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'Sheet1'!$A$1:$F$106</definedName>
    <definedName name="_xlnm.Print_Titles" localSheetId="0">'Sheet1'!$3:$4</definedName>
    <definedName name="Excel_BuiltIn_Print_Area" localSheetId="0">'Sheet1'!$A$1:$F$106</definedName>
    <definedName name="Excel_BuiltIn_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<sst xmlns="http://schemas.openxmlformats.org/spreadsheetml/2006/main" count="110" uniqueCount="110">
  <si>
    <t>附表1</t>
  </si>
  <si>
    <t>宜蘭縣政府公共債務訊息</t>
  </si>
  <si>
    <t>單位：新臺幣元</t>
  </si>
  <si>
    <t>項目</t>
  </si>
  <si>
    <t>1年以上公共
債務未償餘額</t>
  </si>
  <si>
    <t>未滿1年公共
債務未償餘額</t>
  </si>
  <si>
    <t>平均每人負
擔公共債務</t>
  </si>
  <si>
    <t>自償性公共債務未償餘額
(含非營業特種基金)</t>
  </si>
  <si>
    <t>截至105年
1月底止</t>
  </si>
  <si>
    <t>截至105年
2月底止</t>
  </si>
  <si>
    <t>截至105年
3月底止</t>
  </si>
  <si>
    <t>截至105年
4月底止</t>
  </si>
  <si>
    <t>截至105年
5月底止</t>
  </si>
  <si>
    <t>截至105年
6月底止</t>
  </si>
  <si>
    <t>截至105年
7月底止</t>
  </si>
  <si>
    <t>截至105年
8月底止</t>
  </si>
  <si>
    <t>截至105年
9月底止</t>
  </si>
  <si>
    <t>截至105年
10月底止</t>
  </si>
  <si>
    <t>截至105年
11月底止</t>
  </si>
  <si>
    <t>截至105年
12月底止</t>
  </si>
  <si>
    <t>截至106年
1月底止</t>
  </si>
  <si>
    <t>截至106年
2月底止</t>
  </si>
  <si>
    <t>截至106年
3月底止</t>
  </si>
  <si>
    <t>截至106年
4月底止</t>
  </si>
  <si>
    <t>截至106年
5月底止</t>
  </si>
  <si>
    <t>截至106年
6月底止</t>
  </si>
  <si>
    <t>截至106年
7月底止</t>
  </si>
  <si>
    <t>截至106年
8月底止</t>
  </si>
  <si>
    <t>截至106年
9月底止</t>
  </si>
  <si>
    <t>截至106年
10月底止</t>
  </si>
  <si>
    <t>截至106年
11月底止</t>
  </si>
  <si>
    <t>截至106年
12月底止</t>
  </si>
  <si>
    <t>截至107年
1月底止</t>
  </si>
  <si>
    <t>截至107年
2月底止</t>
  </si>
  <si>
    <t>截至107年
3月底止</t>
  </si>
  <si>
    <t>截至107年
4月底止</t>
  </si>
  <si>
    <t>截至107年
5月底止</t>
  </si>
  <si>
    <t>截至107年
6月底止</t>
  </si>
  <si>
    <t>截至107年
7月底止</t>
  </si>
  <si>
    <t>截至107年
8月底止</t>
  </si>
  <si>
    <t>截至107年
9月底止</t>
  </si>
  <si>
    <t>截至107年
10月底止</t>
  </si>
  <si>
    <t>截至107年
11月底止</t>
  </si>
  <si>
    <t>截至107年
12月底止</t>
  </si>
  <si>
    <t>截至108年
1月底止</t>
  </si>
  <si>
    <t>截至108年
2月底止</t>
  </si>
  <si>
    <t>截至108年
3月底止</t>
  </si>
  <si>
    <t>截至108年
4月底止</t>
  </si>
  <si>
    <t>截至108年
5月底止</t>
  </si>
  <si>
    <t>截至108年
6月底止</t>
  </si>
  <si>
    <t>截至108年
7月底止</t>
  </si>
  <si>
    <t>截至108年
8月底止</t>
  </si>
  <si>
    <t>截至108年
9月底止</t>
  </si>
  <si>
    <t>截至108年
10月底止</t>
  </si>
  <si>
    <t>截至108年
11月底止</t>
  </si>
  <si>
    <t>截至108年
12月底止</t>
  </si>
  <si>
    <t>截至109年
1月底止</t>
  </si>
  <si>
    <t>截至109年
2月底止</t>
  </si>
  <si>
    <t>截至109年
3月底止</t>
  </si>
  <si>
    <t>截至109年
4月底止</t>
  </si>
  <si>
    <t>截至109年
5月底止</t>
  </si>
  <si>
    <t>截至109年
6月底止</t>
  </si>
  <si>
    <t>截至109年
7月底止</t>
  </si>
  <si>
    <t>截至109年
8月底止</t>
  </si>
  <si>
    <t>截至109年
9月底止</t>
  </si>
  <si>
    <t>截至109年
10月底止</t>
  </si>
  <si>
    <t>截至109年
11月底止</t>
  </si>
  <si>
    <t>截至109年
12月底止</t>
  </si>
  <si>
    <t>截至110年
1月底止</t>
  </si>
  <si>
    <t>截至110年
2月底止</t>
  </si>
  <si>
    <t>截至110年
3月底止</t>
  </si>
  <si>
    <t>截至110年
4月底止</t>
  </si>
  <si>
    <t>截至110年
5月底止</t>
  </si>
  <si>
    <t>截至110年
6月底止</t>
  </si>
  <si>
    <t>截至110年
7月底止</t>
  </si>
  <si>
    <t>截至110年
8月底止</t>
  </si>
  <si>
    <t>截至110年
9月底止</t>
  </si>
  <si>
    <t>截至110年
10月底止</t>
  </si>
  <si>
    <t>截至110年
11月底止</t>
  </si>
  <si>
    <t>截至110年
12月底止</t>
  </si>
  <si>
    <t xml:space="preserve"> </t>
  </si>
  <si>
    <t>截至111年
1月底止</t>
  </si>
  <si>
    <t>截至111年
2月底止</t>
  </si>
  <si>
    <t>截至111年
3月底止</t>
  </si>
  <si>
    <t>截至111年
4月底止</t>
  </si>
  <si>
    <t>截至111年
5月底止</t>
  </si>
  <si>
    <t>截至111年
6月底止</t>
  </si>
  <si>
    <t>截至111年
7月底止</t>
  </si>
  <si>
    <t>截至111年
8月底止</t>
  </si>
  <si>
    <t>截至111年
9月底止</t>
  </si>
  <si>
    <t>截至111年
10月底止</t>
  </si>
  <si>
    <t>截至111年
11月底止</t>
  </si>
  <si>
    <t>截至111年
12月底止</t>
  </si>
  <si>
    <t>截至112年
1月底止</t>
  </si>
  <si>
    <t>截至112年
2月底止</t>
  </si>
  <si>
    <t>截至112年
3月底止</t>
  </si>
  <si>
    <t>截至112年
4月底止</t>
  </si>
  <si>
    <t>截至112年
5月底止</t>
  </si>
  <si>
    <t>截至112年
6月底止</t>
  </si>
  <si>
    <t>截至112年
7月底止</t>
  </si>
  <si>
    <t>截至112年
8月底止</t>
  </si>
  <si>
    <t>截至112年
9月底止</t>
  </si>
  <si>
    <t>截至112年
10月底止</t>
  </si>
  <si>
    <t>截至112年
11月底止</t>
  </si>
  <si>
    <t>截至112年
12月底止</t>
  </si>
  <si>
    <t>截至113年
1月底止</t>
  </si>
  <si>
    <t>截至113年
2月底止</t>
  </si>
  <si>
    <t>截至113年
3月底止</t>
  </si>
  <si>
    <t>1.除1月份債務資訊調整於出納事務整理期限結束次日(遇例假日順延)前公告外，每月10日公告前1個月之債務訊息。</t>
  </si>
  <si>
    <t>2.逐月依時序排列由105年1月起彙計公告。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</si>
</sst>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"/>
    <numFmt numFmtId="166" formatCode="#,##0"/>
  </numFmts>
  <fonts count="7">
    <font>
      <sz val="12"/>
      <name val="新細明體"/>
      <family val="1"/>
    </font>
    <font>
      <sz val="10"/>
      <name val="Arial"/>
      <family val="0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b/>
      <sz val="16"/>
      <name val="標楷體"/>
      <family val="4"/>
    </font>
    <font>
      <sz val="13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right" vertical="center"/>
    </xf>
    <xf numFmtId="164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4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vertical="center"/>
    </xf>
    <xf numFmtId="164" fontId="6" fillId="0" borderId="0" xfId="0" applyFont="1" applyAlignment="1">
      <alignment vertical="center"/>
    </xf>
    <xf numFmtId="164" fontId="6" fillId="0" borderId="2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vertical="center"/>
    </xf>
    <xf numFmtId="164" fontId="2" fillId="0" borderId="2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vertical="center"/>
    </xf>
    <xf numFmtId="164" fontId="2" fillId="0" borderId="5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6" xfId="0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4" fontId="2" fillId="0" borderId="9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164" fontId="2" fillId="0" borderId="11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vertical="center"/>
    </xf>
    <xf numFmtId="165" fontId="6" fillId="0" borderId="9" xfId="0" applyNumberFormat="1" applyFont="1" applyBorder="1" applyAlignment="1">
      <alignment vertical="center"/>
    </xf>
    <xf numFmtId="164" fontId="2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94">
      <selection activeCell="A103" sqref="A103"/>
    </sheetView>
  </sheetViews>
  <sheetFormatPr defaultColWidth="9.00390625" defaultRowHeight="19.5" customHeight="1"/>
  <cols>
    <col min="1" max="1" width="16.25390625" style="1" customWidth="1"/>
    <col min="2" max="2" width="22.00390625" style="2" customWidth="1"/>
    <col min="3" max="3" width="23.125" style="2" customWidth="1"/>
    <col min="4" max="4" width="19.25390625" style="2" customWidth="1"/>
    <col min="5" max="5" width="32.25390625" style="3" customWidth="1"/>
    <col min="6" max="6" width="8.875" style="1" hidden="1" customWidth="1"/>
    <col min="7" max="7" width="8.75390625" style="1" customWidth="1"/>
    <col min="8" max="8" width="13.625" style="1" customWidth="1"/>
    <col min="9" max="16384" width="8.75390625" style="1" customWidth="1"/>
  </cols>
  <sheetData>
    <row r="1" spans="1:5" ht="21" customHeight="1">
      <c r="A1" s="4"/>
      <c r="B1" s="4"/>
      <c r="C1" s="4"/>
      <c r="D1" s="4"/>
      <c r="E1" s="5" t="s">
        <v>0</v>
      </c>
    </row>
    <row r="2" spans="1:5" ht="24" customHeight="1">
      <c r="A2" s="4" t="s">
        <v>1</v>
      </c>
      <c r="B2" s="4"/>
      <c r="C2" s="4"/>
      <c r="D2" s="4"/>
      <c r="E2" s="4"/>
    </row>
    <row r="3" spans="1:5" ht="16.5" customHeight="1">
      <c r="A3" s="6"/>
      <c r="B3" s="7"/>
      <c r="C3" s="7"/>
      <c r="E3" s="8" t="s">
        <v>2</v>
      </c>
    </row>
    <row r="4" spans="1:5" s="11" customFormat="1" ht="4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</row>
    <row r="5" spans="1:5" s="14" customFormat="1" ht="36" customHeight="1">
      <c r="A5" s="12" t="s">
        <v>8</v>
      </c>
      <c r="B5" s="13">
        <v>13143209528</v>
      </c>
      <c r="C5" s="13">
        <v>9622000000</v>
      </c>
      <c r="D5" s="13">
        <f>SUM(B5:C5)/458117</f>
        <v>49693.00315858176</v>
      </c>
      <c r="E5" s="13">
        <v>3786923327</v>
      </c>
    </row>
    <row r="6" spans="1:5" s="14" customFormat="1" ht="36" customHeight="1">
      <c r="A6" s="12" t="s">
        <v>9</v>
      </c>
      <c r="B6" s="13">
        <v>12970960372</v>
      </c>
      <c r="C6" s="13">
        <v>9520000000</v>
      </c>
      <c r="D6" s="13">
        <f>SUM(B6:C6)/458037</f>
        <v>49102.93354466997</v>
      </c>
      <c r="E6" s="13">
        <v>3796923327</v>
      </c>
    </row>
    <row r="7" spans="1:5" s="14" customFormat="1" ht="36" customHeight="1">
      <c r="A7" s="12" t="s">
        <v>10</v>
      </c>
      <c r="B7" s="13">
        <v>12910482372</v>
      </c>
      <c r="C7" s="13">
        <v>9507500000</v>
      </c>
      <c r="D7" s="13">
        <f>SUM(B7:C7)/457995</f>
        <v>48948.09413203201</v>
      </c>
      <c r="E7" s="13">
        <v>3813923327</v>
      </c>
    </row>
    <row r="8" spans="1:5" s="14" customFormat="1" ht="36" customHeight="1">
      <c r="A8" s="12" t="s">
        <v>11</v>
      </c>
      <c r="B8" s="13">
        <v>12881308372</v>
      </c>
      <c r="C8" s="13">
        <v>9503333000</v>
      </c>
      <c r="D8" s="13">
        <f>SUM(B8:C8)/457854</f>
        <v>48890.3479537145</v>
      </c>
      <c r="E8" s="13">
        <v>3828923327</v>
      </c>
    </row>
    <row r="9" spans="1:5" s="14" customFormat="1" ht="36" customHeight="1">
      <c r="A9" s="12" t="s">
        <v>12</v>
      </c>
      <c r="B9" s="13">
        <v>12834119372</v>
      </c>
      <c r="C9" s="13">
        <v>9499166000</v>
      </c>
      <c r="D9" s="13">
        <f>SUM(B9:C9)/457815</f>
        <v>48782.33647215578</v>
      </c>
      <c r="E9" s="13">
        <v>3778107327</v>
      </c>
    </row>
    <row r="10" spans="1:5" s="14" customFormat="1" ht="36" customHeight="1">
      <c r="A10" s="12" t="s">
        <v>13</v>
      </c>
      <c r="B10" s="13">
        <v>12777945372</v>
      </c>
      <c r="C10" s="13">
        <v>9494999000</v>
      </c>
      <c r="D10" s="13">
        <f>SUM(B10:C10)/457811</f>
        <v>48650.95939590792</v>
      </c>
      <c r="E10" s="13">
        <v>3865712540</v>
      </c>
    </row>
    <row r="11" spans="1:5" s="14" customFormat="1" ht="36" customHeight="1">
      <c r="A11" s="12" t="s">
        <v>14</v>
      </c>
      <c r="B11" s="13">
        <v>12766786372</v>
      </c>
      <c r="C11" s="13">
        <v>9490832000</v>
      </c>
      <c r="D11" s="13">
        <f>SUM(B11:C11)/457808</f>
        <v>48617.801287876144</v>
      </c>
      <c r="E11" s="13">
        <v>3889712540</v>
      </c>
    </row>
    <row r="12" spans="1:5" s="14" customFormat="1" ht="36" customHeight="1">
      <c r="A12" s="12" t="s">
        <v>15</v>
      </c>
      <c r="B12" s="13">
        <v>12755627372</v>
      </c>
      <c r="C12" s="13">
        <v>9486665000</v>
      </c>
      <c r="D12" s="13">
        <f>SUM(B12:C12)/457746</f>
        <v>48590.90493854671</v>
      </c>
      <c r="E12" s="13">
        <v>3915811345</v>
      </c>
    </row>
    <row r="13" spans="1:5" s="14" customFormat="1" ht="36" customHeight="1">
      <c r="A13" s="12" t="s">
        <v>16</v>
      </c>
      <c r="B13" s="13">
        <v>12717468372</v>
      </c>
      <c r="C13" s="13">
        <v>9482498000</v>
      </c>
      <c r="D13" s="13">
        <f>SUM(B13:C13)/457788</f>
        <v>48493.98929635552</v>
      </c>
      <c r="E13" s="13">
        <v>3942740248</v>
      </c>
    </row>
    <row r="14" spans="1:5" s="14" customFormat="1" ht="36" customHeight="1">
      <c r="A14" s="12" t="s">
        <v>17</v>
      </c>
      <c r="B14" s="13">
        <v>12706309372</v>
      </c>
      <c r="C14" s="13">
        <v>9478331000</v>
      </c>
      <c r="D14" s="13">
        <v>48473</v>
      </c>
      <c r="E14" s="13">
        <v>3973022085</v>
      </c>
    </row>
    <row r="15" spans="1:5" s="14" customFormat="1" ht="36" customHeight="1">
      <c r="A15" s="12" t="s">
        <v>18</v>
      </c>
      <c r="B15" s="13">
        <v>12677135372</v>
      </c>
      <c r="C15" s="13">
        <v>9474164000</v>
      </c>
      <c r="D15" s="13">
        <v>48408</v>
      </c>
      <c r="E15" s="13">
        <v>4053551005</v>
      </c>
    </row>
    <row r="16" spans="1:5" s="14" customFormat="1" ht="36" customHeight="1">
      <c r="A16" s="12" t="s">
        <v>19</v>
      </c>
      <c r="B16" s="13">
        <v>12620960372</v>
      </c>
      <c r="C16" s="13">
        <v>9470000000</v>
      </c>
      <c r="D16" s="13">
        <v>48277</v>
      </c>
      <c r="E16" s="13">
        <v>4097947159</v>
      </c>
    </row>
    <row r="17" spans="1:5" s="14" customFormat="1" ht="36" customHeight="1">
      <c r="A17" s="12" t="s">
        <v>20</v>
      </c>
      <c r="B17" s="13">
        <f>B16-11046000</f>
        <v>12609914372</v>
      </c>
      <c r="C17" s="13">
        <f>C16-4167000</f>
        <v>9465833000</v>
      </c>
      <c r="D17" s="13">
        <v>48249</v>
      </c>
      <c r="E17" s="13">
        <f>E16</f>
        <v>4097947159</v>
      </c>
    </row>
    <row r="18" spans="1:5" s="14" customFormat="1" ht="36" customHeight="1">
      <c r="A18" s="12" t="s">
        <v>21</v>
      </c>
      <c r="B18" s="13">
        <v>12598868372</v>
      </c>
      <c r="C18" s="13">
        <v>9461666000</v>
      </c>
      <c r="D18" s="13">
        <v>48236</v>
      </c>
      <c r="E18" s="13">
        <v>4134327516</v>
      </c>
    </row>
    <row r="19" spans="1:5" s="14" customFormat="1" ht="36" customHeight="1">
      <c r="A19" s="12" t="s">
        <v>22</v>
      </c>
      <c r="B19" s="13">
        <v>12587822372</v>
      </c>
      <c r="C19" s="13">
        <v>9457499000</v>
      </c>
      <c r="D19" s="13">
        <v>48205</v>
      </c>
      <c r="E19" s="13">
        <v>4139327516</v>
      </c>
    </row>
    <row r="20" spans="1:5" s="14" customFormat="1" ht="36" customHeight="1">
      <c r="A20" s="12" t="s">
        <v>23</v>
      </c>
      <c r="B20" s="13">
        <v>12527626372</v>
      </c>
      <c r="C20" s="13">
        <v>9453332000</v>
      </c>
      <c r="D20" s="13">
        <v>48077</v>
      </c>
      <c r="E20" s="13">
        <f>98720219+4045607297</f>
        <v>4144327516</v>
      </c>
    </row>
    <row r="21" spans="1:5" s="14" customFormat="1" ht="36" customHeight="1">
      <c r="A21" s="12" t="s">
        <v>24</v>
      </c>
      <c r="B21" s="13">
        <v>12495730372</v>
      </c>
      <c r="C21" s="13">
        <v>9449165000</v>
      </c>
      <c r="D21" s="13">
        <v>48010</v>
      </c>
      <c r="E21" s="13">
        <f>98720219+4007417681</f>
        <v>4106137900</v>
      </c>
    </row>
    <row r="22" spans="1:5" s="14" customFormat="1" ht="36" customHeight="1">
      <c r="A22" s="12" t="s">
        <v>25</v>
      </c>
      <c r="B22" s="13">
        <v>12463834372</v>
      </c>
      <c r="C22" s="13">
        <v>9444998000</v>
      </c>
      <c r="D22" s="13">
        <v>47927</v>
      </c>
      <c r="E22" s="13">
        <f>98720219+4084987856</f>
        <v>4183708075</v>
      </c>
    </row>
    <row r="23" spans="1:5" s="14" customFormat="1" ht="36" customHeight="1">
      <c r="A23" s="12" t="s">
        <v>26</v>
      </c>
      <c r="B23" s="13">
        <v>12424488372</v>
      </c>
      <c r="C23" s="13">
        <v>9440831000</v>
      </c>
      <c r="D23" s="13">
        <v>47834</v>
      </c>
      <c r="E23" s="13">
        <f>98720219+4097987856</f>
        <v>4196708075</v>
      </c>
    </row>
    <row r="24" spans="1:5" s="14" customFormat="1" ht="36" customHeight="1">
      <c r="A24" s="12" t="s">
        <v>27</v>
      </c>
      <c r="B24" s="13">
        <v>12413442372</v>
      </c>
      <c r="C24" s="13">
        <v>9436664000</v>
      </c>
      <c r="D24" s="13">
        <v>47814</v>
      </c>
      <c r="E24" s="13">
        <f>98720219+4128987856</f>
        <v>4227708075</v>
      </c>
    </row>
    <row r="25" spans="1:5" s="14" customFormat="1" ht="36" customHeight="1">
      <c r="A25" s="12" t="s">
        <v>28</v>
      </c>
      <c r="B25" s="13">
        <v>12402396372</v>
      </c>
      <c r="C25" s="13">
        <v>9432497000</v>
      </c>
      <c r="D25" s="13">
        <v>47789</v>
      </c>
      <c r="E25" s="13">
        <f>98720219+4128987856+50000000+423745</f>
        <v>4278131820</v>
      </c>
    </row>
    <row r="26" spans="1:5" s="14" customFormat="1" ht="36" customHeight="1">
      <c r="A26" s="12" t="s">
        <v>29</v>
      </c>
      <c r="B26" s="13">
        <v>12363050372</v>
      </c>
      <c r="C26" s="13">
        <v>9428330000</v>
      </c>
      <c r="D26" s="13">
        <v>47699</v>
      </c>
      <c r="E26" s="13">
        <f>98720219+1113801996+1553825181+702007000+833277424</f>
        <v>4301631820</v>
      </c>
    </row>
    <row r="27" spans="1:5" s="14" customFormat="1" ht="36" customHeight="1">
      <c r="A27" s="12" t="s">
        <v>30</v>
      </c>
      <c r="B27" s="13">
        <v>12331154372</v>
      </c>
      <c r="C27" s="13">
        <v>9424163000</v>
      </c>
      <c r="D27" s="13">
        <v>47630</v>
      </c>
      <c r="E27" s="13">
        <f>4282065457+98720219</f>
        <v>4380785676</v>
      </c>
    </row>
    <row r="28" spans="1:5" s="14" customFormat="1" ht="36" customHeight="1">
      <c r="A28" s="12" t="s">
        <v>31</v>
      </c>
      <c r="B28" s="13">
        <v>12270960372</v>
      </c>
      <c r="C28" s="13">
        <v>9420000000</v>
      </c>
      <c r="D28" s="13">
        <v>47496.2345671443</v>
      </c>
      <c r="E28" s="13">
        <f>4336065457+103746213</f>
        <v>4439811670</v>
      </c>
    </row>
    <row r="29" spans="1:5" s="14" customFormat="1" ht="36" customHeight="1">
      <c r="A29" s="12" t="s">
        <v>32</v>
      </c>
      <c r="B29" s="13">
        <v>12260442372</v>
      </c>
      <c r="C29" s="13">
        <v>9415833000</v>
      </c>
      <c r="D29" s="13">
        <v>47472</v>
      </c>
      <c r="E29" s="13">
        <f>103746213+4388133420</f>
        <v>4491879633</v>
      </c>
    </row>
    <row r="30" spans="1:5" ht="36" customHeight="1">
      <c r="A30" s="12" t="s">
        <v>33</v>
      </c>
      <c r="B30" s="13">
        <v>12249924372</v>
      </c>
      <c r="C30" s="13">
        <v>9411666000</v>
      </c>
      <c r="D30" s="13">
        <v>47466</v>
      </c>
      <c r="E30" s="13">
        <f>103746213+4414133420</f>
        <v>4517879633</v>
      </c>
    </row>
    <row r="31" spans="1:5" ht="36" customHeight="1">
      <c r="A31" s="12" t="s">
        <v>34</v>
      </c>
      <c r="B31" s="13">
        <v>12139406372</v>
      </c>
      <c r="C31" s="13">
        <v>9407499000</v>
      </c>
      <c r="D31" s="13">
        <v>47225</v>
      </c>
      <c r="E31" s="13">
        <v>4525879633</v>
      </c>
    </row>
    <row r="32" spans="1:5" ht="36" customHeight="1">
      <c r="A32" s="12" t="s">
        <v>35</v>
      </c>
      <c r="B32" s="13">
        <f>12139406372-60842000</f>
        <v>12078564372</v>
      </c>
      <c r="C32" s="13">
        <f>9407499000-4167000</f>
        <v>9403332000</v>
      </c>
      <c r="D32" s="13">
        <v>47102</v>
      </c>
      <c r="E32" s="13">
        <f>103746213+4441368623</f>
        <v>4545114836</v>
      </c>
    </row>
    <row r="33" spans="1:5" ht="36" customHeight="1">
      <c r="A33" s="12" t="s">
        <v>36</v>
      </c>
      <c r="B33" s="13">
        <v>12045553372</v>
      </c>
      <c r="C33" s="13">
        <v>9399165000</v>
      </c>
      <c r="D33" s="13">
        <v>47021.0854832415</v>
      </c>
      <c r="E33" s="13">
        <f>103746213+4482922464</f>
        <v>4586668677</v>
      </c>
    </row>
    <row r="34" spans="1:5" ht="36" customHeight="1">
      <c r="A34" s="12" t="s">
        <v>37</v>
      </c>
      <c r="B34" s="13">
        <v>12012542372</v>
      </c>
      <c r="C34" s="13">
        <v>9394998000</v>
      </c>
      <c r="D34" s="13">
        <v>46941.5221939844</v>
      </c>
      <c r="E34" s="13">
        <f>4428399464+103746213</f>
        <v>4532145677</v>
      </c>
    </row>
    <row r="35" spans="1:5" ht="36" customHeight="1">
      <c r="A35" s="12" t="s">
        <v>38</v>
      </c>
      <c r="B35" s="13">
        <v>11974194372</v>
      </c>
      <c r="C35" s="13">
        <v>9390831000</v>
      </c>
      <c r="D35" s="13">
        <v>46853</v>
      </c>
      <c r="E35" s="13">
        <v>4208817469</v>
      </c>
    </row>
    <row r="36" spans="1:5" ht="36" customHeight="1">
      <c r="A36" s="12" t="s">
        <v>39</v>
      </c>
      <c r="B36" s="13">
        <v>11963676372</v>
      </c>
      <c r="C36" s="13">
        <v>9386664000</v>
      </c>
      <c r="D36" s="13">
        <v>46828.7266561971</v>
      </c>
      <c r="E36" s="13">
        <f aca="true" t="shared" si="0" ref="E36:E37">4156071256+103746213</f>
        <v>4259817469</v>
      </c>
    </row>
    <row r="37" spans="1:5" ht="36" customHeight="1">
      <c r="A37" s="12" t="s">
        <v>40</v>
      </c>
      <c r="B37" s="13">
        <v>11953158372</v>
      </c>
      <c r="C37" s="13">
        <v>9382497000</v>
      </c>
      <c r="D37" s="13">
        <v>46814</v>
      </c>
      <c r="E37" s="13">
        <f t="shared" si="0"/>
        <v>4259817469</v>
      </c>
    </row>
    <row r="38" spans="1:5" ht="36" customHeight="1">
      <c r="A38" s="12" t="s">
        <v>41</v>
      </c>
      <c r="B38" s="13">
        <v>11914810372</v>
      </c>
      <c r="C38" s="13">
        <v>9378330000</v>
      </c>
      <c r="D38" s="13">
        <v>46737</v>
      </c>
      <c r="E38" s="13">
        <f>4259817469+2000000+5000000+15000000</f>
        <v>4281817469</v>
      </c>
    </row>
    <row r="39" spans="1:5" ht="36" customHeight="1">
      <c r="A39" s="12" t="s">
        <v>42</v>
      </c>
      <c r="B39" s="13">
        <v>11881800372</v>
      </c>
      <c r="C39" s="13">
        <v>9374163000</v>
      </c>
      <c r="D39" s="13">
        <v>46664.3030901762</v>
      </c>
      <c r="E39" s="13">
        <f>4178071256+103746213</f>
        <v>4281817469</v>
      </c>
    </row>
    <row r="40" spans="1:5" ht="36" customHeight="1">
      <c r="A40" s="12" t="s">
        <v>43</v>
      </c>
      <c r="B40" s="13">
        <v>11820960372</v>
      </c>
      <c r="C40" s="13">
        <v>9370000000</v>
      </c>
      <c r="D40" s="13">
        <v>46535.083913074</v>
      </c>
      <c r="E40" s="13">
        <f>4281817469+2451526</f>
        <v>4284268995</v>
      </c>
    </row>
    <row r="41" spans="1:5" ht="36" customHeight="1">
      <c r="A41" s="12" t="s">
        <v>44</v>
      </c>
      <c r="B41" s="13">
        <v>11782724372</v>
      </c>
      <c r="C41" s="13">
        <v>9361667000</v>
      </c>
      <c r="D41" s="13">
        <v>46448.6290658823</v>
      </c>
      <c r="E41" s="13">
        <f>E40+2000000+10978717</f>
        <v>4297247712</v>
      </c>
    </row>
    <row r="42" spans="1:5" ht="36" customHeight="1">
      <c r="A42" s="12" t="s">
        <v>45</v>
      </c>
      <c r="B42" s="13">
        <v>11772498372</v>
      </c>
      <c r="C42" s="13">
        <v>9353334000</v>
      </c>
      <c r="D42" s="13">
        <v>46427</v>
      </c>
      <c r="E42" s="13">
        <v>4297247712</v>
      </c>
    </row>
    <row r="43" spans="1:5" ht="36" customHeight="1">
      <c r="A43" s="12" t="s">
        <v>46</v>
      </c>
      <c r="B43" s="13">
        <v>11762272372</v>
      </c>
      <c r="C43" s="13">
        <v>9345001000</v>
      </c>
      <c r="D43" s="13">
        <v>46397.5656749948</v>
      </c>
      <c r="E43" s="13">
        <f>4191049973+106197739</f>
        <v>4297247712</v>
      </c>
    </row>
    <row r="44" spans="1:5" ht="36" customHeight="1">
      <c r="A44" s="12" t="s">
        <v>47</v>
      </c>
      <c r="B44" s="13">
        <v>11738996372</v>
      </c>
      <c r="C44" s="13">
        <v>9336668000</v>
      </c>
      <c r="D44" s="13">
        <v>46344</v>
      </c>
      <c r="E44" s="13">
        <f>E43+4000000</f>
        <v>4301247712</v>
      </c>
    </row>
    <row r="45" spans="1:5" ht="36" customHeight="1">
      <c r="A45" s="12" t="s">
        <v>48</v>
      </c>
      <c r="B45" s="13">
        <v>11687710372</v>
      </c>
      <c r="C45" s="13">
        <v>9328335000</v>
      </c>
      <c r="D45" s="13">
        <v>46216</v>
      </c>
      <c r="E45" s="13">
        <v>4270247712</v>
      </c>
    </row>
    <row r="46" spans="1:5" ht="36" customHeight="1">
      <c r="A46" s="12" t="s">
        <v>49</v>
      </c>
      <c r="B46" s="13">
        <v>11664434372</v>
      </c>
      <c r="C46" s="13">
        <v>9320002000</v>
      </c>
      <c r="D46" s="13">
        <v>46148</v>
      </c>
      <c r="E46" s="13">
        <v>4270247712</v>
      </c>
    </row>
    <row r="47" spans="1:5" ht="36" customHeight="1">
      <c r="A47" s="12" t="s">
        <v>50</v>
      </c>
      <c r="B47" s="13">
        <v>11654208372</v>
      </c>
      <c r="C47" s="13">
        <v>9311669000</v>
      </c>
      <c r="D47" s="13">
        <v>46108.6446451114</v>
      </c>
      <c r="E47" s="13">
        <f>4270247712+2000000</f>
        <v>4272247712</v>
      </c>
    </row>
    <row r="48" spans="1:5" ht="36" customHeight="1">
      <c r="A48" s="12" t="s">
        <v>51</v>
      </c>
      <c r="B48" s="13">
        <v>11615972372</v>
      </c>
      <c r="C48" s="13">
        <v>9303336000</v>
      </c>
      <c r="D48" s="13">
        <v>46013</v>
      </c>
      <c r="E48" s="13">
        <v>4280325255</v>
      </c>
    </row>
    <row r="49" spans="1:5" ht="36" customHeight="1">
      <c r="A49" s="12" t="s">
        <v>52</v>
      </c>
      <c r="B49" s="13">
        <v>11605746372</v>
      </c>
      <c r="C49" s="13">
        <v>9295003000</v>
      </c>
      <c r="D49" s="13">
        <v>45978.2554231498</v>
      </c>
      <c r="E49" s="13">
        <f>4181127516+106197739</f>
        <v>4287325255</v>
      </c>
    </row>
    <row r="50" spans="1:5" ht="36" customHeight="1">
      <c r="A50" s="12" t="s">
        <v>53</v>
      </c>
      <c r="B50" s="13">
        <f>B49-10226000</f>
        <v>11595520372</v>
      </c>
      <c r="C50" s="13">
        <f>C49-8333000</f>
        <v>9286670000</v>
      </c>
      <c r="D50" s="13">
        <v>45961</v>
      </c>
      <c r="E50" s="13">
        <f>E49-212832186+30000000</f>
        <v>4104493069</v>
      </c>
    </row>
    <row r="51" spans="1:5" ht="36" customHeight="1">
      <c r="A51" s="12" t="s">
        <v>54</v>
      </c>
      <c r="B51" s="13">
        <v>11544234372</v>
      </c>
      <c r="C51" s="13">
        <v>9278337000</v>
      </c>
      <c r="D51" s="13">
        <v>45836</v>
      </c>
      <c r="E51" s="13">
        <f>3981645330+106197739</f>
        <v>4087843069</v>
      </c>
    </row>
    <row r="52" spans="1:5" ht="36" customHeight="1">
      <c r="A52" s="12" t="s">
        <v>55</v>
      </c>
      <c r="B52" s="13">
        <v>11520960000</v>
      </c>
      <c r="C52" s="13">
        <v>9270000000</v>
      </c>
      <c r="D52" s="13">
        <v>45772.2807589174</v>
      </c>
      <c r="E52" s="13">
        <f>E51+1108911+1504566+5000000-73981000+9500000</f>
        <v>4030975546</v>
      </c>
    </row>
    <row r="53" spans="1:5" ht="36" customHeight="1">
      <c r="A53" s="15" t="s">
        <v>56</v>
      </c>
      <c r="B53" s="16">
        <v>11511109000</v>
      </c>
      <c r="C53" s="16">
        <v>9235737000</v>
      </c>
      <c r="D53" s="16">
        <f>SUM(B53:C53)/454178</f>
        <v>45679.98890302921</v>
      </c>
      <c r="E53" s="16">
        <v>4030975546</v>
      </c>
    </row>
    <row r="54" spans="1:5" ht="36" customHeight="1">
      <c r="A54" s="17" t="s">
        <v>57</v>
      </c>
      <c r="B54" s="16">
        <v>11501258000</v>
      </c>
      <c r="C54" s="18">
        <v>9230145000</v>
      </c>
      <c r="D54" s="13">
        <v>45648</v>
      </c>
      <c r="E54" s="16">
        <v>4043075546</v>
      </c>
    </row>
    <row r="55" spans="1:5" ht="36" customHeight="1">
      <c r="A55" s="17" t="s">
        <v>58</v>
      </c>
      <c r="B55" s="16">
        <v>11491407000</v>
      </c>
      <c r="C55" s="16">
        <v>9224553000</v>
      </c>
      <c r="D55" s="16">
        <v>45620</v>
      </c>
      <c r="E55" s="16">
        <v>4192753574</v>
      </c>
    </row>
    <row r="56" spans="1:5" ht="36" customHeight="1">
      <c r="A56" s="17" t="s">
        <v>59</v>
      </c>
      <c r="B56" s="16">
        <v>11481556000</v>
      </c>
      <c r="C56" s="16">
        <v>9198961000</v>
      </c>
      <c r="D56" s="16">
        <v>45557</v>
      </c>
      <c r="E56" s="16">
        <v>4203753574</v>
      </c>
    </row>
    <row r="57" spans="1:5" ht="36" customHeight="1">
      <c r="A57" s="17" t="s">
        <v>60</v>
      </c>
      <c r="B57" s="16">
        <v>11471705000</v>
      </c>
      <c r="C57" s="16">
        <v>9144698000</v>
      </c>
      <c r="D57" s="16">
        <v>45419</v>
      </c>
      <c r="E57" s="16">
        <v>4205048274</v>
      </c>
    </row>
    <row r="58" spans="1:6" ht="36.75" customHeight="1">
      <c r="A58" s="17" t="s">
        <v>61</v>
      </c>
      <c r="B58" s="13">
        <v>11461854000</v>
      </c>
      <c r="C58" s="13">
        <v>9119106000</v>
      </c>
      <c r="D58" s="13">
        <v>45336</v>
      </c>
      <c r="E58" s="18">
        <v>4294433095</v>
      </c>
      <c r="F58" s="19"/>
    </row>
    <row r="59" spans="1:6" ht="36.75" customHeight="1">
      <c r="A59" s="17" t="s">
        <v>62</v>
      </c>
      <c r="B59" s="18">
        <v>11452003000</v>
      </c>
      <c r="C59" s="13">
        <v>9113514000</v>
      </c>
      <c r="D59" s="16">
        <v>45309</v>
      </c>
      <c r="E59" s="16">
        <v>4299013095</v>
      </c>
      <c r="F59" s="20"/>
    </row>
    <row r="60" spans="1:6" ht="36.75" customHeight="1">
      <c r="A60" s="17" t="s">
        <v>63</v>
      </c>
      <c r="B60" s="18">
        <v>11442152000</v>
      </c>
      <c r="C60" s="13">
        <v>9079251000</v>
      </c>
      <c r="D60" s="16">
        <v>45225</v>
      </c>
      <c r="E60" s="16">
        <v>4371013095</v>
      </c>
      <c r="F60" s="20"/>
    </row>
    <row r="61" spans="1:6" ht="36.75" customHeight="1">
      <c r="A61" s="21" t="s">
        <v>64</v>
      </c>
      <c r="B61" s="22">
        <v>11432301000</v>
      </c>
      <c r="C61" s="23">
        <v>9073659000</v>
      </c>
      <c r="D61" s="24">
        <v>45203</v>
      </c>
      <c r="E61" s="24">
        <v>4362013095</v>
      </c>
      <c r="F61" s="20"/>
    </row>
    <row r="62" spans="1:8" ht="36.75" customHeight="1">
      <c r="A62" s="17" t="s">
        <v>65</v>
      </c>
      <c r="B62" s="13">
        <v>11422450000</v>
      </c>
      <c r="C62" s="13">
        <v>9068067000</v>
      </c>
      <c r="D62" s="16">
        <v>45188</v>
      </c>
      <c r="E62" s="16">
        <v>4402013095</v>
      </c>
      <c r="F62" s="20"/>
      <c r="H62" s="20"/>
    </row>
    <row r="63" spans="1:8" ht="36.75" customHeight="1">
      <c r="A63" s="17" t="s">
        <v>66</v>
      </c>
      <c r="B63" s="16">
        <v>11412599000</v>
      </c>
      <c r="C63" s="16">
        <v>9013804000</v>
      </c>
      <c r="D63" s="16">
        <v>45061</v>
      </c>
      <c r="E63" s="16">
        <v>4407013095</v>
      </c>
      <c r="F63" s="20"/>
      <c r="H63" s="20"/>
    </row>
    <row r="64" spans="1:8" ht="36.75" customHeight="1">
      <c r="A64" s="17" t="s">
        <v>67</v>
      </c>
      <c r="B64" s="16">
        <v>11402750000</v>
      </c>
      <c r="C64" s="16">
        <v>8988210000</v>
      </c>
      <c r="D64" s="16">
        <v>44989</v>
      </c>
      <c r="E64" s="13">
        <v>4420013095</v>
      </c>
      <c r="F64" s="20"/>
      <c r="H64" s="20"/>
    </row>
    <row r="65" spans="1:8" ht="36.75" customHeight="1">
      <c r="A65" s="17" t="s">
        <v>68</v>
      </c>
      <c r="B65" s="16">
        <v>11393150000</v>
      </c>
      <c r="C65" s="16">
        <v>8951457000</v>
      </c>
      <c r="D65" s="16">
        <v>44902</v>
      </c>
      <c r="E65" s="16">
        <v>4470013095</v>
      </c>
      <c r="F65" s="20"/>
      <c r="H65" s="20"/>
    </row>
    <row r="66" spans="1:8" ht="36.75" customHeight="1">
      <c r="A66" s="17" t="s">
        <v>69</v>
      </c>
      <c r="B66" s="16">
        <v>11383550000</v>
      </c>
      <c r="C66" s="18">
        <v>8946735000</v>
      </c>
      <c r="D66" s="13">
        <v>44885</v>
      </c>
      <c r="E66" s="16">
        <v>4514245328</v>
      </c>
      <c r="F66" s="20"/>
      <c r="H66" s="20"/>
    </row>
    <row r="67" spans="1:8" ht="36.75" customHeight="1">
      <c r="A67" s="17" t="s">
        <v>70</v>
      </c>
      <c r="B67" s="16">
        <v>11373950000</v>
      </c>
      <c r="C67" s="18">
        <v>8942013000</v>
      </c>
      <c r="D67" s="13">
        <v>44872</v>
      </c>
      <c r="E67" s="13">
        <v>4589597840</v>
      </c>
      <c r="F67" s="20"/>
      <c r="G67" s="20"/>
      <c r="H67" s="20"/>
    </row>
    <row r="68" spans="1:8" ht="36.75" customHeight="1">
      <c r="A68" s="17" t="s">
        <v>71</v>
      </c>
      <c r="B68" s="16">
        <v>11364350000</v>
      </c>
      <c r="C68" s="16">
        <v>8917291000</v>
      </c>
      <c r="D68" s="16">
        <v>44822</v>
      </c>
      <c r="E68" s="16">
        <v>4479634770</v>
      </c>
      <c r="F68" s="20"/>
      <c r="G68" s="20"/>
      <c r="H68" s="20"/>
    </row>
    <row r="69" spans="1:8" ht="36.75" customHeight="1">
      <c r="A69" s="17" t="s">
        <v>72</v>
      </c>
      <c r="B69" s="13">
        <v>11354750000</v>
      </c>
      <c r="C69" s="16">
        <v>8860538000</v>
      </c>
      <c r="D69" s="16">
        <v>44689</v>
      </c>
      <c r="E69" s="18">
        <v>4553034770</v>
      </c>
      <c r="F69" s="25"/>
      <c r="G69" s="20"/>
      <c r="H69" s="20"/>
    </row>
    <row r="70" spans="1:8" ht="36.75" customHeight="1">
      <c r="A70" s="17" t="s">
        <v>73</v>
      </c>
      <c r="B70" s="16">
        <v>11345150000</v>
      </c>
      <c r="C70" s="18">
        <v>8835816000</v>
      </c>
      <c r="D70" s="13">
        <v>44615</v>
      </c>
      <c r="E70" s="16">
        <v>4553034770</v>
      </c>
      <c r="F70" s="20"/>
      <c r="G70" s="20"/>
      <c r="H70" s="20"/>
    </row>
    <row r="71" spans="1:8" ht="36" customHeight="1">
      <c r="A71" s="17" t="s">
        <v>74</v>
      </c>
      <c r="B71" s="16">
        <v>11335550000</v>
      </c>
      <c r="C71" s="18">
        <v>8631094000</v>
      </c>
      <c r="D71" s="13">
        <v>44159</v>
      </c>
      <c r="E71" s="16">
        <v>4705034770</v>
      </c>
      <c r="F71" s="20"/>
      <c r="G71" s="20"/>
      <c r="H71" s="20"/>
    </row>
    <row r="72" spans="1:8" ht="36.75" customHeight="1">
      <c r="A72" s="17" t="s">
        <v>75</v>
      </c>
      <c r="B72" s="16">
        <v>11325950000</v>
      </c>
      <c r="C72" s="16">
        <v>8594341000</v>
      </c>
      <c r="D72" s="16">
        <v>44077</v>
      </c>
      <c r="E72" s="16">
        <v>4730034770</v>
      </c>
      <c r="F72" s="20"/>
      <c r="G72" s="20"/>
      <c r="H72" s="20"/>
    </row>
    <row r="73" spans="1:8" ht="32.25" customHeight="1">
      <c r="A73" s="17" t="s">
        <v>76</v>
      </c>
      <c r="B73" s="16">
        <v>11316350000</v>
      </c>
      <c r="C73" s="16">
        <v>8589619000</v>
      </c>
      <c r="D73" s="16">
        <v>44075</v>
      </c>
      <c r="E73" s="16">
        <v>4760034770</v>
      </c>
      <c r="F73" s="20"/>
      <c r="G73" s="20"/>
      <c r="H73" s="20"/>
    </row>
    <row r="74" spans="1:8" ht="36.75" customHeight="1">
      <c r="A74" s="21" t="s">
        <v>77</v>
      </c>
      <c r="B74" s="24">
        <v>11306750000</v>
      </c>
      <c r="C74" s="24">
        <v>8584897000</v>
      </c>
      <c r="D74" s="24">
        <v>44064</v>
      </c>
      <c r="E74" s="24">
        <v>4860034770</v>
      </c>
      <c r="F74" s="20"/>
      <c r="G74" s="20"/>
      <c r="H74" s="20"/>
    </row>
    <row r="75" spans="1:8" ht="39" customHeight="1">
      <c r="A75" s="17" t="s">
        <v>78</v>
      </c>
      <c r="B75" s="16">
        <v>11297150000</v>
      </c>
      <c r="C75" s="16">
        <v>8528144000</v>
      </c>
      <c r="D75" s="16">
        <v>43941</v>
      </c>
      <c r="E75" s="16">
        <v>5072032770</v>
      </c>
      <c r="F75" s="26"/>
      <c r="G75" s="20"/>
      <c r="H75" s="20"/>
    </row>
    <row r="76" spans="1:10" ht="39" customHeight="1">
      <c r="A76" s="17" t="s">
        <v>79</v>
      </c>
      <c r="B76" s="16">
        <v>11287540000</v>
      </c>
      <c r="C76" s="13">
        <v>8503420000</v>
      </c>
      <c r="D76" s="16">
        <v>43888</v>
      </c>
      <c r="E76" s="16">
        <v>5196424838</v>
      </c>
      <c r="F76" s="20"/>
      <c r="G76" s="20"/>
      <c r="H76" s="20"/>
      <c r="J76" s="1" t="s">
        <v>80</v>
      </c>
    </row>
    <row r="77" spans="1:8" ht="39" customHeight="1">
      <c r="A77" s="17" t="s">
        <v>81</v>
      </c>
      <c r="B77" s="16">
        <v>11278038000</v>
      </c>
      <c r="C77" s="16">
        <v>8463537000</v>
      </c>
      <c r="D77" s="16">
        <v>43803</v>
      </c>
      <c r="E77" s="16">
        <v>5361424838</v>
      </c>
      <c r="F77" s="20"/>
      <c r="G77" s="20"/>
      <c r="H77" s="20"/>
    </row>
    <row r="78" spans="1:8" ht="39" customHeight="1">
      <c r="A78" s="17" t="s">
        <v>82</v>
      </c>
      <c r="B78" s="13">
        <v>11268536000</v>
      </c>
      <c r="C78" s="13">
        <v>8460232000</v>
      </c>
      <c r="D78" s="16">
        <v>43802</v>
      </c>
      <c r="E78" s="16">
        <v>5361424838</v>
      </c>
      <c r="F78" s="20"/>
      <c r="G78" s="20"/>
      <c r="H78" s="20"/>
    </row>
    <row r="79" spans="1:8" ht="39" customHeight="1">
      <c r="A79" s="17" t="s">
        <v>83</v>
      </c>
      <c r="B79" s="16">
        <v>11259034000</v>
      </c>
      <c r="C79" s="16">
        <v>8456927000</v>
      </c>
      <c r="D79" s="16">
        <v>43805</v>
      </c>
      <c r="E79" s="27">
        <v>5428424838</v>
      </c>
      <c r="F79" s="20"/>
      <c r="G79" s="20"/>
      <c r="H79" s="20"/>
    </row>
    <row r="80" spans="1:8" ht="39" customHeight="1">
      <c r="A80" s="17" t="s">
        <v>84</v>
      </c>
      <c r="B80" s="18">
        <v>11249532000</v>
      </c>
      <c r="C80" s="13">
        <v>8433622000</v>
      </c>
      <c r="D80" s="16">
        <v>43795</v>
      </c>
      <c r="E80" s="16">
        <v>5486190051</v>
      </c>
      <c r="F80" s="20"/>
      <c r="G80" s="20"/>
      <c r="H80" s="20"/>
    </row>
    <row r="81" spans="1:8" ht="39" customHeight="1">
      <c r="A81" s="28" t="s">
        <v>85</v>
      </c>
      <c r="B81" s="13">
        <v>11240030000</v>
      </c>
      <c r="C81" s="13">
        <v>8373739000</v>
      </c>
      <c r="D81" s="13">
        <v>43687</v>
      </c>
      <c r="E81" s="27">
        <v>5506190051</v>
      </c>
      <c r="F81" s="6"/>
      <c r="G81" s="20"/>
      <c r="H81" s="20"/>
    </row>
    <row r="82" spans="1:8" ht="39" customHeight="1">
      <c r="A82" s="17" t="s">
        <v>86</v>
      </c>
      <c r="B82" s="18">
        <v>11230528000</v>
      </c>
      <c r="C82" s="13">
        <v>7950434000</v>
      </c>
      <c r="D82" s="16">
        <v>42726</v>
      </c>
      <c r="E82" s="16">
        <v>5506190051</v>
      </c>
      <c r="F82" s="20"/>
      <c r="G82" s="20"/>
      <c r="H82" s="29"/>
    </row>
    <row r="83" spans="1:8" ht="39" customHeight="1">
      <c r="A83" s="17" t="s">
        <v>87</v>
      </c>
      <c r="B83" s="18">
        <v>11221026000</v>
      </c>
      <c r="C83" s="30">
        <v>7947129000</v>
      </c>
      <c r="D83" s="13">
        <v>42704</v>
      </c>
      <c r="E83" s="16">
        <v>5511190051</v>
      </c>
      <c r="F83" s="20"/>
      <c r="G83" s="20"/>
      <c r="H83" s="20"/>
    </row>
    <row r="84" spans="1:8" ht="39" customHeight="1">
      <c r="A84" s="17" t="s">
        <v>88</v>
      </c>
      <c r="B84" s="18">
        <v>11211524000</v>
      </c>
      <c r="C84" s="30">
        <v>7907246000</v>
      </c>
      <c r="D84" s="13">
        <v>42584</v>
      </c>
      <c r="E84" s="16">
        <v>5561190051</v>
      </c>
      <c r="F84" s="20"/>
      <c r="G84" s="20"/>
      <c r="H84" s="20"/>
    </row>
    <row r="85" spans="1:8" ht="39" customHeight="1">
      <c r="A85" s="17" t="s">
        <v>89</v>
      </c>
      <c r="B85" s="18">
        <v>11202022000</v>
      </c>
      <c r="C85" s="30">
        <v>7903941000</v>
      </c>
      <c r="D85" s="13">
        <v>42548</v>
      </c>
      <c r="E85" s="16">
        <v>5608731534</v>
      </c>
      <c r="F85" s="20"/>
      <c r="G85" s="20"/>
      <c r="H85" s="20"/>
    </row>
    <row r="86" spans="1:8" ht="39" customHeight="1">
      <c r="A86" s="17" t="s">
        <v>90</v>
      </c>
      <c r="B86" s="18">
        <v>11192520000</v>
      </c>
      <c r="C86" s="30">
        <v>7900636000</v>
      </c>
      <c r="D86" s="13">
        <v>42529</v>
      </c>
      <c r="E86" s="16">
        <v>5688731534</v>
      </c>
      <c r="F86" s="20"/>
      <c r="G86" s="20"/>
      <c r="H86" s="20"/>
    </row>
    <row r="87" spans="1:8" ht="39" customHeight="1">
      <c r="A87" s="17" t="s">
        <v>91</v>
      </c>
      <c r="B87" s="18">
        <v>11183018000</v>
      </c>
      <c r="C87" s="30">
        <v>7840753000</v>
      </c>
      <c r="D87" s="13">
        <v>42368</v>
      </c>
      <c r="E87" s="16">
        <v>5717591534</v>
      </c>
      <c r="F87" s="20"/>
      <c r="G87" s="20"/>
      <c r="H87" s="20"/>
    </row>
    <row r="88" spans="1:8" ht="39" customHeight="1">
      <c r="A88" s="17" t="s">
        <v>92</v>
      </c>
      <c r="B88" s="18">
        <v>11173512000</v>
      </c>
      <c r="C88" s="30">
        <v>7817448000</v>
      </c>
      <c r="D88" s="13">
        <v>42302</v>
      </c>
      <c r="E88" s="16">
        <v>5801715714</v>
      </c>
      <c r="F88" s="20"/>
      <c r="G88" s="20"/>
      <c r="H88" s="20"/>
    </row>
    <row r="89" spans="1:8" ht="39" customHeight="1">
      <c r="A89" s="17" t="s">
        <v>93</v>
      </c>
      <c r="B89" s="18">
        <v>11164106000</v>
      </c>
      <c r="C89" s="30">
        <v>7775941000</v>
      </c>
      <c r="D89" s="13">
        <v>42177</v>
      </c>
      <c r="E89" s="16">
        <v>5719814501</v>
      </c>
      <c r="F89" s="20"/>
      <c r="G89" s="20"/>
      <c r="H89" s="20"/>
    </row>
    <row r="90" spans="1:8" ht="39" customHeight="1">
      <c r="A90" s="17" t="s">
        <v>94</v>
      </c>
      <c r="B90" s="18">
        <v>11154700000</v>
      </c>
      <c r="C90" s="30">
        <v>7773304000</v>
      </c>
      <c r="D90" s="13">
        <v>42119</v>
      </c>
      <c r="E90" s="16">
        <v>5719814501</v>
      </c>
      <c r="F90" s="20"/>
      <c r="G90" s="20"/>
      <c r="H90" s="20"/>
    </row>
    <row r="91" spans="1:8" ht="39" customHeight="1">
      <c r="A91" s="17" t="s">
        <v>95</v>
      </c>
      <c r="B91" s="18">
        <v>11145294000</v>
      </c>
      <c r="C91" s="30">
        <v>7770667000</v>
      </c>
      <c r="D91" s="13">
        <v>42090</v>
      </c>
      <c r="E91" s="16">
        <v>5878037116</v>
      </c>
      <c r="F91" s="20"/>
      <c r="G91" s="20"/>
      <c r="H91" s="20"/>
    </row>
    <row r="92" spans="1:8" ht="39" customHeight="1">
      <c r="A92" s="17" t="s">
        <v>96</v>
      </c>
      <c r="B92" s="18">
        <v>11135888000</v>
      </c>
      <c r="C92" s="30">
        <v>7748030000</v>
      </c>
      <c r="D92" s="13">
        <v>42010</v>
      </c>
      <c r="E92" s="16">
        <v>5878037116</v>
      </c>
      <c r="F92" s="20"/>
      <c r="G92" s="20"/>
      <c r="H92" s="20"/>
    </row>
    <row r="93" spans="1:8" ht="39" customHeight="1">
      <c r="A93" s="17" t="s">
        <v>97</v>
      </c>
      <c r="B93" s="18">
        <v>11126482000</v>
      </c>
      <c r="C93" s="30">
        <v>7505324000</v>
      </c>
      <c r="D93" s="13">
        <v>41439</v>
      </c>
      <c r="E93" s="16">
        <v>5878037116</v>
      </c>
      <c r="F93" s="20"/>
      <c r="G93" s="20"/>
      <c r="H93" s="20"/>
    </row>
    <row r="94" spans="1:8" ht="39" customHeight="1">
      <c r="A94" s="17" t="s">
        <v>98</v>
      </c>
      <c r="B94" s="18">
        <v>11117076000</v>
      </c>
      <c r="C94" s="30">
        <v>7505324000</v>
      </c>
      <c r="D94" s="13">
        <v>41410</v>
      </c>
      <c r="E94" s="16">
        <v>5878037116</v>
      </c>
      <c r="F94" s="20"/>
      <c r="G94" s="20"/>
      <c r="H94" s="20"/>
    </row>
    <row r="95" spans="1:8" ht="39" customHeight="1">
      <c r="A95" s="17" t="s">
        <v>99</v>
      </c>
      <c r="B95" s="18">
        <v>11102670000</v>
      </c>
      <c r="C95" s="30">
        <v>7505324000</v>
      </c>
      <c r="D95" s="13">
        <v>41378</v>
      </c>
      <c r="E95" s="16">
        <v>5628537116</v>
      </c>
      <c r="F95" s="20"/>
      <c r="G95" s="20"/>
      <c r="H95" s="20"/>
    </row>
    <row r="96" spans="1:8" ht="39" customHeight="1">
      <c r="A96" s="17" t="s">
        <v>100</v>
      </c>
      <c r="B96" s="18">
        <v>11093264000</v>
      </c>
      <c r="C96" s="30">
        <v>7505324000</v>
      </c>
      <c r="D96" s="13">
        <v>41332</v>
      </c>
      <c r="E96" s="16">
        <v>5628537116</v>
      </c>
      <c r="F96" s="20"/>
      <c r="G96" s="20"/>
      <c r="H96" s="20"/>
    </row>
    <row r="97" spans="1:8" ht="39" customHeight="1">
      <c r="A97" s="17" t="s">
        <v>101</v>
      </c>
      <c r="B97" s="18">
        <v>11083858000</v>
      </c>
      <c r="C97" s="30">
        <v>7505324000</v>
      </c>
      <c r="D97" s="13">
        <v>41301</v>
      </c>
      <c r="E97" s="16">
        <v>5628537116</v>
      </c>
      <c r="F97" s="20"/>
      <c r="G97" s="20"/>
      <c r="H97" s="20"/>
    </row>
    <row r="98" spans="1:8" ht="39" customHeight="1">
      <c r="A98" s="17" t="s">
        <v>102</v>
      </c>
      <c r="B98" s="18">
        <v>11074452000</v>
      </c>
      <c r="C98" s="30">
        <v>7505324000</v>
      </c>
      <c r="D98" s="13">
        <v>41286</v>
      </c>
      <c r="E98" s="16">
        <v>5628537116</v>
      </c>
      <c r="F98" s="20"/>
      <c r="G98" s="20"/>
      <c r="H98" s="20"/>
    </row>
    <row r="99" spans="1:8" ht="39" customHeight="1">
      <c r="A99" s="17" t="s">
        <v>103</v>
      </c>
      <c r="B99" s="18">
        <v>11065046000</v>
      </c>
      <c r="C99" s="30">
        <v>7505324000</v>
      </c>
      <c r="D99" s="13">
        <v>41264</v>
      </c>
      <c r="E99" s="16">
        <v>5804172603</v>
      </c>
      <c r="F99" s="20"/>
      <c r="G99" s="20"/>
      <c r="H99" s="20"/>
    </row>
    <row r="100" spans="1:8" ht="39" customHeight="1">
      <c r="A100" s="17" t="s">
        <v>104</v>
      </c>
      <c r="B100" s="18">
        <v>11055636000</v>
      </c>
      <c r="C100" s="30">
        <v>7505324000</v>
      </c>
      <c r="D100" s="13">
        <v>41249</v>
      </c>
      <c r="E100" s="16">
        <v>5804172603</v>
      </c>
      <c r="F100" s="20"/>
      <c r="G100" s="20"/>
      <c r="H100" s="20"/>
    </row>
    <row r="101" spans="1:8" ht="39" customHeight="1">
      <c r="A101" s="17" t="s">
        <v>105</v>
      </c>
      <c r="B101" s="18">
        <v>11055636000</v>
      </c>
      <c r="C101" s="30">
        <v>7405324000</v>
      </c>
      <c r="D101" s="13">
        <v>41034</v>
      </c>
      <c r="E101" s="16">
        <v>5749872603</v>
      </c>
      <c r="F101" s="20"/>
      <c r="G101" s="20"/>
      <c r="H101" s="20"/>
    </row>
    <row r="102" spans="1:8" ht="39" customHeight="1">
      <c r="A102" s="17" t="s">
        <v>106</v>
      </c>
      <c r="B102" s="18">
        <v>11055636000</v>
      </c>
      <c r="C102" s="30">
        <v>7405324000</v>
      </c>
      <c r="D102" s="13">
        <v>41046</v>
      </c>
      <c r="E102" s="16">
        <f>E101+5000000</f>
        <v>5754872603</v>
      </c>
      <c r="F102" s="20"/>
      <c r="G102" s="20"/>
      <c r="H102" s="20"/>
    </row>
    <row r="103" spans="1:8" ht="39" customHeight="1">
      <c r="A103" s="17" t="s">
        <v>107</v>
      </c>
      <c r="B103" s="18">
        <v>11055636000</v>
      </c>
      <c r="C103" s="30">
        <v>7405324000</v>
      </c>
      <c r="D103" s="13">
        <v>41059</v>
      </c>
      <c r="E103" s="16">
        <v>5754872603</v>
      </c>
      <c r="F103" s="20"/>
      <c r="G103" s="20"/>
      <c r="H103" s="20"/>
    </row>
    <row r="104" spans="1:6" ht="15.75" customHeight="1">
      <c r="A104" s="31" t="s">
        <v>108</v>
      </c>
      <c r="B104" s="31"/>
      <c r="C104" s="31"/>
      <c r="D104" s="31"/>
      <c r="E104" s="31"/>
      <c r="F104" s="31"/>
    </row>
    <row r="105" ht="18" customHeight="1">
      <c r="A105" s="1" t="s">
        <v>109</v>
      </c>
    </row>
    <row r="106" ht="19.5" customHeight="1" hidden="1"/>
    <row r="107" ht="19.5" customHeight="1">
      <c r="J107" s="20"/>
    </row>
  </sheetData>
  <sheetProtection selectLockedCells="1" selectUnlockedCells="1"/>
  <mergeCells count="2">
    <mergeCell ref="A2:E2"/>
    <mergeCell ref="A104:F104"/>
  </mergeCells>
  <printOptions horizontalCentered="1"/>
  <pageMargins left="0.15763888888888888" right="0.15763888888888888" top="0.19652777777777777" bottom="0.6111111111111112" header="0.5118110236220472" footer="0.40208333333333335"/>
  <pageSetup horizontalDpi="300" verticalDpi="300" orientation="portrait" paperSize="9" scale="85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2020-11-02T04:55:16Z</dcterms:created>
  <dcterms:modified xsi:type="dcterms:W3CDTF">2024-04-02T06:26:16Z</dcterms:modified>
  <cp:category/>
  <cp:version/>
  <cp:contentType/>
  <cp:contentStatus/>
  <cp:revision>27</cp:revision>
</cp:coreProperties>
</file>