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598" firstSheet="3" activeTab="7"/>
  </bookViews>
  <sheets>
    <sheet name="目錄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勞動力與就業" sheetId="6" r:id="rId6"/>
    <sheet name="稅捐徵收" sheetId="7" r:id="rId7"/>
    <sheet name="環境保護 " sheetId="8" r:id="rId8"/>
    <sheet name="社會福利" sheetId="9" r:id="rId9"/>
    <sheet name="衛生醫療" sheetId="10" r:id="rId10"/>
    <sheet name="保安防衛" sheetId="11" r:id="rId11"/>
    <sheet name="機動車輛" sheetId="12" r:id="rId12"/>
    <sheet name="交通事故" sheetId="13" r:id="rId13"/>
    <sheet name="火災防護" sheetId="14" r:id="rId14"/>
    <sheet name="歲出預算執行情形" sheetId="15" r:id="rId15"/>
    <sheet name="歲入預算執行情形" sheetId="16" r:id="rId16"/>
    <sheet name="工商行業" sheetId="17" r:id="rId17"/>
    <sheet name="總樓板面積" sheetId="18" r:id="rId18"/>
    <sheet name="觀光遊憩區遊客人次" sheetId="19" r:id="rId19"/>
    <sheet name="漁業" sheetId="20" r:id="rId20"/>
    <sheet name="教育" sheetId="21" r:id="rId21"/>
    <sheet name="價物" sheetId="22" r:id="rId22"/>
  </sheets>
  <externalReferences>
    <externalReference r:id="rId25"/>
    <externalReference r:id="rId26"/>
  </externalReferences>
  <definedNames>
    <definedName name="_xlnm.Print_Area" localSheetId="16">'工商行業'!$A$1:$P$43</definedName>
    <definedName name="_xlnm.Print_Area" localSheetId="13">'火災防護'!$A$1:$Q$41</definedName>
    <definedName name="_xlnm.Print_Area" localSheetId="12">'交通事故'!$A$1:$S$41</definedName>
    <definedName name="_xlnm.Print_Area" localSheetId="10">'保安防衛'!$A$1:$AF$43</definedName>
    <definedName name="_xlnm.Print_Area" localSheetId="5">'勞動力與就業'!$A$1:$J$156</definedName>
    <definedName name="_xlnm.Print_Area" localSheetId="6">'稅捐徵收'!$A$1:$S$39</definedName>
    <definedName name="_xlnm.Print_Area" localSheetId="15">'歲入預算執行情形'!$A$1:$Q$19</definedName>
    <definedName name="_xlnm.Print_Area" localSheetId="14">'歲出預算執行情形'!$A$1:$R$49</definedName>
    <definedName name="_xlnm.Print_Area" localSheetId="11">'機動車輛'!$A$1:$AA$42</definedName>
    <definedName name="_xlnm.Print_Area" localSheetId="17">'總樓板面積'!$A$1:$R$41</definedName>
    <definedName name="_xlnm.Print_Area" localSheetId="18">'觀光遊憩區遊客人次'!$A$1:$J$38</definedName>
  </definedNames>
  <calcPr fullCalcOnLoad="1"/>
</workbook>
</file>

<file path=xl/comments11.xml><?xml version="1.0" encoding="utf-8"?>
<comments xmlns="http://schemas.openxmlformats.org/spreadsheetml/2006/main">
  <authors>
    <author>BL</author>
  </authors>
  <commentList>
    <comment ref="AD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E22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7.xml><?xml version="1.0" encoding="utf-8"?>
<comments xmlns="http://schemas.openxmlformats.org/spreadsheetml/2006/main">
  <authors>
    <author>BL</author>
  </authors>
  <commentList>
    <comment ref="L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P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<sst xmlns="http://schemas.openxmlformats.org/spreadsheetml/2006/main" count="2036" uniqueCount="1049">
  <si>
    <t xml:space="preserve">    本縣95年第4季底機動車輛登記數為407,191輛，較上季增加1,272輛計0.31%，與去年同季比較增加1.87%；其中汽車131,905輛，較上季增加780輛計0.59%，與去年同季比較增加2.30%；並以小客車108,374輛占最多數為82.16%；機車為275,286輛，較上季增加492輛計0.18%，與去年同季比較增加1.67%。</t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</si>
  <si>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</si>
  <si>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t>第4季</t>
  </si>
  <si>
    <t xml:space="preserve">    本縣95年第4季共發生刑事案件1,816件，違反社會秩序維護法案件62件，經濟案件23件，分別較上季減少283件計13.48%、減少29件計31.87%、減少1件計4.17%；與去年同季比較則分別減少11.20%、增加16.98%、增加64.29%。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</si>
  <si>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</si>
  <si>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95</t>
    </r>
    <r>
      <rPr>
        <sz val="12"/>
        <rFont val="標楷體"/>
        <family val="4"/>
      </rPr>
      <t>年</t>
    </r>
  </si>
  <si>
    <t>~21~</t>
  </si>
  <si>
    <t>1.稅捐徵收：
   本縣95年第4季稅捐實徵淨額為1,026,271千元，較上季增加427,721千元計71.46﹪，與去年同季比較則增加31.99﹪。
2.徵收比重：
   95年第4季實徵淨額其結構比重，地價稅占50.91%最高，土地增值稅占37.57%次之。</t>
  </si>
  <si>
    <t>七、環境保護</t>
  </si>
  <si>
    <r>
      <t>　　本縣95年第4季公害陳情案件受理件數為854件，較上季減少175件計</t>
    </r>
    <r>
      <rPr>
        <sz val="14"/>
        <color indexed="8"/>
        <rFont val="標楷體"/>
        <family val="4"/>
      </rPr>
      <t>17.02</t>
    </r>
    <r>
      <rPr>
        <sz val="14"/>
        <rFont val="標楷體"/>
        <family val="4"/>
      </rPr>
      <t>%，其中以空氣污染不含惡臭的199件最多，佔公害陳情案件總數的23.30%；污染源稽查次數為14,908次，較上季減少1,780件；資源回收成果為11,391,612公斤，較上季減少446,048公斤計3.77%，其中以廢紙類的4,991,606公斤最多，佔資源回收成果總數的43.82%。</t>
    </r>
  </si>
  <si>
    <t>~14~</t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</si>
  <si>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</si>
  <si>
    <t>Table7. Environmental Protection</t>
  </si>
  <si>
    <t>年季別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</si>
  <si>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</si>
  <si>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</si>
  <si>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</si>
  <si>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</si>
  <si>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</si>
  <si>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</si>
  <si>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</si>
  <si>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</si>
  <si>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</si>
  <si>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</si>
  <si>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</si>
  <si>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稽查</t>
  </si>
  <si>
    <t>已收</t>
  </si>
  <si>
    <t>罰鍰</t>
  </si>
  <si>
    <t xml:space="preserve">Air </t>
  </si>
  <si>
    <t>污</t>
  </si>
  <si>
    <t>棄</t>
  </si>
  <si>
    <t>金額</t>
  </si>
  <si>
    <t>Year &amp; Quarter</t>
  </si>
  <si>
    <t>不含</t>
  </si>
  <si>
    <t>惡</t>
  </si>
  <si>
    <t>次數</t>
  </si>
  <si>
    <t>件數</t>
  </si>
  <si>
    <t>(千元)</t>
  </si>
  <si>
    <t>Others</t>
  </si>
  <si>
    <t>No. of  Inspection</t>
  </si>
  <si>
    <t>No. of Penalty</t>
  </si>
  <si>
    <t>Penalty Paid</t>
  </si>
  <si>
    <t>(Exclude Odors)</t>
  </si>
  <si>
    <r>
      <t>Od</t>
    </r>
    <r>
      <rPr>
        <sz val="8"/>
        <rFont val="新細明體"/>
        <family val="1"/>
      </rPr>
      <t>ors</t>
    </r>
  </si>
  <si>
    <t>(NT.1,000)</t>
  </si>
  <si>
    <t>八十三年</t>
  </si>
  <si>
    <t>…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</si>
  <si>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</si>
  <si>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</si>
  <si>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</si>
  <si>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</si>
  <si>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</si>
  <si>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</si>
  <si>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</si>
  <si>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</si>
  <si>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</si>
  <si>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</si>
  <si>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</si>
  <si>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</si>
  <si>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</si>
  <si>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</si>
  <si>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</si>
  <si>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</si>
  <si>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</si>
  <si>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</si>
  <si>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</si>
  <si>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</si>
  <si>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t>當季較上季增減%</t>
  </si>
  <si>
    <t>VS. with Last Quarter</t>
  </si>
  <si>
    <t>當季較上年同季增減%</t>
  </si>
  <si>
    <t>VS. with Last Year</t>
  </si>
  <si>
    <t>資料來源：本府環保局。</t>
  </si>
  <si>
    <t>~15~</t>
  </si>
  <si>
    <r>
      <t>表</t>
    </r>
    <r>
      <rPr>
        <sz val="16"/>
        <rFont val="Times New Roman"/>
        <family val="1"/>
      </rPr>
      <t>7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</si>
  <si>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>Table7</t>
    </r>
    <r>
      <rPr>
        <sz val="12"/>
        <rFont val="新細明體"/>
        <family val="1"/>
      </rPr>
      <t xml:space="preserve">. </t>
    </r>
    <r>
      <rPr>
        <sz val="12"/>
        <rFont val="新細明體"/>
        <family val="1"/>
      </rPr>
      <t>Environmental Protection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(Cont.)</t>
    </r>
  </si>
  <si>
    <t>Unit：Kg</t>
  </si>
  <si>
    <t>資源回收成果</t>
  </si>
  <si>
    <t>總計</t>
  </si>
  <si>
    <t>廢紙類</t>
  </si>
  <si>
    <t>廢鐵鋁罐</t>
  </si>
  <si>
    <t>其他金屬製品</t>
  </si>
  <si>
    <r>
      <t>廢塑膠製品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</si>
  <si>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</si>
  <si>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</si>
  <si>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</si>
  <si>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</si>
  <si>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</si>
  <si>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</si>
  <si>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</si>
  <si>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others</t>
  </si>
  <si>
    <t>八十四年</t>
  </si>
  <si>
    <t>八十五年</t>
  </si>
  <si>
    <t>說　　明：1.其他 =舊衣+廢家電+廢電腦+廢輪胎+廢鋁箔包+尚未分類的光碟片及手機+...等。</t>
  </si>
  <si>
    <t xml:space="preserve">          2.因四捨五入之故，資料有些許誤差。</t>
  </si>
  <si>
    <t>~16~</t>
  </si>
  <si>
    <t>礁溪鄉</t>
  </si>
  <si>
    <t>Yilan City</t>
  </si>
  <si>
    <t>Luodong  Township</t>
  </si>
  <si>
    <t>Jiaosi Township</t>
  </si>
  <si>
    <t>四、各鄉鎮市人口趨勢</t>
  </si>
  <si>
    <t>　本縣95年第4季底各行政區域的人口數與上季底比較，增加率最多為冬山鄉計0.32%，減少率最多為大同鄉計0.72%；與去年同季底比較，增加率最多為宜蘭市計0.82%，減少率最多為三星鄉計1.92%。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</si>
  <si>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</si>
  <si>
    <t xml:space="preserve">Table 4. Trend of District Population </t>
  </si>
  <si>
    <t>End of Year &amp; Quarter</t>
  </si>
  <si>
    <t>VS. with 
Last Year</t>
  </si>
  <si>
    <t>~6~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</si>
  <si>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</si>
  <si>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</si>
  <si>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~7~</t>
  </si>
  <si>
    <t xml:space="preserve">       本縣95年第4季交通事故發生30件，人員死傷54人，分別較上季增加36.36%、增加100%；與去年同季比較則增加38.46%。平均每日交通事故為0.33件；30件交通事故中，30件為駕駛過失；0件為其他所致。</t>
  </si>
  <si>
    <t>　　本縣95年第4季共發生火災52次，平均每日發生0.58次，較上季減少14次計21.21%，與去年同季比較則增加8.33%，本季死傷人數計6人；財務損失3,771千元，較上季減少2,344千元計38.33%，與去年同季比較則增減少33.76%；死傷人數較上季增加2人。</t>
  </si>
  <si>
    <t>　　本縣95年第4季藥物檢查404家，較上季增加144家，其中違反家次4家，佔檢查家次的0.99%；食品衛生管理稽查家數1,473家，較上季減少111家計7.01%，其中違反家數8家，佔稽查家數0.54%；營業衛生稽查家次639次，較上季減少55家計7.93%，輔導改善為68家次，佔稽查家次的10.64%。</t>
  </si>
  <si>
    <t xml:space="preserve">    本縣截至95年第4季底歲出預算執行率79.84%，占分配數83.17%，其中經常門預算執行率為87.96%，占分配數91.72%；資本門預算執行率為55.32%，占分配數57.45%；經常門執行率最高為退休撫卹給付支出，其他支出，皆占分配數100.00%，其次依序為教育支出占分配數97.53%，政權行使支出占分配數95.29%…等（參見表14）；資本門執行率最高為社區發展支出占分配數89.58%，其次為醫療保健支出占分配數85.31%，餘詳附表（參見表14）。</t>
  </si>
  <si>
    <t>二十、國中小學教育概況</t>
  </si>
  <si>
    <t>1.國民中學：本縣95學年度共計25所國中，班級數為623班較上</t>
  </si>
  <si>
    <r>
      <t xml:space="preserve">    </t>
    </r>
    <r>
      <rPr>
        <sz val="14"/>
        <rFont val="標楷體"/>
        <family val="4"/>
      </rPr>
      <t>學年增加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4.01</t>
    </r>
    <r>
      <rPr>
        <sz val="14"/>
        <rFont val="標楷體"/>
        <family val="4"/>
      </rPr>
      <t>%，學生人數為20,753人較上學年增加255人計</t>
    </r>
  </si>
  <si>
    <t xml:space="preserve">   1.24%，教師人數為1,243人較上學年增加58人計4.02%。</t>
  </si>
  <si>
    <t>2.國民小學：本縣95學年度共計74所國小，班級數為1,601班較上</t>
  </si>
  <si>
    <r>
      <t xml:space="preserve">  學年增加203班計14.52%，學生人數為36,448人較上學年減少1,075人計</t>
    </r>
  </si>
  <si>
    <t xml:space="preserve">  -2.86%，教師人數為2,219人較上學年減少48人計-2.12%。</t>
  </si>
  <si>
    <t>~42~</t>
  </si>
  <si>
    <t>表20、國中小學教育概況</t>
  </si>
  <si>
    <t xml:space="preserve">Table 20. The Condition of Elementary School  &amp; Junior High School </t>
  </si>
  <si>
    <r>
      <t xml:space="preserve">學年度別
</t>
    </r>
    <r>
      <rPr>
        <sz val="10"/>
        <rFont val="Times New Roman"/>
        <family val="1"/>
      </rPr>
      <t>Academic  Year</t>
    </r>
  </si>
  <si>
    <r>
      <t xml:space="preserve">校數
</t>
    </r>
    <r>
      <rPr>
        <sz val="10"/>
        <rFont val="新細明體"/>
        <family val="1"/>
      </rPr>
      <t>Number of Schools</t>
    </r>
  </si>
  <si>
    <r>
      <t xml:space="preserve">班級數
</t>
    </r>
    <r>
      <rPr>
        <sz val="10"/>
        <rFont val="新細明體"/>
        <family val="1"/>
      </rPr>
      <t>Number  of  Classes</t>
    </r>
  </si>
  <si>
    <r>
      <t xml:space="preserve">學生數
</t>
    </r>
    <r>
      <rPr>
        <sz val="10"/>
        <rFont val="新細明體"/>
        <family val="1"/>
      </rPr>
      <t>Number  of  Pupils</t>
    </r>
  </si>
  <si>
    <r>
      <t xml:space="preserve">教師數
</t>
    </r>
    <r>
      <rPr>
        <sz val="10"/>
        <rFont val="新細明體"/>
        <family val="1"/>
      </rPr>
      <t>Number  of  Teachers</t>
    </r>
  </si>
  <si>
    <r>
      <t xml:space="preserve">國中
</t>
    </r>
    <r>
      <rPr>
        <sz val="10"/>
        <rFont val="新細明體"/>
        <family val="1"/>
      </rPr>
      <t>Junior High School</t>
    </r>
    <r>
      <rPr>
        <sz val="10"/>
        <rFont val="標楷體"/>
        <family val="4"/>
      </rPr>
      <t xml:space="preserve"> </t>
    </r>
  </si>
  <si>
    <r>
      <t xml:space="preserve">國小
</t>
    </r>
    <r>
      <rPr>
        <sz val="10"/>
        <rFont val="新細明體"/>
        <family val="1"/>
      </rPr>
      <t>Elementary School</t>
    </r>
  </si>
  <si>
    <r>
      <t xml:space="preserve">國中
</t>
    </r>
    <r>
      <rPr>
        <sz val="10"/>
        <rFont val="新細明體"/>
        <family val="1"/>
      </rPr>
      <t xml:space="preserve">Junior High School </t>
    </r>
  </si>
  <si>
    <t>85學年度 AY1996</t>
  </si>
  <si>
    <t>86學年度 AY1997</t>
  </si>
  <si>
    <t>87學年度 AY1998</t>
  </si>
  <si>
    <t>88學年度 AY1999</t>
  </si>
  <si>
    <t>89學年度 AY2000</t>
  </si>
  <si>
    <t>90學年度 AY2001</t>
  </si>
  <si>
    <t>91學年度 AY2002</t>
  </si>
  <si>
    <t>92學年度 AY2003</t>
  </si>
  <si>
    <t>93學年度 AY2004</t>
  </si>
  <si>
    <t>94學年度 AY2005</t>
  </si>
  <si>
    <t>95學年度 AY2006</t>
  </si>
  <si>
    <r>
      <t xml:space="preserve">較上學年增減 比 率
</t>
    </r>
    <r>
      <rPr>
        <sz val="8"/>
        <rFont val="新細明體"/>
        <family val="1"/>
      </rPr>
      <t>VS. with Last Year</t>
    </r>
  </si>
  <si>
    <r>
      <t>較</t>
    </r>
    <r>
      <rPr>
        <sz val="10"/>
        <rFont val="新細明體"/>
        <family val="1"/>
      </rPr>
      <t>86</t>
    </r>
    <r>
      <rPr>
        <sz val="10"/>
        <rFont val="標楷體"/>
        <family val="4"/>
      </rPr>
      <t xml:space="preserve">學年增減比率
</t>
    </r>
    <r>
      <rPr>
        <sz val="10"/>
        <rFont val="新細明體"/>
        <family val="1"/>
      </rPr>
      <t>VS. with 1997</t>
    </r>
  </si>
  <si>
    <t>資料來源：依據教育部公務統計資料編製。</t>
  </si>
  <si>
    <t>備註：本縣中道高中附設國中部、慧燈高中附設國中部及南澳高中併入高級中學學校數。</t>
  </si>
  <si>
    <t xml:space="preserve">      </t>
  </si>
  <si>
    <t>~43~</t>
  </si>
  <si>
    <t>第3季
3st Qua.</t>
  </si>
  <si>
    <t>十九、漁業概況</t>
  </si>
  <si>
    <t>1.動力漁船數：本縣95年第4季動力漁船為1,081艘計45,552噸，較上季</t>
  </si>
  <si>
    <r>
      <t xml:space="preserve">    </t>
    </r>
    <r>
      <rPr>
        <sz val="14"/>
        <rFont val="標楷體"/>
        <family val="4"/>
      </rPr>
      <t>減少</t>
    </r>
    <r>
      <rPr>
        <sz val="14"/>
        <rFont val="Times New Roman"/>
        <family val="1"/>
      </rPr>
      <t>39</t>
    </r>
    <r>
      <rPr>
        <sz val="14"/>
        <rFont val="標楷體"/>
        <family val="4"/>
      </rPr>
      <t>艘計</t>
    </r>
    <r>
      <rPr>
        <sz val="14"/>
        <rFont val="Times New Roman"/>
        <family val="1"/>
      </rPr>
      <t>-3.48%</t>
    </r>
    <r>
      <rPr>
        <sz val="14"/>
        <rFont val="標楷體"/>
        <family val="4"/>
      </rPr>
      <t>；與去年同季比較減少</t>
    </r>
    <r>
      <rPr>
        <sz val="14"/>
        <rFont val="Times New Roman"/>
        <family val="1"/>
      </rPr>
      <t>2.52%</t>
    </r>
    <r>
      <rPr>
        <sz val="14"/>
        <rFont val="標楷體"/>
        <family val="4"/>
      </rPr>
      <t>。後者則較上季增加</t>
    </r>
    <r>
      <rPr>
        <sz val="14"/>
        <rFont val="Times New Roman"/>
        <family val="1"/>
      </rPr>
      <t>88</t>
    </r>
    <r>
      <rPr>
        <sz val="14"/>
        <rFont val="標楷體"/>
        <family val="4"/>
      </rPr>
      <t>噸計</t>
    </r>
  </si>
  <si>
    <r>
      <t xml:space="preserve">    0.19%</t>
    </r>
    <r>
      <rPr>
        <sz val="14"/>
        <rFont val="標楷體"/>
        <family val="4"/>
      </rPr>
      <t>；與去年同季比較增加</t>
    </r>
    <r>
      <rPr>
        <sz val="14"/>
        <rFont val="Times New Roman"/>
        <family val="1"/>
      </rPr>
      <t>2.65%</t>
    </r>
    <r>
      <rPr>
        <sz val="14"/>
        <rFont val="標楷體"/>
        <family val="4"/>
      </rPr>
      <t>。</t>
    </r>
  </si>
  <si>
    <r>
      <t>2.</t>
    </r>
    <r>
      <rPr>
        <sz val="14"/>
        <rFont val="標楷體"/>
        <family val="4"/>
      </rPr>
      <t>漁業產量：本縣</t>
    </r>
    <r>
      <rPr>
        <sz val="14"/>
        <rFont val="Times New Roman"/>
        <family val="1"/>
      </rPr>
      <t>95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季漁業產量為</t>
    </r>
    <r>
      <rPr>
        <sz val="14"/>
        <rFont val="Times New Roman"/>
        <family val="1"/>
      </rPr>
      <t>26,303</t>
    </r>
    <r>
      <rPr>
        <sz val="14"/>
        <rFont val="標楷體"/>
        <family val="4"/>
      </rPr>
      <t>噸，較上季減少</t>
    </r>
    <r>
      <rPr>
        <sz val="14"/>
        <rFont val="Times New Roman"/>
        <family val="1"/>
      </rPr>
      <t>4,663</t>
    </r>
    <r>
      <rPr>
        <sz val="14"/>
        <rFont val="標楷體"/>
        <family val="4"/>
      </rPr>
      <t>噸</t>
    </r>
  </si>
  <si>
    <r>
      <t xml:space="preserve">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>-15.06%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12.87%</t>
    </r>
    <r>
      <rPr>
        <sz val="14"/>
        <rFont val="標楷體"/>
        <family val="4"/>
      </rPr>
      <t>。</t>
    </r>
  </si>
  <si>
    <t xml:space="preserve">   </t>
  </si>
  <si>
    <t>~40~</t>
  </si>
  <si>
    <t>表19、漁業概況</t>
  </si>
  <si>
    <t>Table 19. The Condition of Fishery</t>
  </si>
  <si>
    <r>
      <t xml:space="preserve">年季底別
</t>
    </r>
    <r>
      <rPr>
        <sz val="10"/>
        <rFont val="新細明體"/>
        <family val="1"/>
      </rPr>
      <t>End of Year &amp;Quarter</t>
    </r>
  </si>
  <si>
    <r>
      <t xml:space="preserve"> </t>
    </r>
    <r>
      <rPr>
        <sz val="10"/>
        <rFont val="標楷體"/>
        <family val="4"/>
      </rPr>
      <t xml:space="preserve">動力漁船數
</t>
    </r>
    <r>
      <rPr>
        <sz val="10"/>
        <rFont val="新細明體"/>
        <family val="1"/>
      </rPr>
      <t>The  Number  of  Powered  Fishing  Crafts</t>
    </r>
  </si>
  <si>
    <r>
      <t>漁業生產量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
</t>
    </r>
    <r>
      <rPr>
        <sz val="10"/>
        <rFont val="新細明體"/>
        <family val="1"/>
      </rPr>
      <t xml:space="preserve">
Fishery  Production(Unit：m.t)</t>
    </r>
  </si>
  <si>
    <r>
      <t xml:space="preserve">艘　　數
</t>
    </r>
    <r>
      <rPr>
        <sz val="10"/>
        <rFont val="Times New Roman"/>
        <family val="1"/>
      </rPr>
      <t>No.  of  Boats</t>
    </r>
  </si>
  <si>
    <r>
      <t xml:space="preserve">噸　　數
</t>
    </r>
    <r>
      <rPr>
        <sz val="10"/>
        <rFont val="新細明體"/>
        <family val="1"/>
      </rPr>
      <t>Tonnage</t>
    </r>
  </si>
  <si>
    <r>
      <t xml:space="preserve">合　　計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Total</t>
    </r>
  </si>
  <si>
    <r>
      <t>遠洋漁業</t>
    </r>
    <r>
      <rPr>
        <sz val="10"/>
        <rFont val="新細明體"/>
        <family val="1"/>
      </rPr>
      <t>Far-Sea  Fisheries</t>
    </r>
  </si>
  <si>
    <r>
      <t>近海漁業</t>
    </r>
    <r>
      <rPr>
        <sz val="10"/>
        <rFont val="新細明體"/>
        <family val="1"/>
      </rPr>
      <t>Offshore  Fisheries</t>
    </r>
  </si>
  <si>
    <r>
      <t>沿岸漁業</t>
    </r>
    <r>
      <rPr>
        <sz val="10"/>
        <rFont val="新細明體"/>
        <family val="1"/>
      </rPr>
      <t>Coastal  Fisheries</t>
    </r>
  </si>
  <si>
    <r>
      <t xml:space="preserve">養殖漁業
</t>
    </r>
    <r>
      <rPr>
        <sz val="9"/>
        <rFont val="新細明體"/>
        <family val="1"/>
      </rPr>
      <t xml:space="preserve">Inland water 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>Aquaculture</t>
    </r>
  </si>
  <si>
    <r>
      <t xml:space="preserve">內陸漁撈
</t>
    </r>
    <r>
      <rPr>
        <sz val="10"/>
        <rFont val="Times New Roman"/>
        <family val="1"/>
      </rPr>
      <t>Inland  Fishery</t>
    </r>
  </si>
  <si>
    <t>民國86年1997</t>
  </si>
  <si>
    <t>民國87年1998</t>
  </si>
  <si>
    <t>民國88年1999</t>
  </si>
  <si>
    <t>民國89年2000</t>
  </si>
  <si>
    <t>民國90年2001</t>
  </si>
  <si>
    <t>民國91年2002</t>
  </si>
  <si>
    <t>民國92年2003</t>
  </si>
  <si>
    <t>民國93年2004</t>
  </si>
  <si>
    <t>民國94年2005</t>
  </si>
  <si>
    <r>
      <t>第</t>
    </r>
    <r>
      <rPr>
        <sz val="10"/>
        <rFont val="新細明體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3st Qua.</t>
    </r>
  </si>
  <si>
    <r>
      <t>第</t>
    </r>
    <r>
      <rPr>
        <sz val="10"/>
        <rFont val="新細明體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4st Qua.</t>
    </r>
  </si>
  <si>
    <t>民國95年2006</t>
  </si>
  <si>
    <r>
      <t xml:space="preserve">第1季
</t>
    </r>
    <r>
      <rPr>
        <sz val="10"/>
        <rFont val="新細明體"/>
        <family val="1"/>
      </rPr>
      <t>1st Qua.</t>
    </r>
  </si>
  <si>
    <r>
      <t>第</t>
    </r>
    <r>
      <rPr>
        <sz val="10"/>
        <rFont val="新細明體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2st Qua.</t>
    </r>
  </si>
  <si>
    <r>
      <t>當季較上
季增減</t>
    </r>
    <r>
      <rPr>
        <sz val="10"/>
        <rFont val="Times New Roman"/>
        <family val="1"/>
      </rPr>
      <t xml:space="preserve">%
</t>
    </r>
    <r>
      <rPr>
        <sz val="8"/>
        <rFont val="新細明體"/>
        <family val="1"/>
      </rPr>
      <t>VS. with Last Quarter</t>
    </r>
  </si>
  <si>
    <r>
      <t>當季較上年
同季增減</t>
    </r>
    <r>
      <rPr>
        <sz val="10"/>
        <rFont val="Times New Roman"/>
        <family val="1"/>
      </rPr>
      <t xml:space="preserve">%
</t>
    </r>
    <r>
      <rPr>
        <sz val="9"/>
        <rFont val="新細明體"/>
        <family val="1"/>
      </rPr>
      <t>VS. with Last Year</t>
    </r>
  </si>
  <si>
    <r>
      <t>資料來源：本府農業局：</t>
    </r>
    <r>
      <rPr>
        <sz val="12"/>
        <rFont val="Times New Roman"/>
        <family val="1"/>
      </rPr>
      <t>2243-03-04-2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2241-02-04-2</t>
    </r>
    <r>
      <rPr>
        <sz val="12"/>
        <rFont val="標楷體"/>
        <family val="4"/>
      </rPr>
      <t>。</t>
    </r>
  </si>
  <si>
    <t>~41~</t>
  </si>
  <si>
    <t>年季月別</t>
  </si>
  <si>
    <t>動力漁船數</t>
  </si>
  <si>
    <t>漁業產量</t>
  </si>
  <si>
    <t>艘數</t>
  </si>
  <si>
    <t>噸數</t>
  </si>
  <si>
    <t>94年第4季</t>
  </si>
  <si>
    <t>95年第1季</t>
  </si>
  <si>
    <t>95年第2季</t>
  </si>
  <si>
    <t>95年第3季</t>
  </si>
  <si>
    <t>95年第4季</t>
  </si>
  <si>
    <t>表21、臺灣地區各種物價指數之變動</t>
  </si>
  <si>
    <t>Table 21. The  Changes  of  Various  Price  Indices in  Taiwan  Area</t>
  </si>
  <si>
    <r>
      <t xml:space="preserve">年季底別
</t>
    </r>
    <r>
      <rPr>
        <sz val="10"/>
        <rFont val="新細明體"/>
        <family val="1"/>
      </rPr>
      <t>End of Year &amp;Quarter</t>
    </r>
  </si>
  <si>
    <t>躉售物價指數</t>
  </si>
  <si>
    <t>消者物價指數</t>
  </si>
  <si>
    <t>進口物價指數</t>
  </si>
  <si>
    <t>出口物價指數</t>
  </si>
  <si>
    <t>房屋租金
物價指數</t>
  </si>
  <si>
    <t>營造工程
物價指數</t>
  </si>
  <si>
    <t>Wholwsale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</si>
  <si>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</si>
  <si>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</si>
  <si>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</si>
  <si>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</si>
  <si>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0"/>
        <rFont val="新細明體"/>
        <family val="1"/>
      </rPr>
      <t>94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2005</t>
    </r>
  </si>
  <si>
    <r>
      <t>第</t>
    </r>
    <r>
      <rPr>
        <sz val="10"/>
        <rFont val="新細明體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4st Qua.</t>
    </r>
  </si>
  <si>
    <r>
      <t>民國</t>
    </r>
    <r>
      <rPr>
        <sz val="10"/>
        <rFont val="新細明體"/>
        <family val="1"/>
      </rPr>
      <t>95</t>
    </r>
    <r>
      <rPr>
        <sz val="10"/>
        <rFont val="標楷體"/>
        <family val="4"/>
      </rPr>
      <t>年</t>
    </r>
    <r>
      <rPr>
        <sz val="10"/>
        <rFont val="新細明體"/>
        <family val="1"/>
      </rPr>
      <t>2006</t>
    </r>
  </si>
  <si>
    <r>
      <t>第</t>
    </r>
    <r>
      <rPr>
        <sz val="10"/>
        <rFont val="新細明體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新細明體"/>
        <family val="1"/>
      </rPr>
      <t>1st Qua.</t>
    </r>
  </si>
  <si>
    <r>
      <t xml:space="preserve">第2季
</t>
    </r>
    <r>
      <rPr>
        <sz val="10"/>
        <rFont val="新細明體"/>
        <family val="1"/>
      </rPr>
      <t>2st Qua.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</si>
  <si>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</si>
  <si>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</si>
  <si>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Dec.</t>
    </r>
  </si>
  <si>
    <r>
      <t xml:space="preserve">當季較上季增減%
</t>
    </r>
    <r>
      <rPr>
        <sz val="10"/>
        <rFont val="新細明體"/>
        <family val="1"/>
      </rPr>
      <t>VS. with Last Quarter</t>
    </r>
  </si>
  <si>
    <r>
      <t xml:space="preserve">當季較上年同季增減%
</t>
    </r>
    <r>
      <rPr>
        <sz val="10"/>
        <rFont val="新細明體"/>
        <family val="1"/>
      </rPr>
      <t>VS. with Last Year</t>
    </r>
  </si>
  <si>
    <t>資料來源：中華民國台灣地區物價統計月報、行政院主計處三局三科。</t>
  </si>
  <si>
    <t>說    明：1.由於受查者延誤或更正報價，最近三個月資料均有可能修正。</t>
  </si>
  <si>
    <t xml:space="preserve">          2.自92年1月起台灣省房屋租金價格指數停編製，92年2月起編製</t>
  </si>
  <si>
    <t xml:space="preserve">            台灣地區房屋租金價格指數(資料時期為90年1月起)，原指數直接更換</t>
  </si>
  <si>
    <t xml:space="preserve">            為90年基期。      </t>
  </si>
  <si>
    <t>~44~</t>
  </si>
  <si>
    <t>　　本縣95年第4季底戶數為144,669戶，較上季底增加242戶計0.17%，較去年同季底增加1.33%；人口數為460,426人，較上季底減少173人計0.04%，較去年同季底減少0.25%。</t>
  </si>
  <si>
    <t>　　本縣95年第4季底人口總數較上季底減少173人，其中自然增加數增加268人(自然增加率0.58)，社會增加數減少441人(社會增加率-0.96)；本季結婚對數為835對(結婚率1.81)，較上季底增加383對，離婚對數為290對(離婚率0.63)，較上季減少47對。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</si>
  <si>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0/00</t>
    </r>
  </si>
  <si>
    <t>　　本縣95年12月底各行政區域人口數以宜蘭市的95,383人最多，最少為大同鄉的5,802人；本縣性比例為105.57，僅宜蘭市與羅東鎮的性比例低於100；本縣人口密度約215人，以羅東鎮的每平方公里6,524人最多，而南澳鄉每平方公里僅8人為最少，兩者相差達816倍，分布極為不均。</t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</si>
  <si>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</si>
  <si>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　　　本縣95年下半年15歲以上民間人口為370千人，勞動力人口為217千人，就業者為208千人，失業者為9千人，勞動力參與率為58.6%，失業率為4.1%，就業者行業中農林漁牧業為12千人，工業為68千人(製造業42千人，其他26千人)，服務業為128千人。</t>
  </si>
  <si>
    <t>　　本縣95年第4季低收入戶生活扶助計2,819戶及6,156人，較上季增加49戶計1.77%及136人計2.26%，生活扶助金額為30,580千元，較上季增加5,472千元計21.79%；社會救助醫療及看護補助3,086千元，較上季增加223千元；縣民急難救助計187人次，較上季減少65人次計25.79%，其救助金618千元，較上季減少314千元計33.69%；中低收入戶老人生活津貼核付1,772人、31,233千元，較上季分別減少18人計1.01%及432千元計1.36%。</t>
  </si>
  <si>
    <t>九、衛生醫療</t>
  </si>
  <si>
    <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衛生醫療</t>
    </r>
  </si>
  <si>
    <t>Table 9. Public Health</t>
  </si>
  <si>
    <t>年季別</t>
  </si>
  <si>
    <t>藥物檢查違反統計</t>
  </si>
  <si>
    <t>食品衛生管理</t>
  </si>
  <si>
    <t>營業衛生</t>
  </si>
  <si>
    <t>檢查</t>
  </si>
  <si>
    <t>違反</t>
  </si>
  <si>
    <t>稽查</t>
  </si>
  <si>
    <t>輔導</t>
  </si>
  <si>
    <t>Year &amp;  Quarter</t>
  </si>
  <si>
    <t>改善</t>
  </si>
  <si>
    <t>家次</t>
  </si>
  <si>
    <t>No. of Business Inspected</t>
  </si>
  <si>
    <t>No. of  Inspection</t>
  </si>
  <si>
    <t>No. to be Improved</t>
  </si>
  <si>
    <t>八十三年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</si>
  <si>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</si>
  <si>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</si>
  <si>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</si>
  <si>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</si>
  <si>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</si>
  <si>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</si>
  <si>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</si>
  <si>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</si>
  <si>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</si>
  <si>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</si>
  <si>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</si>
  <si>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</si>
  <si>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</si>
  <si>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</si>
  <si>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</si>
  <si>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</si>
  <si>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t>當季較上季增減%</t>
  </si>
  <si>
    <t>VS. with
 Last Quarter</t>
  </si>
  <si>
    <t>當季較上年同季增減%</t>
  </si>
  <si>
    <t>VS. with 
Last Year</t>
  </si>
  <si>
    <r>
      <t>資料來源：本府衛生局</t>
    </r>
    <r>
      <rPr>
        <sz val="11"/>
        <rFont val="標楷體"/>
        <family val="4"/>
      </rPr>
      <t>。</t>
    </r>
  </si>
  <si>
    <t>說　　明：95年第1季起食品衛生管理工作報表變動，欄位細項眾多，故僅列總計欄位。</t>
  </si>
  <si>
    <t>~20~</t>
  </si>
  <si>
    <t xml:space="preserve">   本縣歲入預算執行率，截至95年度第4季占預算數72.97%，占分配數29.16%，歲入經常門執行率占分配數73.05%，其中以財產收入執行率最高達149.66%，其次為稅課收入執行率達105.42%，再次為規費收入96.01%…等（詳見表15）；歲入資本門執行率占分配數0.13%。</t>
  </si>
  <si>
    <t xml:space="preserve">   本縣95年第4季新增總樓板面積為151,423平方公尺，較上季增加35,603平方公尺計30.74%，與去年同季比較減少7.45%；本季總樓板面積中，都市計畫區域內133,541平方公尺占88.19%，都市計畫區域外17,882平方公尺占11.81%；若按構造別區分，鋼筋混凝土145,209平方公尺占95.90%，非鋼筋混凝土6,214平方公尺占4.10%。</t>
  </si>
  <si>
    <t>　　本縣95年第4季觀光遊憩區遊客人次為672,649人次，較上季減少1,004,756人次計59.90%，與去年同季比較增加46.67%；本季觀光遊憩區遊客人次以五峰旗490,697人次最多占72.95%，其次冬山河親水公園為95,634人次占14.22%。</t>
  </si>
  <si>
    <t>1.工廠登記：
　　本縣95年第4季底工廠登記數為886家，較上季增加1家計0.11%，與去年同季比較則減少2.42%。
2.商業登記：
　　95年第4季底本縣商業登記數為21,426家，較上季增加83家計0.39%，與去年同季比較減少0.79%；另截至95年第4季底本縣商業登記資本額為3,877,739千元，較上季增加86,931千元計2.29%，與去年同季比較則增加3.44%。</t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</si>
  <si>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</si>
  <si>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t>八、社會福利</t>
  </si>
  <si>
    <t>~17~</t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</si>
  <si>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</si>
  <si>
    <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</si>
  <si>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Table8. Social Affairs</t>
  </si>
  <si>
    <t>Table8. Social Affairs (cont. End)</t>
  </si>
  <si>
    <r>
      <t>低收入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戶概況</t>
    </r>
  </si>
  <si>
    <t>社會救助醫療及看護補助</t>
  </si>
  <si>
    <t>縣民急難救助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</si>
  <si>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</si>
  <si>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</si>
  <si>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</si>
  <si>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</si>
  <si>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</si>
  <si>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</si>
  <si>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費用補助</t>
  </si>
  <si>
    <t>住院</t>
  </si>
  <si>
    <t>寄養家庭數</t>
  </si>
  <si>
    <t>寄養兒童數</t>
  </si>
  <si>
    <t>保護專線</t>
  </si>
  <si>
    <t>金額(千元)</t>
  </si>
  <si>
    <t>總日數</t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</si>
  <si>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</si>
  <si>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</si>
  <si>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(年季底)</t>
  </si>
  <si>
    <t>No. of  Households</t>
  </si>
  <si>
    <t>No. of  Persons</t>
  </si>
  <si>
    <t>Amount  (Thousand)</t>
  </si>
  <si>
    <t>Number of Inpatient</t>
  </si>
  <si>
    <t>Inpatient-days</t>
  </si>
  <si>
    <t>No.of Family</t>
  </si>
  <si>
    <t>No. of Children</t>
  </si>
  <si>
    <t>Persons</t>
  </si>
  <si>
    <t>Line Served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</si>
  <si>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</si>
  <si>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t>資料來源：本府社會局。</t>
  </si>
  <si>
    <t>說　　明：有關低收入戶概況的人、戶數漸增而金額不增係內政部放寬低收入戶條件，但部分</t>
  </si>
  <si>
    <r>
      <t>說　　明：</t>
    </r>
    <r>
      <rPr>
        <sz val="11"/>
        <rFont val="標楷體"/>
        <family val="4"/>
      </rPr>
      <t>兒童服務寄養家庭數不含儲備寄養家庭數。</t>
    </r>
  </si>
  <si>
    <t xml:space="preserve">          低收入戶直接安置於安養收容中心，由該中心負責其生活補助，故金額不增。</t>
  </si>
  <si>
    <t>~18~</t>
  </si>
  <si>
    <t>~19~</t>
  </si>
  <si>
    <t>第3季</t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</si>
  <si>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</si>
  <si>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t>工業支出</t>
  </si>
  <si>
    <r>
      <t xml:space="preserve">    </t>
    </r>
    <r>
      <rPr>
        <sz val="8"/>
        <rFont val="標楷體"/>
        <family val="4"/>
      </rPr>
      <t>環境保護支出</t>
    </r>
    <r>
      <rPr>
        <sz val="7"/>
        <rFont val="標楷體"/>
        <family val="4"/>
      </rPr>
      <t>Expenditure for Environmental Protection</t>
    </r>
  </si>
  <si>
    <t>環境保護支出</t>
  </si>
  <si>
    <r>
      <t xml:space="preserve">  退休撫卹給付支出</t>
    </r>
    <r>
      <rPr>
        <sz val="7"/>
        <rFont val="標楷體"/>
        <family val="4"/>
      </rPr>
      <t>Expenditure on Retirement and Pension</t>
    </r>
  </si>
  <si>
    <t>退休撫卹給付支出</t>
  </si>
  <si>
    <t>警政支出</t>
  </si>
  <si>
    <t>債務付息支出</t>
  </si>
  <si>
    <r>
      <t xml:space="preserve">  </t>
    </r>
    <r>
      <rPr>
        <sz val="7"/>
        <rFont val="標楷體"/>
        <family val="4"/>
      </rPr>
      <t>專案補助支出</t>
    </r>
    <r>
      <rPr>
        <sz val="6.5"/>
        <rFont val="標楷體"/>
        <family val="4"/>
      </rPr>
      <t>Expenditure for Transfers of Special Characters</t>
    </r>
  </si>
  <si>
    <t>專案補助支出</t>
  </si>
  <si>
    <t>金額</t>
  </si>
  <si>
    <t>(千元)</t>
  </si>
  <si>
    <t>VS. with Last Quarter</t>
  </si>
  <si>
    <t>VS. with Last Year</t>
  </si>
  <si>
    <t xml:space="preserve">  第二預備金Second Reserve Fund</t>
  </si>
  <si>
    <t>第二預備金</t>
  </si>
  <si>
    <t xml:space="preserve">  其他支出Other Expenditure</t>
  </si>
  <si>
    <t>其他支出</t>
  </si>
  <si>
    <r>
      <t>資本門</t>
    </r>
    <r>
      <rPr>
        <sz val="8"/>
        <rFont val="Times New Roman"/>
        <family val="1"/>
      </rPr>
      <t xml:space="preserve"> Capital Total</t>
    </r>
  </si>
  <si>
    <t xml:space="preserve">  醫療保健支出Expenditure for Public Health</t>
  </si>
  <si>
    <t>發生件數</t>
  </si>
  <si>
    <t>死傷人數</t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</si>
  <si>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</si>
  <si>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環境保護支出</t>
    </r>
    <r>
      <rPr>
        <sz val="7"/>
        <rFont val="標楷體"/>
        <family val="4"/>
      </rPr>
      <t>Expenditure for Environmental Protection</t>
    </r>
  </si>
  <si>
    <t xml:space="preserve"> 資料來源：本府主計室</t>
  </si>
  <si>
    <t>~30~</t>
  </si>
  <si>
    <t>~31~</t>
  </si>
  <si>
    <t>十五、預算執行－歲入（按來源別）</t>
  </si>
  <si>
    <t>實收納庫累計數</t>
  </si>
  <si>
    <r>
      <t>金額</t>
    </r>
    <r>
      <rPr>
        <sz val="10"/>
        <rFont val="Times New Roman"/>
        <family val="1"/>
      </rPr>
      <t>Amount</t>
    </r>
  </si>
  <si>
    <t>經常門資本門總計Grand Total</t>
  </si>
  <si>
    <r>
      <t>經常門合計</t>
    </r>
    <r>
      <rPr>
        <sz val="12"/>
        <rFont val="Times New Roman"/>
        <family val="1"/>
      </rPr>
      <t xml:space="preserve">                     Current Total</t>
    </r>
  </si>
  <si>
    <r>
      <t>稅課收入</t>
    </r>
    <r>
      <rPr>
        <sz val="12"/>
        <rFont val="Times New Roman"/>
        <family val="1"/>
      </rPr>
      <t xml:space="preserve">                         Receipts from Taxes</t>
    </r>
  </si>
  <si>
    <t>稅課收入</t>
  </si>
  <si>
    <r>
      <t>罰款及賠償收入</t>
    </r>
    <r>
      <rPr>
        <sz val="11"/>
        <rFont val="Times New Roman"/>
        <family val="1"/>
      </rPr>
      <t xml:space="preserve">               Receipts from Charges on Benefits of Public Construction</t>
    </r>
  </si>
  <si>
    <t>罰款及賠償收入</t>
  </si>
  <si>
    <r>
      <t>規費收入</t>
    </r>
    <r>
      <rPr>
        <sz val="12"/>
        <rFont val="Times New Roman"/>
        <family val="1"/>
      </rPr>
      <t xml:space="preserve">                       Receipts from Fees</t>
    </r>
  </si>
  <si>
    <t>規費收入</t>
  </si>
  <si>
    <r>
      <t>財產收入</t>
    </r>
    <r>
      <rPr>
        <sz val="12"/>
        <rFont val="Times New Roman"/>
        <family val="1"/>
      </rPr>
      <t xml:space="preserve">                   Receipts from Property</t>
    </r>
  </si>
  <si>
    <t>財產收入</t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</si>
  <si>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</si>
  <si>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</si>
  <si>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</si>
  <si>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</si>
  <si>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</si>
  <si>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</si>
  <si>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</si>
  <si>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</si>
  <si>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</si>
  <si>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</si>
  <si>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</si>
  <si>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</si>
  <si>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</si>
  <si>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</si>
  <si>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>十八、觀光遊憩區遊客人次</t>
  </si>
  <si>
    <r>
      <t>86</t>
    </r>
    <r>
      <rPr>
        <sz val="12"/>
        <rFont val="標楷體"/>
        <family val="4"/>
      </rPr>
      <t>年</t>
    </r>
  </si>
  <si>
    <r>
      <t>87</t>
    </r>
    <r>
      <rPr>
        <sz val="12"/>
        <rFont val="標楷體"/>
        <family val="4"/>
      </rPr>
      <t>年</t>
    </r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</si>
  <si>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</si>
  <si>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</si>
  <si>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</si>
  <si>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r>
      <t>85</t>
    </r>
    <r>
      <rPr>
        <sz val="12"/>
        <rFont val="標楷體"/>
        <family val="4"/>
      </rPr>
      <t>年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</si>
  <si>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</si>
  <si>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</si>
  <si>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86</t>
    </r>
    <r>
      <rPr>
        <sz val="12"/>
        <rFont val="標楷體"/>
        <family val="4"/>
      </rPr>
      <t>年</t>
    </r>
  </si>
  <si>
    <r>
      <t>87</t>
    </r>
    <r>
      <rPr>
        <sz val="12"/>
        <rFont val="標楷體"/>
        <family val="4"/>
      </rPr>
      <t>年</t>
    </r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</si>
  <si>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</si>
  <si>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</si>
  <si>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</si>
  <si>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</si>
  <si>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</si>
  <si>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</si>
  <si>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</si>
  <si>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</si>
  <si>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</si>
  <si>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</si>
  <si>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</si>
  <si>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</si>
  <si>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單位：平方公尺
Unit：m</t>
    </r>
    <r>
      <rPr>
        <vertAlign val="superscript"/>
        <sz val="8"/>
        <rFont val="標楷體"/>
        <family val="4"/>
      </rPr>
      <t>2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</si>
  <si>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No. ,N.T.$1,000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</si>
  <si>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</si>
  <si>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</si>
  <si>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</t>
    </r>
  </si>
  <si>
    <t>金額(千元)
Amount
(NT$1,000)</t>
  </si>
  <si>
    <r>
      <t xml:space="preserve">期中
人口數
</t>
    </r>
    <r>
      <rPr>
        <sz val="10"/>
        <rFont val="Times New Roman"/>
        <family val="1"/>
      </rPr>
      <t>Population</t>
    </r>
  </si>
  <si>
    <t>House Rent Price Indices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</si>
  <si>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</si>
  <si>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t>Year &amp;  Quarter</t>
  </si>
  <si>
    <t>家數</t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</si>
  <si>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</si>
  <si>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t>一、土地與人口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</si>
  <si>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土地與人口</t>
    </r>
  </si>
  <si>
    <t>Table 1. Land &amp; Population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</si>
  <si>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</si>
  <si>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</si>
  <si>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</si>
  <si>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</si>
  <si>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</si>
  <si>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</si>
  <si>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</si>
  <si>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</si>
  <si>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</si>
  <si>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男</t>
  </si>
  <si>
    <t>女</t>
  </si>
  <si>
    <t>(男/女)*100</t>
  </si>
  <si>
    <t>(人/戶)</t>
  </si>
  <si>
    <t>End of Year &amp;  Quarter</t>
  </si>
  <si>
    <t xml:space="preserve"> No. of Village</t>
  </si>
  <si>
    <t>No. of Households</t>
  </si>
  <si>
    <r>
      <t>No.</t>
    </r>
    <r>
      <rPr>
        <sz val="8"/>
        <rFont val="新細明體"/>
        <family val="1"/>
      </rPr>
      <t xml:space="preserve"> of Households (Person/Households)</t>
    </r>
  </si>
  <si>
    <t>Male</t>
  </si>
  <si>
    <t>Female</t>
  </si>
  <si>
    <t>八十二年</t>
  </si>
  <si>
    <r>
      <t>八十三年</t>
    </r>
    <r>
      <rPr>
        <sz val="8"/>
        <rFont val="Times New Roman"/>
        <family val="1"/>
      </rPr>
      <t>1994</t>
    </r>
  </si>
  <si>
    <t>八十四年1995</t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</si>
  <si>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</si>
  <si>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</si>
  <si>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</si>
  <si>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t>增減數</t>
  </si>
  <si>
    <r>
      <t>資料來源：本府民政局報表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</si>
  <si>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~1~</t>
  </si>
  <si>
    <t>二、人口動態</t>
  </si>
  <si>
    <t>~2~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</si>
  <si>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</si>
  <si>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</si>
  <si>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
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</si>
  <si>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</si>
  <si>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</si>
  <si>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</si>
  <si>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</si>
  <si>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</si>
  <si>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</si>
  <si>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</si>
  <si>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</si>
  <si>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</si>
  <si>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</si>
  <si>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</si>
  <si>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</si>
  <si>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</si>
  <si>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</si>
  <si>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</si>
  <si>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t>資料來源：本府民政局報表1221-00-01-2</t>
  </si>
  <si>
    <t>~3~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</si>
  <si>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</si>
  <si>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單位：0/00</t>
  </si>
  <si>
    <t xml:space="preserve">Table 2. Mobility Status of Population (Cont. End)          </t>
  </si>
  <si>
    <t>人口總
增加率</t>
  </si>
  <si>
    <t>率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</si>
  <si>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</si>
  <si>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</si>
  <si>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</si>
  <si>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</si>
  <si>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</si>
  <si>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</si>
  <si>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</si>
  <si>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Birth Rate</t>
  </si>
  <si>
    <t>Death Rate</t>
  </si>
  <si>
    <t>Immigrants Rate</t>
  </si>
  <si>
    <t>Emigrants Rate</t>
  </si>
  <si>
    <t>說　　明：因四捨五入之故，資料有些許誤差。</t>
  </si>
  <si>
    <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~</t>
    </r>
  </si>
  <si>
    <t>三、各鄉鎮市土地與人口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</si>
  <si>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各鄉鎮市土地與人口</t>
    </r>
  </si>
  <si>
    <t>Table 3. District Land &amp; Population</t>
  </si>
  <si>
    <t>鄉鎮市別</t>
  </si>
  <si>
    <t>District</t>
  </si>
  <si>
    <t>No. of Households (Person/Households)</t>
  </si>
  <si>
    <r>
      <t>合計</t>
    </r>
    <r>
      <rPr>
        <sz val="9"/>
        <rFont val="Times New Roman"/>
        <family val="1"/>
      </rPr>
      <t>Total</t>
    </r>
  </si>
  <si>
    <t xml:space="preserve">  Yilan City</t>
  </si>
  <si>
    <t>Luodong Township</t>
  </si>
  <si>
    <t>礁溪鄉</t>
  </si>
  <si>
    <t>~5~</t>
  </si>
  <si>
    <t>說　　明：94年6月起資料改成按半年公告。</t>
  </si>
  <si>
    <r>
      <t>94</t>
    </r>
    <r>
      <rPr>
        <sz val="12"/>
        <rFont val="標楷體"/>
        <family val="4"/>
      </rPr>
      <t>年度</t>
    </r>
  </si>
  <si>
    <r>
      <t>94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</si>
  <si>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</si>
  <si>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94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</si>
  <si>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t>86年</t>
  </si>
  <si>
    <t>年季底別</t>
  </si>
  <si>
    <t>VS. with 
Last Quarter</t>
  </si>
  <si>
    <t>VS. with
 Last Year</t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</si>
  <si>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</si>
  <si>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</si>
  <si>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</si>
  <si>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</si>
  <si>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</si>
  <si>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95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</si>
  <si>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</si>
  <si>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94</t>
    </r>
    <r>
      <rPr>
        <sz val="8"/>
        <rFont val="標楷體"/>
        <family val="4"/>
      </rPr>
      <t>年</t>
    </r>
  </si>
  <si>
    <r>
      <t>93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</si>
  <si>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表</t>
    </r>
    <r>
      <rPr>
        <sz val="16"/>
        <rFont val="Times New Roman"/>
        <family val="1"/>
      </rPr>
      <t>18</t>
    </r>
    <r>
      <rPr>
        <sz val="16"/>
        <rFont val="標楷體"/>
        <family val="4"/>
      </rPr>
      <t xml:space="preserve">、觀光遊憩區遊客人次
</t>
    </r>
    <r>
      <rPr>
        <sz val="16"/>
        <rFont val="Times New Roman"/>
        <family val="1"/>
      </rPr>
      <t>Table 18. Number Scenic Spots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</si>
  <si>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                 1st Qua.</t>
    </r>
  </si>
  <si>
    <r>
      <t>當季較上季增減</t>
    </r>
    <r>
      <rPr>
        <sz val="10"/>
        <rFont val="Times New Roman"/>
        <family val="1"/>
      </rPr>
      <t>%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</si>
  <si>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>VS. with Last Year</t>
    </r>
  </si>
  <si>
    <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 xml:space="preserve">、歲入預算執行情形
</t>
    </r>
    <r>
      <rPr>
        <sz val="16"/>
        <rFont val="Times New Roman"/>
        <family val="1"/>
      </rPr>
      <t>Table 15. Performance of Budgetary revenues</t>
    </r>
  </si>
  <si>
    <r>
      <t>表</t>
    </r>
    <r>
      <rPr>
        <sz val="16"/>
        <rFont val="Times New Roman"/>
        <family val="1"/>
      </rPr>
      <t>13</t>
    </r>
    <r>
      <rPr>
        <sz val="16"/>
        <rFont val="標楷體"/>
        <family val="4"/>
      </rPr>
      <t xml:space="preserve">、火災防護
</t>
    </r>
    <r>
      <rPr>
        <sz val="16"/>
        <rFont val="Times New Roman"/>
        <family val="1"/>
      </rPr>
      <t>Table 13. Fire Protection</t>
    </r>
  </si>
  <si>
    <t xml:space="preserve">   表6、稅捐徵收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</si>
  <si>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N.T. $1,000                                        </t>
    </r>
  </si>
  <si>
    <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 xml:space="preserve">、機動車輛
</t>
    </r>
    <r>
      <rPr>
        <sz val="16"/>
        <rFont val="Times New Roman"/>
        <family val="1"/>
      </rPr>
      <t>Table 11. Motor Vehicles</t>
    </r>
  </si>
  <si>
    <r>
      <t>93</t>
    </r>
    <r>
      <rPr>
        <sz val="8"/>
        <rFont val="標楷體"/>
        <family val="4"/>
      </rPr>
      <t>年</t>
    </r>
  </si>
  <si>
    <r>
      <t>92</t>
    </r>
    <r>
      <rPr>
        <sz val="8"/>
        <rFont val="標楷體"/>
        <family val="4"/>
      </rPr>
      <t>年</t>
    </r>
  </si>
  <si>
    <r>
      <t>87</t>
    </r>
    <r>
      <rPr>
        <sz val="8"/>
        <rFont val="標楷體"/>
        <family val="4"/>
      </rPr>
      <t>年</t>
    </r>
  </si>
  <si>
    <r>
      <t>88</t>
    </r>
    <r>
      <rPr>
        <sz val="8"/>
        <rFont val="標楷體"/>
        <family val="4"/>
      </rPr>
      <t>年</t>
    </r>
  </si>
  <si>
    <r>
      <t>89</t>
    </r>
    <r>
      <rPr>
        <sz val="8"/>
        <rFont val="標楷體"/>
        <family val="4"/>
      </rPr>
      <t>年</t>
    </r>
  </si>
  <si>
    <r>
      <t>90</t>
    </r>
    <r>
      <rPr>
        <sz val="8"/>
        <rFont val="標楷體"/>
        <family val="4"/>
      </rPr>
      <t>年</t>
    </r>
  </si>
  <si>
    <r>
      <t>91</t>
    </r>
    <r>
      <rPr>
        <sz val="8"/>
        <rFont val="標楷體"/>
        <family val="4"/>
      </rPr>
      <t>年</t>
    </r>
  </si>
  <si>
    <r>
      <t>86</t>
    </r>
    <r>
      <rPr>
        <sz val="8"/>
        <rFont val="標楷體"/>
        <family val="4"/>
      </rPr>
      <t>年</t>
    </r>
  </si>
  <si>
    <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、保</t>
    </r>
    <r>
      <rPr>
        <sz val="16"/>
        <rFont val="標楷體"/>
        <family val="4"/>
      </rPr>
      <t>安</t>
    </r>
    <r>
      <rPr>
        <sz val="16"/>
        <rFont val="標楷體"/>
        <family val="4"/>
      </rPr>
      <t>防</t>
    </r>
    <r>
      <rPr>
        <sz val="16"/>
        <rFont val="標楷體"/>
        <family val="4"/>
      </rPr>
      <t>衛</t>
    </r>
  </si>
  <si>
    <r>
      <t>84</t>
    </r>
    <r>
      <rPr>
        <sz val="12"/>
        <rFont val="標楷體"/>
        <family val="4"/>
      </rPr>
      <t>年度</t>
    </r>
  </si>
  <si>
    <r>
      <t>85</t>
    </r>
    <r>
      <rPr>
        <sz val="12"/>
        <rFont val="標楷體"/>
        <family val="4"/>
      </rPr>
      <t>年度</t>
    </r>
  </si>
  <si>
    <r>
      <t>86</t>
    </r>
    <r>
      <rPr>
        <sz val="12"/>
        <rFont val="標楷體"/>
        <family val="4"/>
      </rPr>
      <t>年度</t>
    </r>
  </si>
  <si>
    <r>
      <t>87</t>
    </r>
    <r>
      <rPr>
        <sz val="12"/>
        <rFont val="標楷體"/>
        <family val="4"/>
      </rPr>
      <t>年度</t>
    </r>
  </si>
  <si>
    <r>
      <t>88</t>
    </r>
    <r>
      <rPr>
        <sz val="12"/>
        <rFont val="標楷體"/>
        <family val="4"/>
      </rPr>
      <t>年度</t>
    </r>
  </si>
  <si>
    <r>
      <t>88</t>
    </r>
    <r>
      <rPr>
        <sz val="12"/>
        <rFont val="標楷體"/>
        <family val="4"/>
      </rPr>
      <t>年下半年及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年度</t>
    </r>
  </si>
  <si>
    <r>
      <t>90</t>
    </r>
    <r>
      <rPr>
        <sz val="12"/>
        <rFont val="標楷體"/>
        <family val="4"/>
      </rPr>
      <t>年度</t>
    </r>
  </si>
  <si>
    <r>
      <t>91</t>
    </r>
    <r>
      <rPr>
        <sz val="12"/>
        <rFont val="標楷體"/>
        <family val="4"/>
      </rPr>
      <t>年度</t>
    </r>
  </si>
  <si>
    <r>
      <t>92</t>
    </r>
    <r>
      <rPr>
        <sz val="12"/>
        <rFont val="標楷體"/>
        <family val="4"/>
      </rPr>
      <t>年度</t>
    </r>
  </si>
  <si>
    <r>
      <t>93</t>
    </r>
    <r>
      <rPr>
        <sz val="12"/>
        <rFont val="標楷體"/>
        <family val="4"/>
      </rPr>
      <t>年度</t>
    </r>
  </si>
  <si>
    <t>六、稅捐徵收</t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</si>
  <si>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</si>
  <si>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年下半年及民國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</si>
  <si>
    <r>
      <t>營業盈餘及事業收入</t>
    </r>
    <r>
      <rPr>
        <sz val="12"/>
        <rFont val="Times New Roman"/>
        <family val="1"/>
      </rPr>
      <t>Profits of Public Business &amp; Enterprises</t>
    </r>
  </si>
  <si>
    <t>營業盈餘及事業收入</t>
  </si>
  <si>
    <r>
      <t>資料來源：</t>
    </r>
    <r>
      <rPr>
        <sz val="12"/>
        <rFont val="Times New Roman"/>
        <family val="1"/>
      </rPr>
      <t>1.84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年本縣警察局</t>
    </r>
  </si>
  <si>
    <r>
      <t xml:space="preserve">                    2.88</t>
    </r>
    <r>
      <rPr>
        <sz val="12"/>
        <rFont val="標楷體"/>
        <family val="4"/>
      </rPr>
      <t>年起本府消防局</t>
    </r>
  </si>
  <si>
    <r>
      <t>補助及協助收入</t>
    </r>
    <r>
      <rPr>
        <sz val="12"/>
        <rFont val="Times New Roman"/>
        <family val="1"/>
      </rPr>
      <t xml:space="preserve">       Subsidies</t>
    </r>
  </si>
  <si>
    <t>補助及協助收入</t>
  </si>
  <si>
    <r>
      <t>捐獻及贈與收入</t>
    </r>
    <r>
      <rPr>
        <sz val="12"/>
        <rFont val="Times New Roman"/>
        <family val="1"/>
      </rPr>
      <t xml:space="preserve">                                Contribution and Donation</t>
    </r>
  </si>
  <si>
    <t>捐獻及贈與收入</t>
  </si>
  <si>
    <r>
      <t>其他收入</t>
    </r>
    <r>
      <rPr>
        <sz val="12"/>
        <rFont val="Times New Roman"/>
        <family val="1"/>
      </rPr>
      <t xml:space="preserve">                               Other Receipts</t>
    </r>
  </si>
  <si>
    <t>其他收入</t>
  </si>
  <si>
    <r>
      <t>資本門合計</t>
    </r>
    <r>
      <rPr>
        <sz val="12"/>
        <rFont val="Times New Roman"/>
        <family val="1"/>
      </rPr>
      <t xml:space="preserve">                             Capital Total</t>
    </r>
  </si>
  <si>
    <t>資料來源：本府主計室</t>
  </si>
  <si>
    <t>~32~</t>
  </si>
  <si>
    <t>~33~</t>
  </si>
  <si>
    <r>
      <t>84</t>
    </r>
    <r>
      <rPr>
        <sz val="12"/>
        <rFont val="標楷體"/>
        <family val="4"/>
      </rPr>
      <t>年</t>
    </r>
  </si>
  <si>
    <r>
      <t>86</t>
    </r>
    <r>
      <rPr>
        <sz val="10"/>
        <rFont val="細明體"/>
        <family val="3"/>
      </rPr>
      <t>年</t>
    </r>
  </si>
  <si>
    <t>87年</t>
  </si>
  <si>
    <r>
      <t>93</t>
    </r>
    <r>
      <rPr>
        <sz val="10"/>
        <rFont val="標楷體"/>
        <family val="4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</si>
  <si>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t>~25~</t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</si>
  <si>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</si>
  <si>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</si>
  <si>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</si>
  <si>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資料來源：經濟部工業局、本府工商旅遊局</t>
  </si>
  <si>
    <t>十六、工商行業</t>
  </si>
  <si>
    <r>
      <t>年季底別</t>
    </r>
    <r>
      <rPr>
        <sz val="10"/>
        <rFont val="Times New Roman"/>
        <family val="1"/>
      </rPr>
      <t xml:space="preserve">               End of Year &amp; Quarter</t>
    </r>
  </si>
  <si>
    <r>
      <t>商業登記數</t>
    </r>
    <r>
      <rPr>
        <sz val="10"/>
        <rFont val="Times New Roman"/>
        <family val="1"/>
      </rPr>
      <t>Number of Commerce</t>
    </r>
  </si>
  <si>
    <r>
      <t>創設家數</t>
    </r>
    <r>
      <rPr>
        <sz val="8"/>
        <rFont val="Times New Roman"/>
        <family val="1"/>
      </rPr>
      <t>Beginning Business Activity</t>
    </r>
  </si>
  <si>
    <t>…</t>
  </si>
  <si>
    <r>
      <t>撤銷家數</t>
    </r>
    <r>
      <rPr>
        <sz val="8"/>
        <rFont val="Times New Roman"/>
        <family val="1"/>
      </rPr>
      <t xml:space="preserve">          Ending Business Activity</t>
    </r>
  </si>
  <si>
    <r>
      <t>現有家數</t>
    </r>
    <r>
      <rPr>
        <sz val="8"/>
        <rFont val="Times New Roman"/>
        <family val="1"/>
      </rPr>
      <t xml:space="preserve">             Number</t>
    </r>
  </si>
  <si>
    <r>
      <t>現有資本額</t>
    </r>
    <r>
      <rPr>
        <sz val="8"/>
        <rFont val="Times New Roman"/>
        <family val="1"/>
      </rPr>
      <t xml:space="preserve">               Capital</t>
    </r>
  </si>
  <si>
    <t>歇業</t>
  </si>
  <si>
    <t>年度</t>
  </si>
  <si>
    <t>家數</t>
  </si>
  <si>
    <r>
      <t>八十四年</t>
    </r>
    <r>
      <rPr>
        <sz val="10"/>
        <rFont val="Times New Roman"/>
        <family val="1"/>
      </rPr>
      <t>1995</t>
    </r>
  </si>
  <si>
    <t>…</t>
  </si>
  <si>
    <t>八十六年</t>
  </si>
  <si>
    <t>八十五年</t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</si>
  <si>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</si>
  <si>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特種車</t>
    </r>
    <r>
      <rPr>
        <sz val="8"/>
        <rFont val="Times New Roman"/>
        <family val="1"/>
      </rPr>
      <t>Special Constructed Vehicle</t>
    </r>
  </si>
  <si>
    <t>~24~</t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</si>
  <si>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</si>
  <si>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</si>
  <si>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</si>
  <si>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</si>
  <si>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t>宜蘭縣統計季報</t>
  </si>
  <si>
    <t xml:space="preserve">              　　　         目      錄</t>
  </si>
  <si>
    <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 xml:space="preserve">、交通事故
</t>
    </r>
    <r>
      <rPr>
        <sz val="16"/>
        <rFont val="Times New Roman"/>
        <family val="1"/>
      </rPr>
      <t>Table 12. Traffic Accident</t>
    </r>
  </si>
  <si>
    <r>
      <t>表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 xml:space="preserve">、歲出預算執行情形
</t>
    </r>
    <r>
      <rPr>
        <sz val="16"/>
        <rFont val="Times New Roman"/>
        <family val="1"/>
      </rPr>
      <t>Table 14. Performance of Budgetary Expenditures</t>
    </r>
  </si>
  <si>
    <r>
      <t>93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</si>
  <si>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t>面積</t>
  </si>
  <si>
    <t>密度</t>
  </si>
  <si>
    <t>Total</t>
  </si>
  <si>
    <t xml:space="preserve"> Sex Ratio (Male/Female*100)</t>
  </si>
  <si>
    <t>第一季</t>
  </si>
  <si>
    <t>1st Qua.</t>
  </si>
  <si>
    <t>2nd Qua.</t>
  </si>
  <si>
    <t>3rd Qua.</t>
  </si>
  <si>
    <t>4th Qua.</t>
  </si>
  <si>
    <t>Population Increase</t>
  </si>
  <si>
    <t>Increase</t>
  </si>
  <si>
    <t>Birth</t>
  </si>
  <si>
    <t>Death</t>
  </si>
  <si>
    <t>Immigrants</t>
  </si>
  <si>
    <t>Emigrants</t>
  </si>
  <si>
    <t>Increase Rate</t>
  </si>
  <si>
    <t>~38~</t>
  </si>
  <si>
    <t>~28~</t>
  </si>
  <si>
    <t>~26~</t>
  </si>
  <si>
    <t>羅東鎮</t>
  </si>
  <si>
    <t>蘇澳鎮</t>
  </si>
  <si>
    <t>Suao Township</t>
  </si>
  <si>
    <t>頭城鎮</t>
  </si>
  <si>
    <t>Toucheng Township</t>
  </si>
  <si>
    <t xml:space="preserve"> Jiaosi Township</t>
  </si>
  <si>
    <t>壯圍鄉</t>
  </si>
  <si>
    <t>Jhuangwei Township</t>
  </si>
  <si>
    <t>員山鄉</t>
  </si>
  <si>
    <t>Yuanshan Township</t>
  </si>
  <si>
    <t>冬山鄉</t>
  </si>
  <si>
    <t>Dongshan Township</t>
  </si>
  <si>
    <t>五結鄉</t>
  </si>
  <si>
    <t>Wujie Township</t>
  </si>
  <si>
    <t>三星鄉</t>
  </si>
  <si>
    <t>Sansing Township</t>
  </si>
  <si>
    <t>大同鄉</t>
  </si>
  <si>
    <t>Datong Township</t>
  </si>
  <si>
    <t>南澳鄉</t>
  </si>
  <si>
    <t>Nanao Township</t>
  </si>
  <si>
    <t>參與率</t>
  </si>
  <si>
    <t>Not in labor force</t>
  </si>
  <si>
    <t>Labor Force Participation Rate</t>
  </si>
  <si>
    <t>Unemployed Rate</t>
  </si>
  <si>
    <t>Employed</t>
  </si>
  <si>
    <t>Unemployed</t>
  </si>
  <si>
    <t>漁、牧業</t>
  </si>
  <si>
    <t>Goods-producing industries</t>
  </si>
  <si>
    <t>Services-producing industries</t>
  </si>
  <si>
    <t>Other</t>
  </si>
  <si>
    <t>Petition Cases on Nuisance</t>
  </si>
  <si>
    <t>計</t>
  </si>
  <si>
    <t>音</t>
  </si>
  <si>
    <t>染</t>
  </si>
  <si>
    <t>物</t>
  </si>
  <si>
    <t>動</t>
  </si>
  <si>
    <t>衛生</t>
  </si>
  <si>
    <t>他</t>
  </si>
  <si>
    <t>惡臭</t>
  </si>
  <si>
    <t>臭</t>
  </si>
  <si>
    <t>Noise</t>
  </si>
  <si>
    <t>Water</t>
  </si>
  <si>
    <t>Solid Waste</t>
  </si>
  <si>
    <t>Environmental Sanitation</t>
  </si>
  <si>
    <t>單位：公斤</t>
  </si>
  <si>
    <t>Garbage Recycled</t>
  </si>
  <si>
    <t>Grand Total</t>
  </si>
  <si>
    <t>資料來源：本府環保局。</t>
  </si>
  <si>
    <r>
      <t>十三、火災防護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．．．．．．．．．．．．．．．．．．２８</t>
    </r>
  </si>
  <si>
    <r>
      <t>十二、交通事故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．．．．．．．．．．．．．．．．．．．．２６</t>
    </r>
  </si>
  <si>
    <r>
      <t>十一、機動車輛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．．．．．．．．．．．．．．．．．．．．．．．．２４</t>
    </r>
  </si>
  <si>
    <r>
      <t>十、保安防衛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．．．．．．．．．．．．２１</t>
    </r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</si>
  <si>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．．．．．．．．．．．．．．．．．．．．．．．．１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</si>
  <si>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．．．．．．．．．．．．．．．．．．．２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</si>
  <si>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．．．．．．．．．．．．．．．．．．．．．１１</t>
    </r>
  </si>
  <si>
    <t>Area(km2)</t>
  </si>
  <si>
    <t>Population Density (per/ km2)</t>
  </si>
  <si>
    <t>罰鍰</t>
  </si>
  <si>
    <t>合計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</si>
  <si>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</si>
  <si>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</si>
  <si>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</si>
  <si>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</si>
  <si>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</si>
  <si>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</si>
  <si>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</si>
  <si>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第一季</t>
    </r>
    <r>
      <rPr>
        <sz val="8"/>
        <rFont val="Times New Roman"/>
        <family val="1"/>
      </rPr>
      <t>1st Qua.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</si>
  <si>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</si>
  <si>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</si>
  <si>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</si>
  <si>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</si>
  <si>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</si>
  <si>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</si>
  <si>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</si>
  <si>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</si>
  <si>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</si>
  <si>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</si>
  <si>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t>當季較上季增減%</t>
  </si>
  <si>
    <t>當季較上年同季增減%</t>
  </si>
  <si>
    <t>年季別</t>
  </si>
  <si>
    <r>
      <t>八十四年</t>
    </r>
    <r>
      <rPr>
        <sz val="11"/>
        <rFont val="Times New Roman"/>
        <family val="1"/>
      </rPr>
      <t>1995</t>
    </r>
  </si>
  <si>
    <t>Year &amp; Quarter</t>
  </si>
  <si>
    <t>八十三年</t>
  </si>
  <si>
    <t>資料來源：本府民政局報表1221-00-01-2。</t>
  </si>
  <si>
    <t>Social Assistance for the Emergent Needed</t>
  </si>
  <si>
    <t>Living Subsidy for Low-Income Senior</t>
  </si>
  <si>
    <t>Persons</t>
  </si>
  <si>
    <t>Amount</t>
  </si>
  <si>
    <t>Counseling</t>
  </si>
  <si>
    <t>Food Sanitation Inspection</t>
  </si>
  <si>
    <t>Sanitary Inspection</t>
  </si>
  <si>
    <t>次數</t>
  </si>
  <si>
    <t>The Number That</t>
  </si>
  <si>
    <t>Failed to Comply</t>
  </si>
  <si>
    <t>with the Law</t>
  </si>
  <si>
    <t>特種車</t>
  </si>
  <si>
    <t>八十四年</t>
  </si>
  <si>
    <t>人次</t>
  </si>
  <si>
    <t>單位：千元</t>
  </si>
  <si>
    <r>
      <t>八十四年</t>
    </r>
    <r>
      <rPr>
        <sz val="10"/>
        <rFont val="Times New Roman"/>
        <family val="1"/>
      </rPr>
      <t>1995</t>
    </r>
  </si>
  <si>
    <t>八十三年度</t>
  </si>
  <si>
    <t>科目</t>
  </si>
  <si>
    <t>金額</t>
  </si>
  <si>
    <t>印花稅</t>
  </si>
  <si>
    <t>娛樂稅</t>
  </si>
  <si>
    <t>契稅</t>
  </si>
  <si>
    <t>使用牌照稅</t>
  </si>
  <si>
    <t>地價稅</t>
  </si>
  <si>
    <t>土地增值稅</t>
  </si>
  <si>
    <t>房屋稅</t>
  </si>
  <si>
    <t>教育捐</t>
  </si>
  <si>
    <t>九十一年度第四季</t>
  </si>
  <si>
    <t>九十二年度第一季</t>
  </si>
  <si>
    <t>九十三年度</t>
  </si>
  <si>
    <t>第三季</t>
  </si>
  <si>
    <t>第四季</t>
  </si>
  <si>
    <t>資料來源：本縣稅捐稽徵處</t>
  </si>
  <si>
    <t>~11~</t>
  </si>
  <si>
    <t>~12~</t>
  </si>
  <si>
    <t>~13~</t>
  </si>
  <si>
    <t>汽車</t>
  </si>
  <si>
    <t>十、保安防衛</t>
  </si>
  <si>
    <r>
      <t>單位：件、人、</t>
    </r>
    <r>
      <rPr>
        <sz val="10"/>
        <rFont val="Times New Roman"/>
        <family val="1"/>
      </rPr>
      <t>%</t>
    </r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</si>
  <si>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Caes,Person,%</t>
    </r>
  </si>
  <si>
    <r>
      <t>年季別</t>
    </r>
    <r>
      <rPr>
        <sz val="10"/>
        <rFont val="Times New Roman"/>
        <family val="1"/>
      </rPr>
      <t xml:space="preserve">                    Year &amp; Quarter</t>
    </r>
  </si>
  <si>
    <t xml:space="preserve">   刑           事          案              件</t>
  </si>
  <si>
    <r>
      <t>印花稅</t>
    </r>
    <r>
      <rPr>
        <sz val="10"/>
        <rFont val="Times New Roman"/>
        <family val="1"/>
      </rPr>
      <t xml:space="preserve">                     Stamp Tax</t>
    </r>
  </si>
  <si>
    <r>
      <t>娛樂稅</t>
    </r>
    <r>
      <rPr>
        <sz val="10"/>
        <rFont val="Times New Roman"/>
        <family val="1"/>
      </rPr>
      <t xml:space="preserve">                       Amusement Tax</t>
    </r>
  </si>
  <si>
    <r>
      <t>契稅</t>
    </r>
    <r>
      <rPr>
        <sz val="10"/>
        <rFont val="Times New Roman"/>
        <family val="1"/>
      </rPr>
      <t xml:space="preserve">                 Deeds Tax</t>
    </r>
  </si>
  <si>
    <r>
      <t>使用牌照稅</t>
    </r>
    <r>
      <rPr>
        <sz val="10"/>
        <rFont val="Times New Roman"/>
        <family val="1"/>
      </rPr>
      <t xml:space="preserve">               License Tax</t>
    </r>
  </si>
  <si>
    <r>
      <t>地價稅</t>
    </r>
    <r>
      <rPr>
        <sz val="10"/>
        <rFont val="Times New Roman"/>
        <family val="1"/>
      </rPr>
      <t xml:space="preserve">                           Land Value Tax</t>
    </r>
  </si>
  <si>
    <r>
      <t>土地增值稅</t>
    </r>
    <r>
      <rPr>
        <sz val="10"/>
        <rFont val="Times New Roman"/>
        <family val="1"/>
      </rPr>
      <t xml:space="preserve">          Land Value Increment Tax</t>
    </r>
  </si>
  <si>
    <t>房屋稅                         Housing Tax</t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</si>
  <si>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</si>
  <si>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</si>
  <si>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r>
      <t>當季較上年同季　　　　　　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>　　　　</t>
    </r>
    <r>
      <rPr>
        <sz val="9"/>
        <rFont val="Times New Roman"/>
        <family val="1"/>
      </rPr>
      <t xml:space="preserve">     VS. with Last Year</t>
    </r>
  </si>
  <si>
    <r>
      <t>教育捐</t>
    </r>
    <r>
      <rPr>
        <sz val="10"/>
        <rFont val="Times New Roman"/>
        <family val="1"/>
      </rPr>
      <t xml:space="preserve">            Education Expenditure</t>
    </r>
  </si>
  <si>
    <r>
      <t>違反社會秩序維護法案件</t>
    </r>
    <r>
      <rPr>
        <sz val="8"/>
        <rFont val="Times New Roman"/>
        <family val="1"/>
      </rPr>
      <t>Offenses Against the Law of Maintaining Public Order</t>
    </r>
  </si>
  <si>
    <r>
      <t>經濟案件</t>
    </r>
    <r>
      <rPr>
        <sz val="10"/>
        <rFont val="Times New Roman"/>
        <family val="1"/>
      </rPr>
      <t>Economic Frauds</t>
    </r>
  </si>
  <si>
    <r>
      <t>處理件數</t>
    </r>
    <r>
      <rPr>
        <sz val="10"/>
        <rFont val="Times New Roman"/>
        <family val="1"/>
      </rPr>
      <t>Cases</t>
    </r>
  </si>
  <si>
    <r>
      <t>處理人數</t>
    </r>
    <r>
      <rPr>
        <sz val="10"/>
        <rFont val="Times New Roman"/>
        <family val="1"/>
      </rPr>
      <t>Persons</t>
    </r>
  </si>
  <si>
    <r>
      <t>案件數</t>
    </r>
    <r>
      <rPr>
        <sz val="10"/>
        <rFont val="Times New Roman"/>
        <family val="1"/>
      </rPr>
      <t>Cases</t>
    </r>
  </si>
  <si>
    <t>犯罪率</t>
  </si>
  <si>
    <r>
      <t>破獲數</t>
    </r>
    <r>
      <rPr>
        <sz val="8"/>
        <rFont val="Times New Roman"/>
        <family val="1"/>
      </rPr>
      <t>Offenses Cleared</t>
    </r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</si>
  <si>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  <r>
      <rPr>
        <sz val="8"/>
        <rFont val="Times New Roman"/>
        <family val="1"/>
      </rPr>
      <t>Clearance Rate</t>
    </r>
  </si>
  <si>
    <r>
      <t>犯罪率（件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  <r>
      <rPr>
        <sz val="6"/>
        <rFont val="Times New Roman"/>
        <family val="1"/>
      </rPr>
      <t>Offense Rate Per 100,000 Population</t>
    </r>
  </si>
  <si>
    <t>季別</t>
  </si>
  <si>
    <t>全般刑案</t>
  </si>
  <si>
    <t>違反社維法</t>
  </si>
  <si>
    <t>經濟案件</t>
  </si>
  <si>
    <r>
      <t>八十四年</t>
    </r>
    <r>
      <rPr>
        <sz val="10"/>
        <rFont val="Times New Roman"/>
        <family val="1"/>
      </rPr>
      <t>1995</t>
    </r>
  </si>
  <si>
    <t>九十二年第一季</t>
  </si>
  <si>
    <t>九十二年第二季</t>
  </si>
  <si>
    <r>
      <t>當季較上季增減</t>
    </r>
    <r>
      <rPr>
        <sz val="10"/>
        <rFont val="Times New Roman"/>
        <family val="1"/>
      </rPr>
      <t xml:space="preserve">% </t>
    </r>
    <r>
      <rPr>
        <sz val="10"/>
        <rFont val="Times New Roman"/>
        <family val="1"/>
      </rPr>
      <t xml:space="preserve">    VS. with Last Quarter</t>
    </r>
  </si>
  <si>
    <t>百分點</t>
  </si>
  <si>
    <t>十萬分點</t>
  </si>
  <si>
    <r>
      <t>廿一、臺灣地區各項物價指數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．．．４４</t>
    </r>
  </si>
  <si>
    <t>Table 10. Offenses,Clearance,Offense Known to  the Police</t>
  </si>
  <si>
    <r>
      <t>二十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．．４２</t>
    </r>
  </si>
  <si>
    <r>
      <t>當季較上年同季增減</t>
    </r>
    <r>
      <rPr>
        <sz val="10"/>
        <rFont val="Times New Roman"/>
        <family val="1"/>
      </rPr>
      <t>%  VS. with Last Year</t>
    </r>
  </si>
  <si>
    <t>資料來源：警政署統計月報、本縣警察局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</si>
  <si>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明：犯罪率：每十萬人口刑案發生數。</t>
    </r>
  </si>
  <si>
    <t>~22~</t>
  </si>
  <si>
    <t>~23~</t>
  </si>
  <si>
    <t>十一、機動車輛</t>
  </si>
  <si>
    <r>
      <t>單位：輛</t>
    </r>
    <r>
      <rPr>
        <sz val="10"/>
        <rFont val="Times New Roman"/>
        <family val="1"/>
      </rPr>
      <t>Unit:Vechicl</t>
    </r>
  </si>
  <si>
    <r>
      <t>年季底別</t>
    </r>
    <r>
      <rPr>
        <sz val="10"/>
        <rFont val="Times New Roman"/>
        <family val="1"/>
      </rPr>
      <t xml:space="preserve">            End of Year &amp; Quarter</t>
    </r>
  </si>
  <si>
    <r>
      <t>總計</t>
    </r>
    <r>
      <rPr>
        <sz val="10"/>
        <rFont val="Times New Roman"/>
        <family val="1"/>
      </rPr>
      <t xml:space="preserve">   Total</t>
    </r>
  </si>
  <si>
    <r>
      <t>合計</t>
    </r>
    <r>
      <rPr>
        <sz val="10"/>
        <rFont val="Times New Roman"/>
        <family val="1"/>
      </rPr>
      <t xml:space="preserve">   Total</t>
    </r>
  </si>
  <si>
    <r>
      <t>機踏車</t>
    </r>
    <r>
      <rPr>
        <sz val="9"/>
        <rFont val="Times New Roman"/>
        <family val="1"/>
      </rPr>
      <t>Motorcycle</t>
    </r>
  </si>
  <si>
    <t>小客車</t>
  </si>
  <si>
    <t>年度</t>
  </si>
  <si>
    <t>汽車</t>
  </si>
  <si>
    <t>機車</t>
  </si>
  <si>
    <r>
      <t>大客車</t>
    </r>
    <r>
      <rPr>
        <sz val="10"/>
        <rFont val="Times New Roman"/>
        <family val="1"/>
      </rPr>
      <t>Bus</t>
    </r>
  </si>
  <si>
    <r>
      <t>大貨車</t>
    </r>
    <r>
      <rPr>
        <sz val="10"/>
        <rFont val="Times New Roman"/>
        <family val="1"/>
      </rPr>
      <t xml:space="preserve"> Heavy Truck</t>
    </r>
  </si>
  <si>
    <t>Vibratility</t>
  </si>
  <si>
    <t>nspections and Control of Illegal Drugs</t>
  </si>
  <si>
    <r>
      <t>小客車</t>
    </r>
    <r>
      <rPr>
        <sz val="10"/>
        <rFont val="Times New Roman"/>
        <family val="1"/>
      </rPr>
      <t>Car</t>
    </r>
  </si>
  <si>
    <r>
      <t>小貨車</t>
    </r>
    <r>
      <rPr>
        <sz val="10"/>
        <rFont val="Times New Roman"/>
        <family val="1"/>
      </rPr>
      <t>Truck</t>
    </r>
  </si>
  <si>
    <t>小貨車</t>
  </si>
  <si>
    <r>
      <t>自用</t>
    </r>
    <r>
      <rPr>
        <sz val="8"/>
        <rFont val="Times New Roman"/>
        <family val="1"/>
      </rPr>
      <t>Private</t>
    </r>
  </si>
  <si>
    <r>
      <t>營業</t>
    </r>
    <r>
      <rPr>
        <sz val="8"/>
        <rFont val="Times New Roman"/>
        <family val="1"/>
      </rPr>
      <t>Business</t>
    </r>
  </si>
  <si>
    <t>大貨車</t>
  </si>
  <si>
    <r>
      <t>八十四年</t>
    </r>
    <r>
      <rPr>
        <sz val="12"/>
        <rFont val="Times New Roman"/>
        <family val="1"/>
      </rPr>
      <t>1995</t>
    </r>
  </si>
  <si>
    <t>特種車</t>
  </si>
  <si>
    <t>八十六年</t>
  </si>
  <si>
    <t>大客車</t>
  </si>
  <si>
    <t xml:space="preserve">備    註：1.93年1月起調整異動家數係配合經濟部91年10月30日經商字第0910224969-0           </t>
  </si>
  <si>
    <r>
      <t xml:space="preserve">     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</si>
  <si>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</si>
  <si>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資料來源：交通部統計處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</si>
  <si>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明：特種車包括消防車、警備車、警車及其他車輛。</t>
    </r>
  </si>
  <si>
    <r>
      <t>總計</t>
    </r>
    <r>
      <rPr>
        <sz val="10"/>
        <rFont val="Times New Roman"/>
        <family val="1"/>
      </rPr>
      <t xml:space="preserve">                                Total</t>
    </r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</si>
  <si>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</si>
  <si>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當季較上季增減</t>
    </r>
    <r>
      <rPr>
        <sz val="9"/>
        <rFont val="Times New Roman"/>
        <family val="1"/>
      </rPr>
      <t xml:space="preserve">%            </t>
    </r>
    <r>
      <rPr>
        <sz val="9"/>
        <rFont val="標楷體"/>
        <family val="4"/>
      </rPr>
      <t>　　　　　　</t>
    </r>
    <r>
      <rPr>
        <sz val="9"/>
        <rFont val="Times New Roman"/>
        <family val="1"/>
      </rPr>
      <t xml:space="preserve">   VS. with Last Quarter</t>
    </r>
  </si>
  <si>
    <r>
      <t>當季較上年同季增減</t>
    </r>
    <r>
      <rPr>
        <sz val="9"/>
        <rFont val="Times New Roman"/>
        <family val="1"/>
      </rPr>
      <t>%                      VS. with Last Year</t>
    </r>
  </si>
  <si>
    <t>Offenses Known to  the Police</t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</si>
  <si>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</si>
  <si>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盜</t>
    </r>
    <r>
      <rPr>
        <sz val="10"/>
        <rFont val="Times New Roman"/>
        <family val="1"/>
      </rPr>
      <t xml:space="preserve">                        Theft</t>
    </r>
  </si>
  <si>
    <r>
      <t>發生數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</si>
  <si>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發生數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</si>
  <si>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發生數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（件）</t>
    </r>
    <r>
      <rPr>
        <sz val="8"/>
        <rFont val="Times New Roman"/>
        <family val="1"/>
      </rPr>
      <t>Offenses Known to the Police</t>
    </r>
  </si>
  <si>
    <r>
      <t>破獲數</t>
    </r>
    <r>
      <rPr>
        <sz val="8"/>
        <rFont val="Times New Roman"/>
        <family val="1"/>
      </rPr>
      <t>Offenses Cleared</t>
    </r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</si>
  <si>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  <r>
      <rPr>
        <sz val="8"/>
        <rFont val="Times New Roman"/>
        <family val="1"/>
      </rPr>
      <t>Clearance Rate</t>
    </r>
  </si>
  <si>
    <r>
      <t>犯罪率（件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  <r>
      <rPr>
        <sz val="6"/>
        <rFont val="Times New Roman"/>
        <family val="1"/>
      </rPr>
      <t>Offense Rate Per 100,000 Population</t>
    </r>
  </si>
  <si>
    <t>十二、交通事故</t>
  </si>
  <si>
    <r>
      <t>年季別</t>
    </r>
    <r>
      <rPr>
        <sz val="10"/>
        <rFont val="Times New Roman"/>
        <family val="1"/>
      </rPr>
      <t xml:space="preserve">                  Year &amp; Quarter</t>
    </r>
  </si>
  <si>
    <t>其他Others</t>
  </si>
  <si>
    <t>發生次數</t>
  </si>
  <si>
    <t>死傷人數</t>
  </si>
  <si>
    <t>九十三年第一季</t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</si>
  <si>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</si>
  <si>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</si>
  <si>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</si>
  <si>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t>資料來源：本縣警察局</t>
  </si>
  <si>
    <t>~27~</t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</si>
  <si>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</si>
  <si>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</si>
  <si>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</si>
  <si>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94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</si>
  <si>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</si>
  <si>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</si>
  <si>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</si>
  <si>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</si>
  <si>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其他</t>
    </r>
    <r>
      <rPr>
        <sz val="10"/>
        <rFont val="Times New Roman"/>
        <family val="1"/>
      </rPr>
      <t xml:space="preserve">  Others</t>
    </r>
  </si>
  <si>
    <t>發生件數Cases</t>
  </si>
  <si>
    <t>平均每日發生件數Cases Per Day</t>
  </si>
  <si>
    <t>宜蘭市</t>
  </si>
  <si>
    <t>五、勞動力與就業</t>
  </si>
  <si>
    <t>~8~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</si>
  <si>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</si>
  <si>
    <t>Table 5. Labor Force &amp; Employed</t>
  </si>
  <si>
    <t>15歲以上</t>
  </si>
  <si>
    <r>
      <t xml:space="preserve">勞動力人口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千人</t>
    </r>
    <r>
      <rPr>
        <sz val="10"/>
        <rFont val="Times New Roman"/>
        <family val="1"/>
      </rPr>
      <t>)</t>
    </r>
  </si>
  <si>
    <t>非勞動</t>
  </si>
  <si>
    <t>勞動力</t>
  </si>
  <si>
    <t>失業率</t>
  </si>
  <si>
    <r>
      <t>金額</t>
    </r>
    <r>
      <rPr>
        <sz val="8"/>
        <rFont val="Times New Roman"/>
        <family val="1"/>
      </rPr>
      <t>Amount</t>
    </r>
  </si>
  <si>
    <t>民間人口</t>
  </si>
  <si>
    <t>力人口</t>
  </si>
  <si>
    <t>﹝4﹞/﹝2﹞*100</t>
  </si>
  <si>
    <t>(千人)</t>
  </si>
  <si>
    <t>Labor  force Of Population</t>
  </si>
  <si>
    <r>
      <t>﹝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﹞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﹝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﹞</t>
    </r>
  </si>
  <si>
    <t>﹝2﹞/﹝1﹞*100</t>
  </si>
  <si>
    <r>
      <t>(%</t>
    </r>
    <r>
      <rPr>
        <sz val="10"/>
        <rFont val="Times New Roman"/>
        <family val="1"/>
      </rPr>
      <t>)</t>
    </r>
  </si>
  <si>
    <t>﹝1﹞</t>
  </si>
  <si>
    <t>Year &amp; Quarter</t>
  </si>
  <si>
    <t>Civilian population aged 15 year &amp;over</t>
  </si>
  <si>
    <t>就業者</t>
  </si>
  <si>
    <t>失業者</t>
  </si>
  <si>
    <t>﹝2﹞</t>
  </si>
  <si>
    <t>﹝3﹞</t>
  </si>
  <si>
    <t>﹝4﹞</t>
  </si>
  <si>
    <t>上半年</t>
  </si>
  <si>
    <t>1/1~6/30</t>
  </si>
  <si>
    <t>下半年</t>
  </si>
  <si>
    <t>7/1~12/31</t>
  </si>
  <si>
    <t>資料來源：行政院主計處。</t>
  </si>
  <si>
    <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92年起資料僅提供至小數點第一位。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</si>
  <si>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94年6月起資料改成按半年公告。</t>
    </r>
  </si>
  <si>
    <t>~9~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</si>
  <si>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</si>
  <si>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單位：千人</t>
  </si>
  <si>
    <t>Table 5. Labor Force &amp; Employed (Cont. End)</t>
  </si>
  <si>
    <t>Unit：1000 Person</t>
  </si>
  <si>
    <t>總計</t>
  </si>
  <si>
    <t>農、林、</t>
  </si>
  <si>
    <t>工業</t>
  </si>
  <si>
    <t>服務業</t>
  </si>
  <si>
    <t>Agriculture forestry ,fishing&amp; animal husbandry</t>
  </si>
  <si>
    <t>製造業</t>
  </si>
  <si>
    <t>其他</t>
  </si>
  <si>
    <t>Grand Total</t>
  </si>
  <si>
    <t>Manufacturing</t>
  </si>
  <si>
    <t>~10~</t>
  </si>
  <si>
    <r>
      <t>每萬輛機動車肇事件機率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Rate Per 10,000 Motor Vehicles</t>
    </r>
  </si>
  <si>
    <t>死傷人數Deaths &amp; Injuries</t>
  </si>
  <si>
    <r>
      <t>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Total</t>
    </r>
  </si>
  <si>
    <t>死亡Deaths</t>
  </si>
  <si>
    <t>肇事原因Causes</t>
  </si>
  <si>
    <t>駕駛過失Negligence in Traffic Accidents</t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</si>
  <si>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</si>
  <si>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t>火             災          Fire</t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</si>
  <si>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</si>
  <si>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t xml:space="preserve">  警政支出Expenditure for Police Service</t>
  </si>
  <si>
    <t xml:space="preserve">  債務付息支出Expenditure for Interest Payment</t>
  </si>
  <si>
    <t xml:space="preserve">  社會保險支出Expenditure for Social Insurance</t>
  </si>
  <si>
    <r>
      <t xml:space="preserve">單位：千元
</t>
    </r>
    <r>
      <rPr>
        <sz val="10"/>
        <rFont val="Times New Roman"/>
        <family val="1"/>
      </rPr>
      <t>Unit:N.T. $1,000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</si>
  <si>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．．．．．．．．．．．．．．．．．５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</si>
  <si>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．．．．．．．．．．．．．．．．．．６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</si>
  <si>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．．．．．．．．．．．．．．．．．．８</t>
    </r>
  </si>
  <si>
    <r>
      <t>八、社會福利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．．．．．．．．．．．．．．．．．．．．．．．．１７</t>
    </r>
  </si>
  <si>
    <r>
      <t>九、衛生醫療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．．．．．．．．．．．．．．．．．．．．．．．．．．．２０</t>
    </r>
  </si>
  <si>
    <r>
      <t>七、環境保護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．．．．．．．．．．．．．．．．．．．．１４</t>
    </r>
  </si>
  <si>
    <r>
      <t>十四、歲出預算執行情形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．．．．．．．．．．３０</t>
    </r>
  </si>
  <si>
    <r>
      <t>十五、歲入預算執行情形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．．．．．．．．．．．３２</t>
    </r>
  </si>
  <si>
    <r>
      <t>十六、工商行業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．．．．．．．．．．．．．．．．．３４</t>
    </r>
  </si>
  <si>
    <r>
      <t>十七、總樓板面積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．．．．．．．．．３６</t>
    </r>
  </si>
  <si>
    <r>
      <t>十八、觀光遊憩區遊客人次</t>
    </r>
    <r>
      <rPr>
        <sz val="12"/>
        <rFont val="Times New Roman"/>
        <family val="1"/>
      </rPr>
      <t xml:space="preserve"> Number Scenic Spots</t>
    </r>
    <r>
      <rPr>
        <sz val="12"/>
        <rFont val="標楷體"/>
        <family val="4"/>
      </rPr>
      <t>．．．．．．．．．．．．３８</t>
    </r>
  </si>
  <si>
    <r>
      <t>十九、漁業概況</t>
    </r>
    <r>
      <rPr>
        <sz val="12"/>
        <rFont val="Times New Roman"/>
        <family val="1"/>
      </rPr>
      <t xml:space="preserve"> The Condition Fishery</t>
    </r>
    <r>
      <rPr>
        <sz val="12"/>
        <rFont val="標楷體"/>
        <family val="4"/>
      </rPr>
      <t>．．．．．．．．．．．．．．．．．．．４０</t>
    </r>
  </si>
  <si>
    <t>…</t>
  </si>
  <si>
    <r>
      <t>受傷</t>
    </r>
    <r>
      <rPr>
        <sz val="9"/>
        <rFont val="標楷體"/>
        <family val="4"/>
      </rPr>
      <t>Injuries</t>
    </r>
  </si>
  <si>
    <r>
      <t>其它</t>
    </r>
    <r>
      <rPr>
        <sz val="8"/>
        <rFont val="Times New Roman"/>
        <family val="1"/>
      </rPr>
      <t>Others</t>
    </r>
  </si>
  <si>
    <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 xml:space="preserve">、工商行業
</t>
    </r>
    <r>
      <rPr>
        <sz val="16"/>
        <rFont val="Times New Roman"/>
        <family val="1"/>
      </rPr>
      <t>Table 16. Industry &amp; Commerce</t>
    </r>
  </si>
  <si>
    <r>
      <t xml:space="preserve">死亡
</t>
    </r>
    <r>
      <rPr>
        <sz val="10"/>
        <rFont val="Times New Roman"/>
        <family val="1"/>
      </rPr>
      <t>Deaths</t>
    </r>
  </si>
  <si>
    <t>金額</t>
  </si>
  <si>
    <t>家數</t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</si>
  <si>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</si>
  <si>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</si>
  <si>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t>Table 6. Taxes Levied</t>
  </si>
  <si>
    <r>
      <t xml:space="preserve">表17、總樓板面積
</t>
    </r>
    <r>
      <rPr>
        <sz val="16"/>
        <rFont val="Times New Roman"/>
        <family val="1"/>
      </rPr>
      <t>Table 17. Total Floor Area of House Constructed Area</t>
    </r>
  </si>
  <si>
    <t>十七、總樓板面積</t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</si>
  <si>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</si>
  <si>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都市計畫區域內及房屋使用分區別</t>
    </r>
    <r>
      <rPr>
        <sz val="11"/>
        <rFont val="Times New Roman"/>
        <family val="1"/>
      </rPr>
      <t xml:space="preserve">                 By City Planning District and the Use of House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</si>
  <si>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</si>
  <si>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</si>
  <si>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</si>
  <si>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</t>
    </r>
    <r>
      <rPr>
        <sz val="10"/>
        <rFont val="Times New Roman"/>
        <family val="1"/>
      </rPr>
      <t>Beyond District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</si>
  <si>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</si>
  <si>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</si>
  <si>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</si>
  <si>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</si>
  <si>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八十四年</t>
    </r>
    <r>
      <rPr>
        <sz val="10"/>
        <rFont val="Times New Roman"/>
        <family val="1"/>
      </rPr>
      <t>1995</t>
    </r>
  </si>
  <si>
    <t>九十二年第一季</t>
  </si>
  <si>
    <t>九十二年第二季</t>
  </si>
  <si>
    <t>九十二年第三季</t>
  </si>
  <si>
    <t>九十二年第四季</t>
  </si>
  <si>
    <r>
      <t>第一季</t>
    </r>
    <r>
      <rPr>
        <sz val="10"/>
        <rFont val="Times New Roman"/>
        <family val="1"/>
      </rPr>
      <t xml:space="preserve">                   1st Qua.</t>
    </r>
  </si>
  <si>
    <t>資料來源：本府建設局</t>
  </si>
  <si>
    <t>~37~</t>
  </si>
  <si>
    <r>
      <t>單位：人</t>
    </r>
    <r>
      <rPr>
        <sz val="10"/>
        <rFont val="Times New Roman"/>
        <family val="1"/>
      </rPr>
      <t xml:space="preserve">       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</si>
  <si>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t>年</t>
    </r>
    <r>
      <rPr>
        <sz val="10"/>
        <rFont val="標楷體"/>
        <family val="4"/>
      </rPr>
      <t>季別</t>
    </r>
    <r>
      <rPr>
        <sz val="10"/>
        <rFont val="Times New Roman"/>
        <family val="1"/>
      </rPr>
      <t xml:space="preserve">          Year &amp; Quarter</t>
    </r>
  </si>
  <si>
    <r>
      <t>總計</t>
    </r>
    <r>
      <rPr>
        <sz val="8"/>
        <rFont val="Times New Roman"/>
        <family val="1"/>
      </rPr>
      <t xml:space="preserve">         Total</t>
    </r>
  </si>
  <si>
    <r>
      <t>冬山河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親水公園</t>
    </r>
    <r>
      <rPr>
        <sz val="8"/>
        <rFont val="Times New Roman"/>
        <family val="1"/>
      </rPr>
      <t>Dongshan River Park</t>
    </r>
  </si>
  <si>
    <r>
      <t>大湖</t>
    </r>
    <r>
      <rPr>
        <sz val="8"/>
        <rFont val="Times New Roman"/>
        <family val="1"/>
      </rPr>
      <t xml:space="preserve">             Dahu</t>
    </r>
  </si>
  <si>
    <r>
      <t>五峰旗</t>
    </r>
    <r>
      <rPr>
        <sz val="8"/>
        <rFont val="Times New Roman"/>
        <family val="1"/>
      </rPr>
      <t>Wufongci</t>
    </r>
  </si>
  <si>
    <r>
      <t>龍潭湖</t>
    </r>
    <r>
      <rPr>
        <sz val="8"/>
        <rFont val="Times New Roman"/>
        <family val="1"/>
      </rPr>
      <t>Longtan Lake</t>
    </r>
  </si>
  <si>
    <t>蘇澳冷泉       Su-ao Cold Spring</t>
  </si>
  <si>
    <r>
      <t>頭城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海水浴場</t>
    </r>
    <r>
      <rPr>
        <sz val="8"/>
        <rFont val="Times New Roman"/>
        <family val="1"/>
      </rPr>
      <t xml:space="preserve">        Toucheng Beach</t>
    </r>
  </si>
  <si>
    <r>
      <t>武老坑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風景區</t>
    </r>
    <r>
      <rPr>
        <sz val="8"/>
        <rFont val="Times New Roman"/>
        <family val="1"/>
      </rPr>
      <t xml:space="preserve">          Wulaokeng</t>
    </r>
  </si>
  <si>
    <t>年度</t>
  </si>
  <si>
    <t>冬山河</t>
  </si>
  <si>
    <t xml:space="preserve">            進行公告註銷調整異動。    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</si>
  <si>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.90年1月調整異動家數係配合釐正商業單位之行號家數統計資料之一致性，     </t>
    </r>
  </si>
  <si>
    <t>大湖</t>
  </si>
  <si>
    <t>五峰旗</t>
  </si>
  <si>
    <t>龍潭湖</t>
  </si>
  <si>
    <t>蘇澳冷泉</t>
  </si>
  <si>
    <t>頭城海水浴場</t>
  </si>
  <si>
    <t>武荖坑</t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</si>
  <si>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</si>
  <si>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</si>
  <si>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</si>
  <si>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t>資料來源：本府工商旅遊局</t>
  </si>
  <si>
    <t>~39~</t>
  </si>
  <si>
    <r>
      <t>八十四年</t>
    </r>
    <r>
      <rPr>
        <sz val="10"/>
        <rFont val="Times New Roman"/>
        <family val="1"/>
      </rPr>
      <t>1995</t>
    </r>
  </si>
  <si>
    <t>九十二年第四季</t>
  </si>
  <si>
    <t>95.01-95.12</t>
  </si>
  <si>
    <t xml:space="preserve">  工業支出Expenditure for Industry</t>
  </si>
  <si>
    <t xml:space="preserve">  工業支出Expenditure for Industry</t>
  </si>
  <si>
    <t>九十二年第一季</t>
  </si>
  <si>
    <t>九十二年第三季</t>
  </si>
  <si>
    <t>~34~</t>
  </si>
  <si>
    <t>~35~</t>
  </si>
  <si>
    <t>~36~</t>
  </si>
  <si>
    <t>十三、火災防護</t>
  </si>
  <si>
    <r>
      <t>年季別</t>
    </r>
    <r>
      <rPr>
        <sz val="10"/>
        <rFont val="Times New Roman"/>
        <family val="1"/>
      </rPr>
      <t xml:space="preserve">               Year &amp; Quarter</t>
    </r>
  </si>
  <si>
    <r>
      <t>全般刑案</t>
    </r>
    <r>
      <rPr>
        <sz val="10"/>
        <rFont val="Times New Roman"/>
        <family val="1"/>
      </rPr>
      <t xml:space="preserve">    Crime Volume </t>
    </r>
  </si>
  <si>
    <r>
      <t>死傷人數</t>
    </r>
    <r>
      <rPr>
        <sz val="10"/>
        <rFont val="Times New Roman"/>
        <family val="1"/>
      </rPr>
      <t xml:space="preserve">                        Deaths and Injuries</t>
    </r>
  </si>
  <si>
    <r>
      <t>受傷</t>
    </r>
    <r>
      <rPr>
        <sz val="10"/>
        <rFont val="Times New Roman"/>
        <family val="1"/>
      </rPr>
      <t>Injuries</t>
    </r>
  </si>
  <si>
    <t xml:space="preserve">  醫療保健支出Expenditure for Public Health</t>
  </si>
  <si>
    <r>
      <t>工廠登記數家數</t>
    </r>
    <r>
      <rPr>
        <sz val="10"/>
        <rFont val="Times New Roman"/>
        <family val="1"/>
      </rPr>
      <t>Number of Factories Registered</t>
    </r>
  </si>
  <si>
    <r>
      <t>被毀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房屋數</t>
    </r>
    <r>
      <rPr>
        <sz val="10"/>
        <rFont val="Times New Roman"/>
        <family val="1"/>
      </rPr>
      <t>Houses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</si>
  <si>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losses($1,000)</t>
    </r>
  </si>
  <si>
    <t>九十二年第二季</t>
  </si>
  <si>
    <t>當季較上季增減%   VS. with Last Quarter</t>
  </si>
  <si>
    <t>當季較上年同季增減%                      VS. with Last Year</t>
  </si>
  <si>
    <t>~29~</t>
  </si>
  <si>
    <t>十四、預算執行－歲出（按政事別）</t>
  </si>
  <si>
    <t xml:space="preserve"> Unit：NT$1,000</t>
  </si>
  <si>
    <t xml:space="preserve">        單位：千元</t>
  </si>
  <si>
    <t>全年度預算數</t>
  </si>
  <si>
    <t>預算分配累計數</t>
  </si>
  <si>
    <t>實際支付累計數</t>
  </si>
  <si>
    <t>科目</t>
  </si>
  <si>
    <r>
      <t>金額</t>
    </r>
    <r>
      <rPr>
        <sz val="8"/>
        <rFont val="Times New Roman"/>
        <family val="1"/>
      </rPr>
      <t>Amount</t>
    </r>
  </si>
  <si>
    <t>﹪</t>
  </si>
  <si>
    <t>占預算數﹪</t>
  </si>
  <si>
    <t>占分配數﹪</t>
  </si>
  <si>
    <t xml:space="preserve">   經常門資本門總計 Grand Total</t>
  </si>
  <si>
    <r>
      <t>經常門</t>
    </r>
    <r>
      <rPr>
        <sz val="8"/>
        <rFont val="Times New Roman"/>
        <family val="1"/>
      </rPr>
      <t xml:space="preserve"> Current Total</t>
    </r>
  </si>
  <si>
    <t xml:space="preserve">  政權行使支出Expenditure for Political Function</t>
  </si>
  <si>
    <t>政權行使支出</t>
  </si>
  <si>
    <t xml:space="preserve">  行政支出Administrative Expenditure</t>
  </si>
  <si>
    <t>行政支出</t>
  </si>
  <si>
    <t xml:space="preserve">  民政支出Civil Affairs Expenditure</t>
  </si>
  <si>
    <t>民政支出</t>
  </si>
  <si>
    <t xml:space="preserve">  財務支出Financial Expenditure</t>
  </si>
  <si>
    <t>財務支出</t>
  </si>
  <si>
    <t xml:space="preserve">  教育支出Expenditure for Education</t>
  </si>
  <si>
    <t>教育支出</t>
  </si>
  <si>
    <t xml:space="preserve">  文化支出Expenditure for Culture</t>
  </si>
  <si>
    <t>文化支出</t>
  </si>
  <si>
    <t xml:space="preserve">  農業支出Expenditure for Agriculture</t>
  </si>
  <si>
    <t>農業支出</t>
  </si>
  <si>
    <t>工業支出</t>
  </si>
  <si>
    <t>件數</t>
  </si>
  <si>
    <t>人數</t>
  </si>
  <si>
    <t>間數</t>
  </si>
  <si>
    <t xml:space="preserve">  交通支出Expenditure for Communication</t>
  </si>
  <si>
    <t>交通支出</t>
  </si>
  <si>
    <t xml:space="preserve">  其他經濟服務支出Other Economic Service</t>
  </si>
  <si>
    <t>其他經濟服務支出</t>
  </si>
  <si>
    <t>社會保險支出</t>
  </si>
  <si>
    <t xml:space="preserve">  社會救助支出Expenditure for Social Relief</t>
  </si>
  <si>
    <t>社會救助支出</t>
  </si>
  <si>
    <r>
      <t>95</t>
    </r>
    <r>
      <rPr>
        <sz val="10"/>
        <rFont val="標楷體"/>
        <family val="4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</si>
  <si>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</si>
  <si>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 xml:space="preserve">  福利服務支出Expenditure for Beneficial Service</t>
  </si>
  <si>
    <t>福利服務支出</t>
  </si>
  <si>
    <t>醫療保健支出</t>
  </si>
  <si>
    <t xml:space="preserve">  社區發展支出Community Development</t>
  </si>
  <si>
    <t>社區發展支出</t>
  </si>
  <si>
    <t>百分點</t>
  </si>
  <si>
    <t>十萬分點</t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</si>
  <si>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</si>
  <si>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t>95年度</t>
  </si>
  <si>
    <t>95年</t>
  </si>
  <si>
    <t>94年第4季</t>
  </si>
  <si>
    <r>
      <t>94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</si>
  <si>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t>95.01-95.12</t>
  </si>
  <si>
    <t>資本額</t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</si>
  <si>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</si>
  <si>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</si>
  <si>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95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</si>
</sst>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 "/>
    <numFmt numFmtId="178" formatCode="&quot;$&quot;#,##0"/>
    <numFmt numFmtId="179" formatCode="0.00_ "/>
    <numFmt numFmtId="180" formatCode="#,##0.00_);[Red]\(#,##0.00\)"/>
    <numFmt numFmtId="181" formatCode="#,##0_ "/>
    <numFmt numFmtId="182" formatCode="#,##0_);[Red]\(#,##0\)"/>
    <numFmt numFmtId="183" formatCode="0_);[Red]\(0\)"/>
    <numFmt numFmtId="184" formatCode="#,##0.0"/>
    <numFmt numFmtId="185" formatCode="#,##0.000"/>
    <numFmt numFmtId="186" formatCode="#,##0.0000"/>
    <numFmt numFmtId="187" formatCode="0.0"/>
    <numFmt numFmtId="188" formatCode="_-* #,##0_-;\-* #,##0_-;_-* &quot;-&quot;??_-;_-@_-"/>
    <numFmt numFmtId="189" formatCode="0.0_ "/>
    <numFmt numFmtId="190" formatCode="_(* #\ ##0_);_(* \(#,##0\);_(* &quot;-&quot;??_);_(@_)"/>
    <numFmt numFmtId="191" formatCode="_-* #,##0.00_-;\-* #,##0.00_-;_-* &quot;-&quot;_-;_-@_-"/>
  </numFmts>
  <fonts count="9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16"/>
      <name val="Times New Roman"/>
      <family val="1"/>
    </font>
    <font>
      <sz val="7"/>
      <name val="新細明體"/>
      <family val="1"/>
    </font>
    <font>
      <sz val="10"/>
      <name val="Arial"/>
      <family val="2"/>
    </font>
    <font>
      <sz val="20"/>
      <name val="標楷體"/>
      <family val="4"/>
    </font>
    <font>
      <sz val="25.25"/>
      <name val="新細明體"/>
      <family val="1"/>
    </font>
    <font>
      <sz val="10.5"/>
      <name val="標楷體"/>
      <family val="4"/>
    </font>
    <font>
      <sz val="8.5"/>
      <name val="新細明體"/>
      <family val="1"/>
    </font>
    <font>
      <sz val="20.25"/>
      <name val="新細明體"/>
      <family val="1"/>
    </font>
    <font>
      <sz val="8.75"/>
      <name val="標楷體"/>
      <family val="4"/>
    </font>
    <font>
      <sz val="16.25"/>
      <name val="標楷體"/>
      <family val="4"/>
    </font>
    <font>
      <sz val="18.25"/>
      <name val="新細明體"/>
      <family val="1"/>
    </font>
    <font>
      <sz val="15.5"/>
      <name val="新細明體"/>
      <family val="1"/>
    </font>
    <font>
      <sz val="11"/>
      <name val="新細明體"/>
      <family val="1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b/>
      <sz val="9"/>
      <name val="新細明體"/>
      <family val="1"/>
    </font>
    <font>
      <sz val="15.25"/>
      <name val="標楷體"/>
      <family val="4"/>
    </font>
    <font>
      <sz val="17"/>
      <name val="新細明體"/>
      <family val="1"/>
    </font>
    <font>
      <sz val="8.5"/>
      <name val="標楷體"/>
      <family val="4"/>
    </font>
    <font>
      <sz val="18"/>
      <name val="新細明體"/>
      <family val="1"/>
    </font>
    <font>
      <sz val="6"/>
      <name val="Times New Roman"/>
      <family val="1"/>
    </font>
    <font>
      <sz val="6"/>
      <name val="標楷體"/>
      <family val="4"/>
    </font>
    <font>
      <sz val="21.5"/>
      <name val="新細明體"/>
      <family val="1"/>
    </font>
    <font>
      <sz val="9.75"/>
      <name val="標楷體"/>
      <family val="4"/>
    </font>
    <font>
      <sz val="11.75"/>
      <name val="標楷體"/>
      <family val="4"/>
    </font>
    <font>
      <sz val="9.25"/>
      <name val="標楷體"/>
      <family val="4"/>
    </font>
    <font>
      <sz val="16.75"/>
      <name val="標楷體"/>
      <family val="4"/>
    </font>
    <font>
      <sz val="22"/>
      <name val="新細明體"/>
      <family val="1"/>
    </font>
    <font>
      <sz val="12.5"/>
      <name val="標楷體"/>
      <family val="4"/>
    </font>
    <font>
      <sz val="19.5"/>
      <name val="新細明體"/>
      <family val="1"/>
    </font>
    <font>
      <sz val="7"/>
      <name val="標楷體"/>
      <family val="4"/>
    </font>
    <font>
      <sz val="6.5"/>
      <name val="標楷體"/>
      <family val="4"/>
    </font>
    <font>
      <sz val="16.5"/>
      <name val="新細明體"/>
      <family val="1"/>
    </font>
    <font>
      <sz val="13"/>
      <name val="標楷體"/>
      <family val="4"/>
    </font>
    <font>
      <sz val="20.75"/>
      <name val="新細明體"/>
      <family val="1"/>
    </font>
    <font>
      <sz val="14.25"/>
      <name val="標楷體"/>
      <family val="4"/>
    </font>
    <font>
      <sz val="22.75"/>
      <name val="新細明體"/>
      <family val="1"/>
    </font>
    <font>
      <sz val="7.25"/>
      <name val="標楷體"/>
      <family val="4"/>
    </font>
    <font>
      <sz val="13.5"/>
      <name val="標楷體"/>
      <family val="4"/>
    </font>
    <font>
      <sz val="9.25"/>
      <name val="新細明體"/>
      <family val="1"/>
    </font>
    <font>
      <sz val="10.5"/>
      <name val="新細明體"/>
      <family val="1"/>
    </font>
    <font>
      <sz val="20.5"/>
      <name val="新細明體"/>
      <family val="1"/>
    </font>
    <font>
      <sz val="22.25"/>
      <name val="新細明體"/>
      <family val="1"/>
    </font>
    <font>
      <sz val="9.25"/>
      <name val="Arial"/>
      <family val="2"/>
    </font>
    <font>
      <sz val="8"/>
      <name val="Arial"/>
      <family val="2"/>
    </font>
    <font>
      <sz val="8.25"/>
      <name val="標楷體"/>
      <family val="4"/>
    </font>
    <font>
      <vertAlign val="superscript"/>
      <sz val="8"/>
      <name val="標楷體"/>
      <family val="4"/>
    </font>
    <font>
      <sz val="14.75"/>
      <name val="標楷體"/>
      <family val="4"/>
    </font>
    <font>
      <sz val="14.75"/>
      <name val="Times New Roman"/>
      <family val="1"/>
    </font>
    <font>
      <sz val="15.25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4.25"/>
      <name val="Times New Roman"/>
      <family val="1"/>
    </font>
    <font>
      <sz val="12.5"/>
      <name val="Times New Roman"/>
      <family val="1"/>
    </font>
    <font>
      <sz val="16.75"/>
      <name val="Times New Roman"/>
      <family val="1"/>
    </font>
    <font>
      <sz val="16.25"/>
      <name val="Times New Roman"/>
      <family val="1"/>
    </font>
    <font>
      <sz val="10.5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5"/>
      <name val="標楷體"/>
      <family val="4"/>
    </font>
    <font>
      <sz val="14"/>
      <name val="新細明體"/>
      <family val="1"/>
    </font>
    <font>
      <sz val="11.5"/>
      <name val="標楷體"/>
      <family val="4"/>
    </font>
    <font>
      <sz val="18.75"/>
      <name val="新細明體"/>
      <family val="1"/>
    </font>
    <font>
      <sz val="18"/>
      <name val="標楷體"/>
      <family val="4"/>
    </font>
    <font>
      <sz val="21"/>
      <name val="新細明體"/>
      <family val="1"/>
    </font>
    <font>
      <sz val="19.75"/>
      <name val="新細明體"/>
      <family val="1"/>
    </font>
    <font>
      <sz val="13.75"/>
      <name val="標楷體"/>
      <family val="4"/>
    </font>
    <font>
      <sz val="13.75"/>
      <name val="Times New Roman"/>
      <family val="1"/>
    </font>
    <font>
      <sz val="16"/>
      <color indexed="10"/>
      <name val="標楷體"/>
      <family val="4"/>
    </font>
    <font>
      <sz val="12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8.5"/>
      <name val="新細明體"/>
      <family val="1"/>
    </font>
    <font>
      <sz val="14"/>
      <color indexed="8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distributed" vertical="center"/>
    </xf>
    <xf numFmtId="18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right" vertical="center"/>
    </xf>
    <xf numFmtId="186" fontId="15" fillId="0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top" wrapText="1"/>
    </xf>
    <xf numFmtId="0" fontId="19" fillId="0" borderId="13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188" fontId="15" fillId="0" borderId="0" xfId="15" applyNumberFormat="1" applyFont="1" applyAlignment="1">
      <alignment vertical="center"/>
    </xf>
    <xf numFmtId="3" fontId="1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5" fillId="0" borderId="8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4" fontId="15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186" fontId="15" fillId="0" borderId="15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19" fillId="0" borderId="16" xfId="0" applyFont="1" applyBorder="1" applyAlignment="1">
      <alignment horizontal="distributed" vertical="center"/>
    </xf>
    <xf numFmtId="3" fontId="15" fillId="0" borderId="11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9" fillId="0" borderId="3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5" fillId="0" borderId="6" xfId="0" applyFont="1" applyBorder="1" applyAlignment="1">
      <alignment vertical="center"/>
    </xf>
    <xf numFmtId="184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right" vertical="center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1" fontId="15" fillId="0" borderId="18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 shrinkToFit="1"/>
    </xf>
    <xf numFmtId="41" fontId="0" fillId="0" borderId="11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3" fontId="15" fillId="0" borderId="0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 shrinkToFit="1"/>
    </xf>
    <xf numFmtId="41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shrinkToFit="1"/>
    </xf>
    <xf numFmtId="0" fontId="19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/>
    </xf>
    <xf numFmtId="41" fontId="15" fillId="0" borderId="11" xfId="0" applyNumberFormat="1" applyFont="1" applyBorder="1" applyAlignment="1">
      <alignment horizontal="right" vertical="top"/>
    </xf>
    <xf numFmtId="41" fontId="15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horizontal="right" vertical="top" shrinkToFit="1"/>
    </xf>
    <xf numFmtId="0" fontId="19" fillId="0" borderId="0" xfId="0" applyFont="1" applyBorder="1" applyAlignment="1">
      <alignment horizontal="right" vertical="center" wrapText="1"/>
    </xf>
    <xf numFmtId="41" fontId="15" fillId="0" borderId="0" xfId="15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shrinkToFit="1"/>
    </xf>
    <xf numFmtId="41" fontId="15" fillId="0" borderId="11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wrapText="1"/>
    </xf>
    <xf numFmtId="0" fontId="5" fillId="0" borderId="20" xfId="0" applyFont="1" applyBorder="1" applyAlignment="1">
      <alignment horizontal="distributed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top"/>
    </xf>
    <xf numFmtId="0" fontId="5" fillId="0" borderId="6" xfId="0" applyFont="1" applyBorder="1" applyAlignment="1">
      <alignment horizontal="distributed" vertical="top"/>
    </xf>
    <xf numFmtId="0" fontId="0" fillId="0" borderId="12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3" fontId="3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vertical="center"/>
    </xf>
    <xf numFmtId="187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6" xfId="0" applyFont="1" applyBorder="1" applyAlignment="1">
      <alignment horizontal="distributed" vertical="center"/>
    </xf>
    <xf numFmtId="3" fontId="2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9" fillId="0" borderId="1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5" fillId="0" borderId="0" xfId="0" applyNumberFormat="1" applyFont="1" applyFill="1" applyAlignment="1">
      <alignment vertical="center"/>
    </xf>
    <xf numFmtId="0" fontId="19" fillId="0" borderId="23" xfId="0" applyFont="1" applyBorder="1" applyAlignment="1">
      <alignment horizontal="distributed"/>
    </xf>
    <xf numFmtId="0" fontId="19" fillId="0" borderId="5" xfId="0" applyFont="1" applyFill="1" applyBorder="1" applyAlignment="1">
      <alignment horizontal="distributed"/>
    </xf>
    <xf numFmtId="0" fontId="19" fillId="0" borderId="5" xfId="0" applyFont="1" applyBorder="1" applyAlignment="1">
      <alignment horizontal="distributed"/>
    </xf>
    <xf numFmtId="0" fontId="19" fillId="0" borderId="20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0" fontId="19" fillId="0" borderId="6" xfId="0" applyFont="1" applyBorder="1" applyAlignment="1">
      <alignment horizontal="distributed" vertical="center" wrapText="1"/>
    </xf>
    <xf numFmtId="0" fontId="19" fillId="0" borderId="3" xfId="0" applyFont="1" applyBorder="1" applyAlignment="1">
      <alignment horizontal="distributed" vertical="top"/>
    </xf>
    <xf numFmtId="0" fontId="19" fillId="0" borderId="4" xfId="0" applyFont="1" applyBorder="1" applyAlignment="1">
      <alignment horizontal="distributed" vertical="top"/>
    </xf>
    <xf numFmtId="0" fontId="24" fillId="0" borderId="2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81" fontId="15" fillId="0" borderId="18" xfId="0" applyNumberFormat="1" applyFont="1" applyBorder="1" applyAlignment="1">
      <alignment horizontal="right"/>
    </xf>
    <xf numFmtId="181" fontId="1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41" fontId="20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181" fontId="1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1" fontId="15" fillId="0" borderId="11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83" fontId="15" fillId="0" borderId="11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182" fontId="15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3" fontId="15" fillId="0" borderId="18" xfId="0" applyNumberFormat="1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15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3" fontId="15" fillId="0" borderId="0" xfId="15" applyFont="1" applyAlignment="1">
      <alignment vertical="center"/>
    </xf>
    <xf numFmtId="0" fontId="15" fillId="0" borderId="11" xfId="0" applyFont="1" applyBorder="1" applyAlignment="1">
      <alignment vertical="center"/>
    </xf>
    <xf numFmtId="41" fontId="15" fillId="0" borderId="0" xfId="15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1" fillId="0" borderId="9" xfId="0" applyFont="1" applyBorder="1" applyAlignment="1">
      <alignment/>
    </xf>
    <xf numFmtId="179" fontId="19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1" fontId="14" fillId="0" borderId="0" xfId="15" applyNumberFormat="1" applyFont="1" applyBorder="1" applyAlignment="1">
      <alignment vertical="center"/>
    </xf>
    <xf numFmtId="43" fontId="14" fillId="0" borderId="0" xfId="15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3" fontId="14" fillId="0" borderId="14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41" fontId="14" fillId="0" borderId="14" xfId="15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indent="1"/>
    </xf>
    <xf numFmtId="176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41" fontId="15" fillId="0" borderId="0" xfId="15" applyNumberFormat="1" applyFont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 indent="1"/>
    </xf>
    <xf numFmtId="3" fontId="15" fillId="0" borderId="15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2" fontId="2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82" fontId="20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41" fontId="15" fillId="0" borderId="0" xfId="0" applyNumberFormat="1" applyFont="1" applyAlignment="1">
      <alignment/>
    </xf>
    <xf numFmtId="41" fontId="20" fillId="0" borderId="0" xfId="0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41" fontId="16" fillId="0" borderId="0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20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vertical="center"/>
    </xf>
    <xf numFmtId="41" fontId="15" fillId="0" borderId="11" xfId="0" applyNumberFormat="1" applyFont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Alignment="1">
      <alignment horizontal="right"/>
    </xf>
    <xf numFmtId="41" fontId="15" fillId="0" borderId="18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18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15" fillId="0" borderId="11" xfId="0" applyNumberFormat="1" applyFont="1" applyBorder="1" applyAlignment="1">
      <alignment horizontal="right"/>
    </xf>
    <xf numFmtId="41" fontId="15" fillId="0" borderId="0" xfId="0" applyNumberFormat="1" applyFont="1" applyAlignment="1">
      <alignment/>
    </xf>
    <xf numFmtId="43" fontId="1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19" fillId="0" borderId="3" xfId="0" applyFont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1" fontId="15" fillId="0" borderId="14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180" fontId="14" fillId="0" borderId="0" xfId="15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181" fontId="15" fillId="0" borderId="0" xfId="0" applyNumberFormat="1" applyFont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181" fontId="15" fillId="0" borderId="14" xfId="0" applyNumberFormat="1" applyFont="1" applyBorder="1" applyAlignment="1">
      <alignment horizontal="right" vertical="center"/>
    </xf>
    <xf numFmtId="2" fontId="19" fillId="0" borderId="2" xfId="0" applyNumberFormat="1" applyFont="1" applyBorder="1" applyAlignment="1">
      <alignment horizontal="right" vertical="center"/>
    </xf>
    <xf numFmtId="177" fontId="15" fillId="0" borderId="14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right" vertical="center"/>
    </xf>
    <xf numFmtId="181" fontId="15" fillId="0" borderId="14" xfId="15" applyNumberFormat="1" applyFont="1" applyBorder="1" applyAlignment="1">
      <alignment horizontal="right" vertical="center"/>
    </xf>
    <xf numFmtId="176" fontId="19" fillId="0" borderId="2" xfId="15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43" fontId="15" fillId="0" borderId="14" xfId="0" applyNumberFormat="1" applyFont="1" applyBorder="1" applyAlignment="1">
      <alignment horizontal="right" vertical="center"/>
    </xf>
    <xf numFmtId="43" fontId="15" fillId="0" borderId="0" xfId="0" applyNumberFormat="1" applyFont="1" applyBorder="1" applyAlignment="1">
      <alignment horizontal="right" vertical="center"/>
    </xf>
    <xf numFmtId="191" fontId="15" fillId="0" borderId="14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191" fontId="15" fillId="0" borderId="0" xfId="15" applyNumberFormat="1" applyFont="1" applyAlignment="1">
      <alignment horizontal="right" vertical="center"/>
    </xf>
    <xf numFmtId="3" fontId="14" fillId="0" borderId="0" xfId="15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right" vertical="center"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2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top"/>
    </xf>
    <xf numFmtId="4" fontId="15" fillId="0" borderId="14" xfId="0" applyNumberFormat="1" applyFont="1" applyBorder="1" applyAlignment="1">
      <alignment vertical="top"/>
    </xf>
    <xf numFmtId="0" fontId="10" fillId="0" borderId="0" xfId="0" applyFont="1" applyAlignment="1">
      <alignment horizontal="centerContinuous" vertical="center"/>
    </xf>
    <xf numFmtId="0" fontId="17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6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8" fontId="15" fillId="0" borderId="0" xfId="15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vertical="center"/>
    </xf>
    <xf numFmtId="0" fontId="5" fillId="0" borderId="3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88" fontId="15" fillId="0" borderId="0" xfId="15" applyNumberFormat="1" applyFont="1" applyAlignment="1">
      <alignment horizontal="right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9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5" fillId="0" borderId="12" xfId="0" applyFont="1" applyBorder="1" applyAlignment="1">
      <alignment horizontal="right" vertical="center" wrapText="1"/>
    </xf>
    <xf numFmtId="2" fontId="20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188" fontId="15" fillId="0" borderId="0" xfId="15" applyNumberFormat="1" applyFont="1" applyAlignment="1">
      <alignment/>
    </xf>
    <xf numFmtId="188" fontId="15" fillId="0" borderId="0" xfId="15" applyNumberFormat="1" applyFont="1" applyBorder="1" applyAlignment="1">
      <alignment/>
    </xf>
    <xf numFmtId="188" fontId="15" fillId="0" borderId="0" xfId="15" applyNumberFormat="1" applyFont="1" applyBorder="1" applyAlignment="1">
      <alignment vertical="center"/>
    </xf>
    <xf numFmtId="0" fontId="19" fillId="0" borderId="28" xfId="0" applyFont="1" applyBorder="1" applyAlignment="1">
      <alignment horizontal="distributed" vertical="center" wrapText="1"/>
    </xf>
    <xf numFmtId="10" fontId="15" fillId="0" borderId="36" xfId="18" applyNumberFormat="1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16" fillId="0" borderId="10" xfId="0" applyFont="1" applyBorder="1" applyAlignment="1">
      <alignment horizontal="right" vertical="center"/>
    </xf>
    <xf numFmtId="43" fontId="3" fillId="0" borderId="0" xfId="15" applyFont="1" applyFill="1" applyBorder="1" applyAlignment="1">
      <alignment vertical="center"/>
    </xf>
    <xf numFmtId="43" fontId="0" fillId="0" borderId="0" xfId="15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181" fontId="3" fillId="0" borderId="14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3" fontId="14" fillId="0" borderId="0" xfId="15" applyNumberFormat="1" applyFont="1" applyBorder="1" applyAlignment="1">
      <alignment vertical="center"/>
    </xf>
    <xf numFmtId="179" fontId="35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 horizontal="distributed"/>
    </xf>
    <xf numFmtId="0" fontId="15" fillId="0" borderId="37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179" fontId="15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 quotePrefix="1">
      <alignment vertical="center"/>
    </xf>
    <xf numFmtId="0" fontId="19" fillId="0" borderId="17" xfId="0" applyFont="1" applyFill="1" applyBorder="1" applyAlignment="1">
      <alignment horizontal="distributed"/>
    </xf>
    <xf numFmtId="0" fontId="19" fillId="0" borderId="4" xfId="0" applyFont="1" applyBorder="1" applyAlignment="1">
      <alignment horizontal="distributed"/>
    </xf>
    <xf numFmtId="0" fontId="19" fillId="0" borderId="21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 vertical="top"/>
    </xf>
    <xf numFmtId="0" fontId="19" fillId="0" borderId="21" xfId="0" applyFont="1" applyBorder="1" applyAlignment="1">
      <alignment horizontal="distributed" vertical="top"/>
    </xf>
    <xf numFmtId="0" fontId="24" fillId="0" borderId="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41" fontId="93" fillId="0" borderId="0" xfId="15" applyNumberFormat="1" applyFont="1" applyBorder="1" applyAlignment="1">
      <alignment vertical="center"/>
    </xf>
    <xf numFmtId="41" fontId="93" fillId="0" borderId="14" xfId="15" applyNumberFormat="1" applyFont="1" applyBorder="1" applyAlignment="1">
      <alignment horizontal="right" vertical="center"/>
    </xf>
    <xf numFmtId="0" fontId="94" fillId="0" borderId="0" xfId="0" applyFont="1" applyAlignment="1">
      <alignment/>
    </xf>
    <xf numFmtId="2" fontId="15" fillId="0" borderId="14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41" fontId="15" fillId="0" borderId="0" xfId="0" applyNumberFormat="1" applyFont="1" applyFill="1" applyBorder="1" applyAlignment="1">
      <alignment vertical="center"/>
    </xf>
    <xf numFmtId="2" fontId="22" fillId="0" borderId="2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 vertical="top"/>
    </xf>
    <xf numFmtId="0" fontId="19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3" fontId="15" fillId="0" borderId="14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41" fontId="1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3" fontId="15" fillId="0" borderId="14" xfId="15" applyFont="1" applyBorder="1" applyAlignment="1">
      <alignment vertical="top"/>
    </xf>
    <xf numFmtId="41" fontId="0" fillId="0" borderId="0" xfId="0" applyNumberFormat="1" applyAlignment="1">
      <alignment/>
    </xf>
    <xf numFmtId="0" fontId="0" fillId="0" borderId="14" xfId="0" applyBorder="1" applyAlignment="1">
      <alignment/>
    </xf>
    <xf numFmtId="0" fontId="16" fillId="0" borderId="10" xfId="0" applyFont="1" applyBorder="1" applyAlignment="1">
      <alignment/>
    </xf>
    <xf numFmtId="41" fontId="15" fillId="0" borderId="0" xfId="0" applyNumberFormat="1" applyFont="1" applyBorder="1" applyAlignment="1">
      <alignment vertical="top"/>
    </xf>
    <xf numFmtId="0" fontId="0" fillId="0" borderId="2" xfId="0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9" fillId="0" borderId="39" xfId="0" applyFont="1" applyBorder="1" applyAlignment="1">
      <alignment horizontal="center" vertical="center" wrapText="1"/>
    </xf>
    <xf numFmtId="10" fontId="20" fillId="0" borderId="40" xfId="18" applyNumberFormat="1" applyFont="1" applyBorder="1" applyAlignment="1">
      <alignment vertical="center"/>
    </xf>
    <xf numFmtId="0" fontId="19" fillId="0" borderId="41" xfId="0" applyFont="1" applyBorder="1" applyAlignment="1">
      <alignment horizontal="center" vertical="center" wrapText="1"/>
    </xf>
    <xf numFmtId="10" fontId="20" fillId="0" borderId="42" xfId="18" applyNumberFormat="1" applyFont="1" applyBorder="1" applyAlignment="1">
      <alignment vertical="center"/>
    </xf>
    <xf numFmtId="10" fontId="20" fillId="0" borderId="43" xfId="18" applyNumberFormat="1" applyFont="1" applyBorder="1" applyAlignment="1">
      <alignment vertical="center"/>
    </xf>
    <xf numFmtId="2" fontId="15" fillId="0" borderId="0" xfId="0" applyNumberFormat="1" applyFont="1" applyBorder="1" applyAlignment="1">
      <alignment/>
    </xf>
    <xf numFmtId="10" fontId="15" fillId="0" borderId="40" xfId="18" applyNumberFormat="1" applyFont="1" applyBorder="1" applyAlignment="1">
      <alignment vertical="center"/>
    </xf>
    <xf numFmtId="10" fontId="15" fillId="0" borderId="43" xfId="18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distributed" vertical="center"/>
    </xf>
    <xf numFmtId="0" fontId="19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79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1" fontId="15" fillId="0" borderId="2" xfId="15" applyNumberFormat="1" applyFont="1" applyFill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15" fillId="0" borderId="2" xfId="15" applyNumberFormat="1" applyFon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15" fillId="0" borderId="2" xfId="0" applyNumberFormat="1" applyFont="1" applyBorder="1" applyAlignment="1">
      <alignment vertical="center"/>
    </xf>
    <xf numFmtId="41" fontId="0" fillId="0" borderId="18" xfId="15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1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6" fillId="0" borderId="0" xfId="0" applyFont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9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6" fontId="15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" fontId="15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9" fillId="0" borderId="38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44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center"/>
    </xf>
    <xf numFmtId="0" fontId="8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5" fillId="0" borderId="37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" xfId="0" applyFont="1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5" xfId="0" applyBorder="1" applyAlignment="1">
      <alignment vertical="center"/>
    </xf>
    <xf numFmtId="179" fontId="15" fillId="0" borderId="15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4" xfId="0" applyFont="1" applyBorder="1" applyAlignment="1">
      <alignment/>
    </xf>
    <xf numFmtId="0" fontId="15" fillId="0" borderId="8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9" fillId="0" borderId="4" xfId="0" applyFont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top" wrapText="1"/>
    </xf>
    <xf numFmtId="4" fontId="15" fillId="0" borderId="15" xfId="0" applyNumberFormat="1" applyFont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3" fontId="15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15" fillId="0" borderId="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 wrapText="1"/>
    </xf>
    <xf numFmtId="0" fontId="15" fillId="0" borderId="45" xfId="0" applyFont="1" applyBorder="1" applyAlignment="1">
      <alignment horizontal="distributed" vertical="center" wrapText="1"/>
    </xf>
    <xf numFmtId="0" fontId="15" fillId="0" borderId="37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2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5" fillId="0" borderId="4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76" fontId="15" fillId="0" borderId="36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182" fontId="19" fillId="0" borderId="3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15" fillId="0" borderId="47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1" fontId="3" fillId="0" borderId="0" xfId="15" applyNumberFormat="1" applyFont="1" applyAlignment="1">
      <alignment horizontal="right" vertical="center"/>
    </xf>
    <xf numFmtId="0" fontId="19" fillId="0" borderId="46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27" xfId="0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/>
    </xf>
    <xf numFmtId="0" fontId="14" fillId="0" borderId="8" xfId="0" applyFont="1" applyBorder="1" applyAlignment="1">
      <alignment/>
    </xf>
    <xf numFmtId="0" fontId="19" fillId="0" borderId="5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0" fillId="0" borderId="15" xfId="0" applyBorder="1" applyAlignment="1">
      <alignment/>
    </xf>
    <xf numFmtId="0" fontId="9" fillId="0" borderId="18" xfId="0" applyFont="1" applyBorder="1" applyAlignment="1">
      <alignment horizontal="distributed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/>
    </xf>
    <xf numFmtId="0" fontId="15" fillId="0" borderId="2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/>
    </xf>
    <xf numFmtId="0" fontId="0" fillId="0" borderId="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/>
    </xf>
    <xf numFmtId="0" fontId="15" fillId="0" borderId="27" xfId="0" applyFont="1" applyBorder="1" applyAlignment="1">
      <alignment horizontal="distributed" vertical="center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9" fillId="0" borderId="19" xfId="0" applyFont="1" applyBorder="1" applyAlignment="1">
      <alignment horizontal="distributed" vertical="center"/>
    </xf>
    <xf numFmtId="49" fontId="15" fillId="0" borderId="4" xfId="0" applyNumberFormat="1" applyFont="1" applyBorder="1" applyAlignment="1">
      <alignment horizontal="center" vertical="center"/>
    </xf>
    <xf numFmtId="190" fontId="15" fillId="0" borderId="3" xfId="15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/>
    </xf>
    <xf numFmtId="190" fontId="15" fillId="0" borderId="4" xfId="15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19" fillId="0" borderId="18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5" fillId="0" borderId="0" xfId="0" applyFont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0" borderId="7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9" fillId="0" borderId="18" xfId="0" applyFont="1" applyFill="1" applyBorder="1" applyAlignment="1">
      <alignment horizontal="distributed" vertical="center" wrapText="1"/>
    </xf>
    <xf numFmtId="0" fontId="15" fillId="0" borderId="16" xfId="0" applyFont="1" applyFill="1" applyBorder="1" applyAlignment="1">
      <alignment horizontal="distributed" vertic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15" fillId="0" borderId="22" xfId="0" applyFont="1" applyBorder="1" applyAlignment="1">
      <alignment horizontal="distributed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9" fontId="15" fillId="0" borderId="36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20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177" fontId="19" fillId="0" borderId="7" xfId="0" applyNumberFormat="1" applyFont="1" applyBorder="1" applyAlignment="1">
      <alignment horizontal="center" vertical="center" wrapText="1"/>
    </xf>
    <xf numFmtId="177" fontId="19" fillId="0" borderId="6" xfId="0" applyNumberFormat="1" applyFont="1" applyBorder="1" applyAlignment="1">
      <alignment horizontal="center" vertical="center" wrapText="1"/>
    </xf>
    <xf numFmtId="177" fontId="19" fillId="0" borderId="27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 wrapText="1"/>
    </xf>
    <xf numFmtId="179" fontId="11" fillId="0" borderId="8" xfId="0" applyNumberFormat="1" applyFont="1" applyBorder="1" applyAlignment="1">
      <alignment horizontal="center" vertical="center" wrapText="1"/>
    </xf>
    <xf numFmtId="179" fontId="44" fillId="0" borderId="5" xfId="0" applyNumberFormat="1" applyFont="1" applyBorder="1" applyAlignment="1">
      <alignment horizontal="center" vertical="center" wrapText="1"/>
    </xf>
    <xf numFmtId="179" fontId="44" fillId="0" borderId="8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79" fontId="21" fillId="0" borderId="3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7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7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9" fontId="15" fillId="0" borderId="47" xfId="0" applyNumberFormat="1" applyFont="1" applyBorder="1" applyAlignment="1">
      <alignment horizontal="right" vertical="center"/>
    </xf>
    <xf numFmtId="179" fontId="21" fillId="0" borderId="47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176" fontId="15" fillId="0" borderId="1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4" xfId="0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176" fontId="15" fillId="0" borderId="15" xfId="0" applyNumberFormat="1" applyFont="1" applyBorder="1" applyAlignment="1">
      <alignment horizontal="right" vertical="center"/>
    </xf>
    <xf numFmtId="2" fontId="15" fillId="0" borderId="36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176" fontId="15" fillId="0" borderId="36" xfId="15" applyNumberFormat="1" applyFont="1" applyBorder="1" applyAlignment="1">
      <alignment horizontal="right" vertical="center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center"/>
      <protection locked="0"/>
    </xf>
    <xf numFmtId="176" fontId="15" fillId="0" borderId="47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wrapText="1"/>
    </xf>
    <xf numFmtId="0" fontId="19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distributed" vertical="center"/>
      <protection hidden="1"/>
    </xf>
    <xf numFmtId="0" fontId="5" fillId="0" borderId="12" xfId="0" applyFont="1" applyBorder="1" applyAlignment="1" applyProtection="1">
      <alignment horizontal="distributed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left"/>
    </xf>
    <xf numFmtId="0" fontId="19" fillId="0" borderId="9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/>
    </xf>
    <xf numFmtId="0" fontId="20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</a:t>
            </a:r>
            <a:r>
              <a:rPr lang="en-US" cap="none" sz="1600" b="0" i="0" u="none" baseline="0"/>
              <a:t>　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35"/>
          <c:w val="0.899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'[1]圖一'!$K$3</c:f>
              <c:strCache>
                <c:ptCount val="1"/>
                <c:pt idx="0">
                  <c:v>人口總增加數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'[1]圖一'!$J$4:$J$8</c:f>
              <c:strCache>
                <c:ptCount val="5"/>
                <c:pt idx="0">
                  <c:v>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'[1]圖一'!$K$4:$K$8</c:f>
              <c:numCache>
                <c:ptCount val="5"/>
                <c:pt idx="0">
                  <c:v>119</c:v>
                </c:pt>
                <c:pt idx="1">
                  <c:v>-470</c:v>
                </c:pt>
                <c:pt idx="2">
                  <c:v>-261</c:v>
                </c:pt>
                <c:pt idx="3">
                  <c:v>-256</c:v>
                </c:pt>
                <c:pt idx="4">
                  <c:v>-173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'[1]圖一'!$L$3</c:f>
              <c:strCache>
                <c:ptCount val="1"/>
                <c:pt idx="0">
                  <c:v>自然增加數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'[1]圖一'!$J$4:$J$8</c:f>
              <c:strCache>
                <c:ptCount val="5"/>
                <c:pt idx="0">
                  <c:v>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'[1]圖一'!$L$4:$L$8</c:f>
              <c:numCache>
                <c:ptCount val="5"/>
                <c:pt idx="0">
                  <c:v>272</c:v>
                </c:pt>
                <c:pt idx="1">
                  <c:v>79</c:v>
                </c:pt>
                <c:pt idx="2">
                  <c:v>185</c:v>
                </c:pt>
                <c:pt idx="3">
                  <c:v>203</c:v>
                </c:pt>
                <c:pt idx="4">
                  <c:v>268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'[1]圖一'!$M$3</c:f>
              <c:strCache>
                <c:ptCount val="1"/>
                <c:pt idx="0">
                  <c:v>社會增加數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'[1]圖一'!$J$4:$J$8</c:f>
              <c:strCache>
                <c:ptCount val="5"/>
                <c:pt idx="0">
                  <c:v>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'[1]圖一'!$M$4:$M$8</c:f>
              <c:numCache>
                <c:ptCount val="5"/>
                <c:pt idx="0">
                  <c:v>-153</c:v>
                </c:pt>
                <c:pt idx="1">
                  <c:v>-549</c:v>
                </c:pt>
                <c:pt idx="2">
                  <c:v>-446</c:v>
                </c:pt>
                <c:pt idx="3">
                  <c:v>-459</c:v>
                </c:pt>
                <c:pt idx="4">
                  <c:v>-441</c:v>
                </c:pt>
              </c:numCache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6956996"/>
        <c:crossesAt val="-2000"/>
        <c:auto val="1"/>
        <c:lblOffset val="100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389035"/>
        <c:crossesAt val="1"/>
        <c:crossBetween val="midCat"/>
        <c:dispUnits/>
        <c:majorUnit val="100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6375"/>
          <c:y val="0.8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</a:t>
            </a:r>
            <a:r>
              <a:rPr lang="en-US" cap="none" sz="1600" b="0" i="0" u="none" baseline="0"/>
              <a:t>　宜蘭縣近年來犯罪率</a:t>
            </a:r>
          </a:p>
        </c:rich>
      </c:tx>
      <c:layout>
        <c:manualLayout>
          <c:xMode val="factor"/>
          <c:yMode val="factor"/>
          <c:x val="0.0355"/>
          <c:y val="-0.00325"/>
        </c:manualLayout>
      </c:layout>
      <c:spPr>
        <a:noFill/>
        <a:ln>
          <a:noFill/>
        </a:ln>
      </c:spPr>
    </c:title>
    <c:view3D>
      <c:rotX val="0"/>
      <c:rotY val="16"/>
      <c:depthPercent val="100"/>
      <c:rAngAx val="0"/>
      <c:perspective val="30"/>
    </c:view3D>
    <c:plotArea>
      <c:layout>
        <c:manualLayout>
          <c:xMode val="edge"/>
          <c:yMode val="edge"/>
          <c:x val="0.00175"/>
          <c:y val="0.114"/>
          <c:w val="1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'保安防衛'!$AI$4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'保安防衛'!$AH$5:$AH$15</c:f>
              <c:strCache/>
            </c:strRef>
          </c:cat>
          <c:val>
            <c:numRef>
              <c:f>'保安防衛'!$AI$5:$AI$15</c:f>
              <c:numCache/>
            </c:numRef>
          </c:val>
          <c:shape val="pyramid"/>
        </c:ser>
        <c:shape val="pyramid"/>
        <c:axId val="65023201"/>
        <c:axId val="48337898"/>
        <c:axId val="32387899"/>
      </c:bar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23201"/>
        <c:crossesAt val="1"/>
        <c:crossBetween val="between"/>
        <c:dispUnits/>
        <c:majorUnit val="400"/>
      </c:valAx>
      <c:serAx>
        <c:axId val="32387899"/>
        <c:scaling>
          <c:orientation val="minMax"/>
        </c:scaling>
        <c:axPos val="b"/>
        <c:delete val="1"/>
        <c:majorTickMark val="in"/>
        <c:minorTickMark val="none"/>
        <c:tickLblPos val="low"/>
        <c:crossAx val="483378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11</a:t>
            </a:r>
            <a:r>
              <a:rPr lang="en-US" cap="none" sz="1600" b="0" i="0" u="none" baseline="0"/>
              <a:t>　宜蘭縣保安警衛概況</a:t>
            </a:r>
          </a:p>
        </c:rich>
      </c:tx>
      <c:layout>
        <c:manualLayout>
          <c:xMode val="factor"/>
          <c:yMode val="factor"/>
          <c:x val="-0.00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55"/>
          <c:w val="0.918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'保安防衛'!$AL$5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'保安防衛'!$AK$6:$AK$9</c:f>
              <c:strCache/>
            </c:strRef>
          </c:cat>
          <c:val>
            <c:numRef>
              <c:f>'保安防衛'!$AL$6:$AL$9</c:f>
              <c:numCache/>
            </c:numRef>
          </c:val>
        </c:ser>
        <c:ser>
          <c:idx val="1"/>
          <c:order val="1"/>
          <c:tx>
            <c:strRef>
              <c:f>'保安防衛'!$AM$5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'保安防衛'!$AK$6:$AK$9</c:f>
              <c:strCache/>
            </c:strRef>
          </c:cat>
          <c:val>
            <c:numRef>
              <c:f>'保安防衛'!$AM$6:$AM$9</c:f>
              <c:numCache/>
            </c:numRef>
          </c:val>
        </c:ser>
        <c:ser>
          <c:idx val="2"/>
          <c:order val="2"/>
          <c:tx>
            <c:strRef>
              <c:f>'保安防衛'!$AN$5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'保安防衛'!$AK$6:$AK$9</c:f>
              <c:strCache/>
            </c:strRef>
          </c:cat>
          <c:val>
            <c:numRef>
              <c:f>'保安防衛'!$AN$6:$AN$9</c:f>
              <c:numCache/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6174133"/>
        <c:crosses val="autoZero"/>
        <c:auto val="1"/>
        <c:lblOffset val="0"/>
        <c:noMultiLvlLbl val="0"/>
      </c:catAx>
      <c:valAx>
        <c:axId val="617413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305563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9075"/>
          <c:y val="0.856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圖</a:t>
            </a:r>
            <a:r>
              <a:rPr lang="en-US" cap="none" sz="1675" b="0" i="0" u="none" baseline="0"/>
              <a:t>13</a:t>
            </a:r>
            <a:r>
              <a:rPr lang="en-US" cap="none" sz="1675" b="0" i="0" u="none" baseline="0"/>
              <a:t>　宜蘭縣汽機車數趨勢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75"/>
          <c:w val="0.958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'機動車輛'!$AG$3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'機動車輛'!$AF$3:$AF$14</c:f>
              <c:strCache/>
            </c:strRef>
          </c:cat>
          <c:val>
            <c:numRef>
              <c:f>'機動車輛'!$AG$4:$AG$14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'機動車輛'!$AH$3</c:f>
              <c:strCache>
                <c:ptCount val="1"/>
                <c:pt idx="0">
                  <c:v>機車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'機動車輛'!$AF$3:$AF$14</c:f>
              <c:strCache/>
            </c:strRef>
          </c:cat>
          <c:val>
            <c:numRef>
              <c:f>'機動車輛'!$AH$4:$AH$14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/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輛</a:t>
                </a:r>
              </a:p>
            </c:rich>
          </c:tx>
          <c:layout>
            <c:manualLayout>
              <c:xMode val="factor"/>
              <c:yMode val="factor"/>
              <c:x val="0.014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567198"/>
        <c:crossesAt val="1"/>
        <c:crossBetween val="midCat"/>
        <c:dispUnits/>
        <c:majorUnit val="60000"/>
      </c:valAx>
      <c:spPr>
        <a:noFill/>
      </c:spPr>
    </c:plotArea>
    <c:legend>
      <c:legendPos val="b"/>
      <c:layout>
        <c:manualLayout>
          <c:xMode val="edge"/>
          <c:yMode val="edge"/>
          <c:x val="0.31475"/>
          <c:y val="0.95075"/>
          <c:w val="0.396"/>
          <c:h val="0.04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/>
              <a:t>圖</a:t>
            </a:r>
            <a:r>
              <a:rPr lang="en-US" cap="none" sz="1250" b="0" i="0" u="none" baseline="0"/>
              <a:t>12</a:t>
            </a:r>
            <a:r>
              <a:rPr lang="en-US" cap="none" sz="1250" b="0" i="0" u="none" baseline="0"/>
              <a:t>　宜蘭縣各型汽車比例圖
</a:t>
            </a:r>
            <a:r>
              <a:rPr lang="en-US" cap="none" sz="1250" b="0" i="0" u="none" baseline="0"/>
              <a:t>95</a:t>
            </a:r>
            <a:r>
              <a:rPr lang="en-US" cap="none" sz="1250" b="0" i="0" u="none" baseline="0"/>
              <a:t>年第</a:t>
            </a:r>
            <a:r>
              <a:rPr lang="en-US" cap="none" sz="1250" b="0" i="0" u="none" baseline="0"/>
              <a:t>4</a:t>
            </a:r>
            <a:r>
              <a:rPr lang="en-US" cap="none" sz="1250" b="0" i="0" u="none" baseline="0"/>
              <a:t>季底</a:t>
            </a:r>
          </a:p>
        </c:rich>
      </c:tx>
      <c:layout>
        <c:manualLayout>
          <c:xMode val="factor"/>
          <c:yMode val="factor"/>
          <c:x val="-0.022"/>
          <c:y val="-0.01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328"/>
          <c:w val="0.63175"/>
          <c:h val="0.532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小貨車
13.40%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大貨車
3.45%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'機動車輛'!$AC$2:$AC$7</c:f>
              <c:strCache/>
            </c:strRef>
          </c:cat>
          <c:val>
            <c:numRef>
              <c:f>'機動車輛'!$AD$2:$AD$7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5"/>
          <c:y val="0.907"/>
          <c:w val="0.5355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15</a:t>
            </a:r>
            <a:r>
              <a:rPr lang="en-US" cap="none" sz="1600" b="0" i="0" u="none" baseline="0"/>
              <a:t>　宜蘭縣交通事故概況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825"/>
          <c:w val="0.867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'交通事故'!$AA$3</c:f>
              <c:strCache>
                <c:ptCount val="1"/>
                <c:pt idx="0">
                  <c:v>發生件數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'交通事故'!$Z$4:$Z$9</c:f>
              <c:strCache/>
            </c:strRef>
          </c:cat>
          <c:val>
            <c:numRef>
              <c:f>'交通事故'!$AA$4:$AA$9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'交通事故'!$AB$3</c:f>
              <c:strCache>
                <c:ptCount val="1"/>
                <c:pt idx="0">
                  <c:v>死傷人數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'交通事故'!$Z$4:$Z$9</c:f>
              <c:strCache/>
            </c:strRef>
          </c:cat>
          <c:val>
            <c:numRef>
              <c:f>'交通事故'!$AB$4:$AB$9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49160"/>
        <c:axId val="41842441"/>
      </c:barChart>
      <c:lineChart>
        <c:grouping val="standard"/>
        <c:varyColors val="0"/>
        <c:ser>
          <c:idx val="2"/>
          <c:order val="2"/>
          <c:tx>
            <c:strRef>
              <c:f>'交通事故'!$AC$3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'交通事故'!$Z$4:$Z$9</c:f>
              <c:strCache/>
            </c:strRef>
          </c:cat>
          <c:val>
            <c:numRef>
              <c:f>'交通事故'!$AC$4:$AC$10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1037650"/>
        <c:axId val="33794531"/>
      </c:lineChart>
      <c:catAx>
        <c:axId val="464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842441"/>
        <c:crosses val="autoZero"/>
        <c:auto val="0"/>
        <c:lblOffset val="100"/>
        <c:tickLblSkip val="1"/>
        <c:noMultiLvlLbl val="0"/>
      </c:catAx>
      <c:valAx>
        <c:axId val="41842441"/>
        <c:scaling>
          <c:orientation val="minMax"/>
          <c:max val="3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08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9160"/>
        <c:crossesAt val="1"/>
        <c:crossBetween val="between"/>
        <c:dispUnits/>
        <c:majorUnit val="5"/>
      </c:valAx>
      <c:catAx>
        <c:axId val="41037650"/>
        <c:scaling>
          <c:orientation val="minMax"/>
        </c:scaling>
        <c:axPos val="b"/>
        <c:delete val="1"/>
        <c:majorTickMark val="in"/>
        <c:minorTickMark val="none"/>
        <c:tickLblPos val="nextTo"/>
        <c:crossAx val="33794531"/>
        <c:crosses val="autoZero"/>
        <c:auto val="0"/>
        <c:lblOffset val="100"/>
        <c:noMultiLvlLbl val="0"/>
      </c:catAx>
      <c:valAx>
        <c:axId val="33794531"/>
        <c:scaling>
          <c:orientation val="minMax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單位：人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37650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645"/>
          <c:y val="0.844"/>
          <c:w val="0.322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</a:t>
            </a:r>
            <a:r>
              <a:rPr lang="en-US" cap="none" sz="1600" b="0" i="0" u="none" baseline="0"/>
              <a:t>　宜蘭縣交通事故趨勢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44"/>
          <c:w val="0.89175"/>
          <c:h val="0.7"/>
        </c:manualLayout>
      </c:layout>
      <c:lineChart>
        <c:grouping val="standard"/>
        <c:varyColors val="0"/>
        <c:ser>
          <c:idx val="1"/>
          <c:order val="0"/>
          <c:tx>
            <c:strRef>
              <c:f>'交通事故'!$V$3</c:f>
              <c:strCache>
                <c:ptCount val="1"/>
                <c:pt idx="0">
                  <c:v>發生次數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'交通事故'!$U$4:$U$18</c:f>
              <c:strCache/>
            </c:strRef>
          </c:cat>
          <c:val>
            <c:numRef>
              <c:f>'交通事故'!$V$4:$V$18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'交通事故'!$W$3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'交通事故'!$U$4:$U$18</c:f>
              <c:strCache/>
            </c:strRef>
          </c:cat>
          <c:val>
            <c:numRef>
              <c:f>'交通事故'!$W$4:$W$18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002461"/>
        <c:crosses val="autoZero"/>
        <c:auto val="0"/>
        <c:lblOffset val="100"/>
        <c:noMultiLvlLbl val="0"/>
      </c:catAx>
      <c:valAx>
        <c:axId val="53002461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7153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87025"/>
          <c:w val="0.43075"/>
          <c:h val="0.07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圖</a:t>
            </a:r>
            <a:r>
              <a:rPr lang="en-US" cap="none" sz="1050" b="0" i="0" u="none" baseline="0"/>
              <a:t>16</a:t>
            </a:r>
            <a:r>
              <a:rPr lang="en-US" cap="none" sz="1050" b="0" i="0" u="none" baseline="0"/>
              <a:t>　宜蘭縣火災發生次數概況</a:t>
            </a:r>
          </a:p>
        </c:rich>
      </c:tx>
      <c:layout>
        <c:manualLayout>
          <c:xMode val="factor"/>
          <c:yMode val="factor"/>
          <c:x val="0.018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20675"/>
          <c:w val="0.85575"/>
          <c:h val="0.7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'火災防護'!$S$14:$S$29</c:f>
              <c:strCache/>
            </c:strRef>
          </c:cat>
          <c:val>
            <c:numRef>
              <c:f>'火災防護'!$T$14:$T$29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7260102"/>
        <c:axId val="65340919"/>
      </c:lineChart>
      <c:catAx>
        <c:axId val="7260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5340919"/>
        <c:crosses val="autoZero"/>
        <c:auto val="1"/>
        <c:lblOffset val="100"/>
        <c:noMultiLvlLbl val="0"/>
      </c:catAx>
      <c:valAx>
        <c:axId val="653409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單位：件</a:t>
                </a:r>
              </a:p>
            </c:rich>
          </c:tx>
          <c:layout>
            <c:manualLayout>
              <c:xMode val="factor"/>
              <c:yMode val="factor"/>
              <c:x val="0.258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6010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圖</a:t>
            </a:r>
            <a:r>
              <a:rPr lang="en-US" cap="none" sz="1300" b="0" i="0" u="none" baseline="0"/>
              <a:t>17</a:t>
            </a:r>
            <a:r>
              <a:rPr lang="en-US" cap="none" sz="1300" b="0" i="0" u="none" baseline="0"/>
              <a:t>　經常門歲出占分配數執行率
</a:t>
            </a:r>
            <a:r>
              <a:rPr lang="en-US" cap="none" sz="1300" b="0" i="0" u="none" baseline="0"/>
              <a:t>95</a:t>
            </a:r>
            <a:r>
              <a:rPr lang="en-US" cap="none" sz="1300" b="0" i="0" u="none" baseline="0"/>
              <a:t>年第</a:t>
            </a:r>
            <a:r>
              <a:rPr lang="en-US" cap="none" sz="1300" b="0" i="0" u="none" baseline="0"/>
              <a:t>4</a:t>
            </a:r>
            <a:r>
              <a:rPr lang="en-US" cap="none" sz="1300" b="0" i="0" u="none" baseline="0"/>
              <a:t>季底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225"/>
          <c:w val="1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'歲出預算執行情形'!$T$9:$T$30</c:f>
              <c:strCache/>
            </c:strRef>
          </c:cat>
          <c:val>
            <c:numRef>
              <c:f>'歲出預算執行情形'!$U$9:$U$30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1197360"/>
        <c:axId val="58123057"/>
      </c:bar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58123057"/>
        <c:crosses val="autoZero"/>
        <c:auto val="1"/>
        <c:lblOffset val="100"/>
        <c:noMultiLvlLbl val="0"/>
      </c:catAx>
      <c:valAx>
        <c:axId val="5812305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97360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圖</a:t>
            </a:r>
            <a:r>
              <a:rPr lang="en-US" cap="none" sz="1425" b="0" i="0" u="none" baseline="0"/>
              <a:t>18</a:t>
            </a:r>
            <a:r>
              <a:rPr lang="en-US" cap="none" sz="1425" b="0" i="0" u="none" baseline="0"/>
              <a:t>　資本門歲出占分配數執行率
</a:t>
            </a:r>
            <a:r>
              <a:rPr lang="en-US" cap="none" sz="1425" b="0" i="0" u="none" baseline="0"/>
              <a:t>95</a:t>
            </a:r>
            <a:r>
              <a:rPr lang="en-US" cap="none" sz="1425" b="0" i="0" u="none" baseline="0"/>
              <a:t>年第</a:t>
            </a:r>
            <a:r>
              <a:rPr lang="en-US" cap="none" sz="1425" b="0" i="0" u="none" baseline="0"/>
              <a:t>4</a:t>
            </a:r>
            <a:r>
              <a:rPr lang="en-US" cap="none" sz="1425" b="0" i="0" u="none" baseline="0"/>
              <a:t>季底</a:t>
            </a:r>
          </a:p>
        </c:rich>
      </c:tx>
      <c:layout>
        <c:manualLayout>
          <c:xMode val="factor"/>
          <c:yMode val="factor"/>
          <c:x val="0.02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79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'歲出預算執行情形'!$T$32:$T$47</c:f>
              <c:strCache/>
            </c:strRef>
          </c:cat>
          <c:val>
            <c:numRef>
              <c:f>'歲出預算執行情形'!$U$32:$U$47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25" b="0" i="0" u="none" baseline="0"/>
            </a:pPr>
          </a:p>
        </c:txPr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345466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圖</a:t>
            </a:r>
            <a:r>
              <a:rPr lang="en-US" cap="none" sz="1350" b="0" i="0" u="none" baseline="0"/>
              <a:t>20</a:t>
            </a:r>
            <a:r>
              <a:rPr lang="en-US" cap="none" sz="1350" b="0" i="0" u="none" baseline="0"/>
              <a:t>　實收納庫數占預算分配數之比率〈經常門〉
</a:t>
            </a:r>
            <a:r>
              <a:rPr lang="en-US" cap="none" sz="1350" b="0" i="0" u="none" baseline="0"/>
              <a:t>95</a:t>
            </a:r>
            <a:r>
              <a:rPr lang="en-US" cap="none" sz="1350" b="0" i="0" u="none" baseline="0"/>
              <a:t>年第4季底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1875"/>
          <c:w val="0.93825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'歲入預算執行情形'!$U$8:$U$15</c:f>
              <c:strCache/>
            </c:strRef>
          </c:cat>
          <c:val>
            <c:numRef>
              <c:f>'歲入預算執行情形'!$V$8:$V$15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80"/>
        <c:shape val="box"/>
        <c:axId val="26015460"/>
        <c:axId val="32812549"/>
      </c:bar3DChart>
      <c:catAx>
        <c:axId val="26015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2325"/>
              <c:y val="-0.3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2812549"/>
        <c:crosses val="autoZero"/>
        <c:auto val="1"/>
        <c:lblOffset val="100"/>
        <c:noMultiLvlLbl val="0"/>
      </c:catAx>
      <c:val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69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154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</a:t>
            </a:r>
            <a:r>
              <a:rPr lang="en-US" cap="none" sz="1600" b="0" i="0" u="none" baseline="0"/>
              <a:t>　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75"/>
          <c:w val="0.892"/>
          <c:h val="0.81875"/>
        </c:manualLayout>
      </c:layout>
      <c:lineChart>
        <c:grouping val="standard"/>
        <c:varyColors val="0"/>
        <c:ser>
          <c:idx val="1"/>
          <c:order val="0"/>
          <c:tx>
            <c:strRef>
              <c:f>'[1]圖二'!$N$10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'[1]圖二'!$M$11:$M$15</c:f>
              <c:strCache>
                <c:ptCount val="5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</c:strCache>
            </c:strRef>
          </c:cat>
          <c:val>
            <c:numRef>
              <c:f>'[1]圖二'!$N$11:$N$15</c:f>
              <c:numCache>
                <c:ptCount val="5"/>
                <c:pt idx="0">
                  <c:v>56.21</c:v>
                </c:pt>
                <c:pt idx="1">
                  <c:v>55.7</c:v>
                </c:pt>
                <c:pt idx="2">
                  <c:v>56.2</c:v>
                </c:pt>
                <c:pt idx="3">
                  <c:v>56.5</c:v>
                </c:pt>
                <c:pt idx="4">
                  <c:v>57.8</c:v>
                </c:pt>
              </c:numCache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0726670"/>
        <c:crosses val="autoZero"/>
        <c:auto val="0"/>
        <c:lblOffset val="100"/>
        <c:noMultiLvlLbl val="0"/>
      </c:catAx>
      <c:valAx>
        <c:axId val="40726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177509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19</a:t>
            </a:r>
            <a:r>
              <a:rPr lang="en-US" cap="none" sz="1600" b="0" i="0" u="none" baseline="0"/>
              <a:t>　歲入來源比例圖(經常門)
95年度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38"/>
          <c:w val="0.56225"/>
          <c:h val="0.427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'歲入預算執行情形'!$S$8:$S$15</c:f>
              <c:strCache/>
            </c:strRef>
          </c:cat>
          <c:val>
            <c:numRef>
              <c:f>'歲入預算執行情形'!$T$8:$T$15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</a:t>
            </a:r>
            <a:r>
              <a:rPr lang="en-US" cap="none" sz="1600" b="0" i="0" u="none" baseline="0"/>
              <a:t>　宜蘭縣商業登記家數與資本額</a:t>
            </a:r>
          </a:p>
        </c:rich>
      </c:tx>
      <c:layout>
        <c:manualLayout>
          <c:xMode val="factor"/>
          <c:yMode val="factor"/>
          <c:x val="-0.02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975"/>
          <c:w val="0.9472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'工商行業'!$V$6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'工商行業'!$U$7:$U$20</c:f>
              <c:strCache/>
            </c:strRef>
          </c:cat>
          <c:val>
            <c:numRef>
              <c:f>'工商行業'!$V$7:$V$20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877486"/>
        <c:axId val="40570783"/>
      </c:barChart>
      <c:lineChart>
        <c:grouping val="standard"/>
        <c:varyColors val="0"/>
        <c:ser>
          <c:idx val="0"/>
          <c:order val="1"/>
          <c:tx>
            <c:strRef>
              <c:f>'工商行業'!$W$6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'工商行業'!$U$7:$U$20</c:f>
              <c:strCache/>
            </c:strRef>
          </c:cat>
          <c:val>
            <c:numRef>
              <c:f>'工商行業'!$W$7:$W$20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9592728"/>
        <c:axId val="65007961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0570783"/>
        <c:crosses val="autoZero"/>
        <c:auto val="0"/>
        <c:lblOffset val="100"/>
        <c:noMultiLvlLbl val="0"/>
      </c:catAx>
      <c:valAx>
        <c:axId val="40570783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877486"/>
        <c:crossesAt val="1"/>
        <c:crossBetween val="between"/>
        <c:dispUnits/>
        <c:majorUnit val="3000"/>
      </c:valAx>
      <c:catAx>
        <c:axId val="29592728"/>
        <c:scaling>
          <c:orientation val="minMax"/>
        </c:scaling>
        <c:axPos val="b"/>
        <c:delete val="1"/>
        <c:majorTickMark val="in"/>
        <c:minorTickMark val="none"/>
        <c:tickLblPos val="nextTo"/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59272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25"/>
          <c:y val="0.93125"/>
          <c:w val="0.3855"/>
          <c:h val="0.05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</a:t>
            </a:r>
            <a:r>
              <a:rPr lang="en-US" cap="none" sz="1525" b="0" i="0" u="none" baseline="0"/>
              <a:t>21</a:t>
            </a:r>
            <a:r>
              <a:rPr lang="en-US" cap="none" sz="1525" b="0" i="0" u="none" baseline="0"/>
              <a:t>　宜蘭縣工廠登記家數趨勢圖</a:t>
            </a:r>
          </a:p>
        </c:rich>
      </c:tx>
      <c:layout>
        <c:manualLayout>
          <c:xMode val="factor"/>
          <c:yMode val="factor"/>
          <c:x val="0.04725"/>
          <c:y val="-0.0067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6775"/>
          <c:w val="0.9945"/>
          <c:h val="0.7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'工商行業'!$S$6</c:f>
              <c:strCache>
                <c:ptCount val="1"/>
                <c:pt idx="0">
                  <c:v>家數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'工商行業'!$R$7:$R$20</c:f>
              <c:strCache/>
            </c:strRef>
          </c:cat>
          <c:val>
            <c:numRef>
              <c:f>'工商行業'!$S$7:$S$20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pyramid"/>
        </c:ser>
        <c:gapWidth val="100"/>
        <c:shape val="pyramid"/>
        <c:axId val="48200738"/>
        <c:axId val="31153459"/>
      </c:bar3D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1153459"/>
        <c:crosses val="autoZero"/>
        <c:auto val="1"/>
        <c:lblOffset val="100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685"/>
              <c:y val="-0.3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2007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</a:t>
            </a:r>
            <a:r>
              <a:rPr lang="en-US" cap="none" sz="1600" b="0" i="0" u="none" baseline="0"/>
              <a:t>　宜蘭縣總樓板面積趨勢</a:t>
            </a:r>
          </a:p>
        </c:rich>
      </c:tx>
      <c:layout>
        <c:manualLayout>
          <c:xMode val="factor"/>
          <c:yMode val="factor"/>
          <c:x val="0.021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1275"/>
          <c:w val="0.878"/>
          <c:h val="0.85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'總樓板面積'!$T$8:$T$21</c:f>
              <c:strCache/>
            </c:strRef>
          </c:cat>
          <c:val>
            <c:numRef>
              <c:f>'總樓板面積'!$U$8:$U$21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/>
            </a:pPr>
          </a:p>
        </c:txPr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4567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圖</a:t>
            </a:r>
            <a:r>
              <a:rPr lang="en-US" cap="none" sz="1475" b="0" i="0" u="none" baseline="0"/>
              <a:t>23</a:t>
            </a:r>
            <a:r>
              <a:rPr lang="en-US" cap="none" sz="1475" b="0" i="0" u="none" baseline="0"/>
              <a:t>　宜蘭縣總樓板面積概況</a:t>
            </a:r>
          </a:p>
        </c:rich>
      </c:tx>
      <c:layout>
        <c:manualLayout>
          <c:xMode val="factor"/>
          <c:yMode val="factor"/>
          <c:x val="0.03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52"/>
          <c:w val="0.9467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'總樓板面積'!$W$21:$W$32</c:f>
              <c:strCache/>
            </c:strRef>
          </c:cat>
          <c:val>
            <c:numRef>
              <c:f>'總樓板面積'!$X$21:$X$32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075670"/>
        <c:axId val="51354439"/>
      </c:bar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354439"/>
        <c:crosses val="autoZero"/>
        <c:auto val="1"/>
        <c:lblOffset val="100"/>
        <c:noMultiLvlLbl val="0"/>
      </c:catAx>
      <c:valAx>
        <c:axId val="513544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07567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圖</a:t>
            </a:r>
            <a:r>
              <a:rPr lang="en-US" cap="none" sz="1475" b="0" i="0" u="none" baseline="0"/>
              <a:t>25</a:t>
            </a:r>
            <a:r>
              <a:rPr lang="en-US" cap="none" sz="1475" b="0" i="0" u="none" baseline="0"/>
              <a:t>　宜蘭縣觀光遊憩區遊客人次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725"/>
          <c:w val="0.81075"/>
          <c:h val="0.90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'觀光遊憩區遊客人次'!$L$4:$L$13</c:f>
              <c:strCache/>
            </c:strRef>
          </c:cat>
          <c:val>
            <c:numRef>
              <c:f>'觀光遊憩區遊客人次'!$M$4:$M$13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536768"/>
        <c:crossesAt val="1"/>
        <c:crossBetween val="midCat"/>
        <c:dispUnits/>
        <c:majorUnit val="5000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圖</a:t>
            </a:r>
            <a:r>
              <a:rPr lang="en-US" cap="none" sz="1375" b="0" i="0" u="none" baseline="0"/>
              <a:t>26</a:t>
            </a:r>
            <a:r>
              <a:rPr lang="en-US" cap="none" sz="1375" b="0" i="0" u="none" baseline="0"/>
              <a:t>　宜蘭縣觀光遊憩區遊客人次比例圖 
95年第4季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'觀光遊憩區遊客人次'!$O$5:$O$11</c:f>
              <c:strCache/>
            </c:strRef>
          </c:cat>
          <c:val>
            <c:numRef>
              <c:f>'觀光遊憩區遊客人次'!$P$5:$P$11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圖27動力漁船數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425"/>
          <c:w val="0.964"/>
          <c:h val="0.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'漁業'!$B$73:$B$74</c:f>
              <c:strCache>
                <c:ptCount val="1"/>
                <c:pt idx="0">
                  <c:v>動力漁船數 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'漁業'!$A$75:$A$79</c:f>
              <c:strCache/>
            </c:strRef>
          </c:cat>
          <c:val>
            <c:numRef>
              <c:f>'漁業'!$B$75:$B$79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57748874"/>
        <c:axId val="49977819"/>
      </c:barChart>
      <c:lineChart>
        <c:grouping val="standard"/>
        <c:varyColors val="0"/>
        <c:ser>
          <c:idx val="0"/>
          <c:order val="1"/>
          <c:tx>
            <c:strRef>
              <c:f>'漁業'!$C$73:$C$74</c:f>
              <c:strCache>
                <c:ptCount val="1"/>
                <c:pt idx="0">
                  <c:v>動力漁船數 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'漁業'!$A$75:$A$79</c:f>
              <c:strCache/>
            </c:strRef>
          </c:cat>
          <c:val>
            <c:numRef>
              <c:f>'漁業'!$C$75:$C$79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upDownBars>
          <c:upBars/>
          <c:downBars/>
        </c:upDownBars>
        <c:axId val="47147188"/>
        <c:axId val="2167150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7819"/>
        <c:crosses val="autoZero"/>
        <c:auto val="0"/>
        <c:lblOffset val="100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748874"/>
        <c:crossesAt val="1"/>
        <c:crossBetween val="between"/>
        <c:dispUnits/>
      </c:valAx>
      <c:catAx>
        <c:axId val="47147188"/>
        <c:scaling>
          <c:orientation val="minMax"/>
        </c:scaling>
        <c:axPos val="b"/>
        <c:delete val="1"/>
        <c:majorTickMark val="in"/>
        <c:minorTickMark val="none"/>
        <c:tickLblPos val="nextTo"/>
        <c:crossAx val="21671509"/>
        <c:crosses val="autoZero"/>
        <c:auto val="0"/>
        <c:lblOffset val="100"/>
        <c:noMultiLvlLbl val="0"/>
      </c:catAx>
      <c:valAx>
        <c:axId val="21671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1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1471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45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圖28漁業產量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25"/>
          <c:w val="0.96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'漁業'!$D$73:$D$74</c:f>
              <c:strCache>
                <c:ptCount val="1"/>
                <c:pt idx="0">
                  <c:v>漁業產量 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'漁業'!$A$75:$A$79</c:f>
              <c:strCache/>
            </c:strRef>
          </c:cat>
          <c:val>
            <c:numRef>
              <c:f>'漁業'!$D$75:$D$79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60825854"/>
        <c:axId val="10561775"/>
      </c:bar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0561775"/>
        <c:crosses val="autoZero"/>
        <c:auto val="1"/>
        <c:lblOffset val="100"/>
        <c:noMultiLvlLbl val="0"/>
      </c:catAx>
      <c:valAx>
        <c:axId val="10561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825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圖29、國中小學學生人數圖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225"/>
          <c:w val="0.8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'教育'!$F$46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'教育'!$A$47:$A$57</c:f>
              <c:strCache/>
            </c:strRef>
          </c:cat>
          <c:val>
            <c:numRef>
              <c:f>'教育'!$F$47:$F$57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'教育'!$G$46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'教育'!$A$47:$A$57</c:f>
              <c:strCache/>
            </c:strRef>
          </c:cat>
          <c:val>
            <c:numRef>
              <c:f>'教育'!$G$47:$G$57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97417"/>
        <c:crossesAt val="0"/>
        <c:auto val="1"/>
        <c:lblOffset val="0"/>
        <c:noMultiLvlLbl val="0"/>
      </c:catAx>
      <c:valAx>
        <c:axId val="50197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學
生
數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947112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0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</a:t>
            </a:r>
            <a:r>
              <a:rPr lang="en-US" cap="none" sz="1625" b="0" i="0" u="none" baseline="0"/>
              <a:t>　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25"/>
          <c:w val="0.849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'[1]圖二'!$R$3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'[1]圖二'!$Q$4:$Q$8</c:f>
              <c:strCache>
                <c:ptCount val="5"/>
                <c:pt idx="0">
                  <c:v>91年</c:v>
                </c:pt>
                <c:pt idx="1">
                  <c:v>92年</c:v>
                </c:pt>
                <c:pt idx="2">
                  <c:v>93年</c:v>
                </c:pt>
                <c:pt idx="3">
                  <c:v>94年</c:v>
                </c:pt>
                <c:pt idx="4">
                  <c:v>95年</c:v>
                </c:pt>
              </c:strCache>
            </c:strRef>
          </c:cat>
          <c:val>
            <c:numRef>
              <c:f>'[1]圖二'!$R$4:$R$8</c:f>
              <c:numCache>
                <c:ptCount val="5"/>
                <c:pt idx="0">
                  <c:v>5.42</c:v>
                </c:pt>
                <c:pt idx="1">
                  <c:v>5.2</c:v>
                </c:pt>
                <c:pt idx="2">
                  <c:v>4.6</c:v>
                </c:pt>
                <c:pt idx="3">
                  <c:v>4.3</c:v>
                </c:pt>
                <c:pt idx="4">
                  <c:v>4.1</c:v>
                </c:pt>
              </c:numCache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6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995711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圖30、國中小學教師人數圖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325"/>
          <c:w val="0.889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'教育'!$H$46</c:f>
              <c:strCache>
                <c:ptCount val="1"/>
                <c:pt idx="0">
                  <c:v>國中
Junior High School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'教育'!$A$47:$A$57</c:f>
              <c:strCache/>
            </c:strRef>
          </c:cat>
          <c:val>
            <c:numRef>
              <c:f>'教育'!$H$47:$H$57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'教育'!$I$46</c:f>
              <c:strCache>
                <c:ptCount val="1"/>
                <c:pt idx="0">
                  <c:v>國小
Elementary 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'教育'!$A$47:$A$57</c:f>
              <c:strCache/>
            </c:strRef>
          </c:cat>
          <c:val>
            <c:numRef>
              <c:f>'教育'!$I$47:$I$57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58947"/>
        <c:crossesAt val="0"/>
        <c:auto val="1"/>
        <c:lblOffset val="0"/>
        <c:noMultiLvlLbl val="0"/>
      </c:catAx>
      <c:valAx>
        <c:axId val="39458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教
師
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23570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25"/>
          <c:y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5</a:t>
            </a:r>
            <a:r>
              <a:rPr lang="en-US" cap="none" sz="1600" b="0" i="0" u="none" baseline="0"/>
              <a:t>　宜蘭縣各年度稅捐實徵淨額趨勢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0.94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'稅捐徵收'!$V$7:$V$27</c:f>
              <c:strCache/>
            </c:strRef>
          </c:cat>
          <c:val>
            <c:numRef>
              <c:f>'稅捐徵收'!$W$7:$W$27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/>
            </a:pPr>
          </a:p>
        </c:txPr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2475"/>
              <c:y val="0.1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624633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4</a:t>
            </a:r>
            <a:r>
              <a:rPr lang="en-US" cap="none" sz="1625" b="0" i="0" u="none" baseline="0"/>
              <a:t>　宜蘭縣各項稅捐實徵淨額
</a:t>
            </a:r>
            <a:r>
              <a:rPr lang="en-US" cap="none" sz="1400" b="0" i="0" u="none" baseline="0"/>
              <a:t>95</a:t>
            </a:r>
            <a:r>
              <a:rPr lang="en-US" cap="none" sz="1400" b="0" i="0" u="none" baseline="0"/>
              <a:t>年第</a:t>
            </a:r>
            <a:r>
              <a:rPr lang="en-US" cap="none" sz="1400" b="0" i="0" u="none" baseline="0"/>
              <a:t>4</a:t>
            </a:r>
            <a:r>
              <a:rPr lang="en-US" cap="none" sz="1400" b="0" i="0" u="none" baseline="0"/>
              <a:t>季</a:t>
            </a:r>
          </a:p>
        </c:rich>
      </c:tx>
      <c:layout>
        <c:manualLayout>
          <c:xMode val="factor"/>
          <c:yMode val="factor"/>
          <c:x val="0.00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725"/>
          <c:w val="0.86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'稅捐徵收'!$Y$4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'稅捐徵收'!$X$5:$X$12</c:f>
              <c:strCache/>
            </c:strRef>
          </c:cat>
          <c:val>
            <c:numRef>
              <c:f>'稅捐徵收'!$Y$5:$Y$12</c:f>
              <c:numCache/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698348"/>
        <c:crosses val="autoZero"/>
        <c:auto val="1"/>
        <c:lblOffset val="0"/>
        <c:noMultiLvlLbl val="0"/>
      </c:catAx>
      <c:valAx>
        <c:axId val="56983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24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02771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圖6　公害陳情案件受理</a:t>
            </a:r>
            <a:r>
              <a:rPr lang="en-US" cap="none" sz="1600" b="0" i="0" u="none" baseline="0"/>
              <a:t> 
</a:t>
            </a:r>
            <a:r>
              <a:rPr lang="en-US" cap="none" sz="800" b="0" i="0" u="none" baseline="0"/>
              <a:t>
</a:t>
            </a:r>
            <a:r>
              <a:rPr lang="en-US" cap="none" sz="1200" b="0" i="0" u="none" baseline="0"/>
              <a:t>95年第4季</a:t>
            </a:r>
          </a:p>
        </c:rich>
      </c:tx>
      <c:layout>
        <c:manualLayout>
          <c:xMode val="factor"/>
          <c:yMode val="factor"/>
          <c:x val="0.005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36575"/>
          <c:w val="0.4935"/>
          <c:h val="0.33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其他
0.23%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'[1]圖三'!$K$3:$K$10</c:f>
              <c:strCache>
                <c:ptCount val="8"/>
                <c:pt idx="0">
                  <c:v>空氣污染不含惡臭</c:v>
                </c:pt>
                <c:pt idx="1">
                  <c:v>空氣污染惡臭</c:v>
                </c:pt>
                <c:pt idx="2">
                  <c:v>噪音</c:v>
                </c:pt>
                <c:pt idx="3">
                  <c:v>水染污</c:v>
                </c:pt>
                <c:pt idx="4">
                  <c:v>廢棄物</c:v>
                </c:pt>
                <c:pt idx="5">
                  <c:v>環境衛生</c:v>
                </c:pt>
                <c:pt idx="6">
                  <c:v>振動</c:v>
                </c:pt>
                <c:pt idx="7">
                  <c:v>其他</c:v>
                </c:pt>
              </c:strCache>
            </c:strRef>
          </c:cat>
          <c:val>
            <c:numRef>
              <c:f>'[1]圖三'!$L$3:$L$10</c:f>
              <c:numCache>
                <c:ptCount val="8"/>
                <c:pt idx="0">
                  <c:v>199</c:v>
                </c:pt>
                <c:pt idx="1">
                  <c:v>175</c:v>
                </c:pt>
                <c:pt idx="2">
                  <c:v>187</c:v>
                </c:pt>
                <c:pt idx="3">
                  <c:v>47</c:v>
                </c:pt>
                <c:pt idx="4">
                  <c:v>136</c:v>
                </c:pt>
                <c:pt idx="5">
                  <c:v>109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圖7　資源回收成果
</a:t>
            </a:r>
            <a:r>
              <a:rPr lang="en-US" cap="none" sz="1200" b="0" i="0" u="none" baseline="0"/>
              <a:t>
95年第4季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5"/>
          <c:y val="0.44975"/>
          <c:w val="0.47975"/>
          <c:h val="0.3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廢塑膠製品
(含保特瓶)
13.04%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'[1]圖四'!$L$7:$L$12</c:f>
              <c:strCache>
                <c:ptCount val="6"/>
                <c:pt idx="0">
                  <c:v>廢紙類</c:v>
                </c:pt>
                <c:pt idx="1">
                  <c:v>廢鐵鋁罐</c:v>
                </c:pt>
                <c:pt idx="2">
                  <c:v>其他金屬製品</c:v>
                </c:pt>
                <c:pt idx="3">
                  <c:v>廢塑膠製品(含保特瓶)</c:v>
                </c:pt>
                <c:pt idx="4">
                  <c:v>廢玻璃容器</c:v>
                </c:pt>
                <c:pt idx="5">
                  <c:v>其他</c:v>
                </c:pt>
              </c:strCache>
            </c:strRef>
          </c:cat>
          <c:val>
            <c:numRef>
              <c:f>'[1]圖四'!$M$7:$M$12</c:f>
              <c:numCache>
                <c:ptCount val="6"/>
                <c:pt idx="0">
                  <c:v>4991606</c:v>
                </c:pt>
                <c:pt idx="1">
                  <c:v>1226255</c:v>
                </c:pt>
                <c:pt idx="2">
                  <c:v>1125304</c:v>
                </c:pt>
                <c:pt idx="3">
                  <c:v>1485245</c:v>
                </c:pt>
                <c:pt idx="4">
                  <c:v>1112405</c:v>
                </c:pt>
                <c:pt idx="5">
                  <c:v>1450797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8</a:t>
            </a:r>
            <a:r>
              <a:rPr lang="en-US" cap="none" sz="1625" b="0" i="0" u="none" baseline="0"/>
              <a:t>　中低收入戶老人生活津貼及
低收入戶生活補助</a:t>
            </a:r>
          </a:p>
        </c:rich>
      </c:tx>
      <c:layout>
        <c:manualLayout>
          <c:xMode val="factor"/>
          <c:yMode val="factor"/>
          <c:x val="0.04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925"/>
          <c:w val="0.879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'[1]圖五'!$J$3</c:f>
              <c:strCache>
                <c:ptCount val="1"/>
                <c:pt idx="0">
                  <c:v>低收入戶補助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'[1]圖五'!$I$4:$I$8</c:f>
              <c:strCache>
                <c:ptCount val="5"/>
                <c:pt idx="0">
                  <c:v>94年第4季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'[1]圖五'!$J$4:$J$8</c:f>
              <c:numCache>
                <c:ptCount val="5"/>
                <c:pt idx="0">
                  <c:v>34762</c:v>
                </c:pt>
                <c:pt idx="1">
                  <c:v>25399</c:v>
                </c:pt>
                <c:pt idx="2">
                  <c:v>27440</c:v>
                </c:pt>
                <c:pt idx="3">
                  <c:v>25108</c:v>
                </c:pt>
                <c:pt idx="4">
                  <c:v>30580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'[1]圖五'!$K$3</c:f>
              <c:strCache>
                <c:ptCount val="1"/>
                <c:pt idx="0">
                  <c:v>中低收入戶老人生活津貼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'[1]圖五'!$I$4:$I$8</c:f>
              <c:strCache>
                <c:ptCount val="5"/>
                <c:pt idx="0">
                  <c:v>94年第4季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'[1]圖五'!$K$4:$K$8</c:f>
              <c:numCache>
                <c:ptCount val="5"/>
                <c:pt idx="0">
                  <c:v>31839</c:v>
                </c:pt>
                <c:pt idx="1">
                  <c:v>31298</c:v>
                </c:pt>
                <c:pt idx="2">
                  <c:v>31953</c:v>
                </c:pt>
                <c:pt idx="3">
                  <c:v>31665</c:v>
                </c:pt>
                <c:pt idx="4">
                  <c:v>31233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285133"/>
        <c:crossesAt val="1"/>
        <c:crossBetween val="midCat"/>
        <c:dispUnits/>
        <c:majorUnit val="2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75"/>
          <c:y val="0.927"/>
          <c:w val="0.469"/>
          <c:h val="0.0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圖9　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375"/>
          <c:w val="0.857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'[1]圖五'!$J$11</c:f>
              <c:strCache>
                <c:ptCount val="1"/>
                <c:pt idx="0">
                  <c:v>社會救助醫療補助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'[1]圖五'!$I$12:$I$16</c:f>
              <c:strCache>
                <c:ptCount val="5"/>
                <c:pt idx="0">
                  <c:v>94年第4季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'[1]圖五'!$J$12:$J$16</c:f>
              <c:numCache>
                <c:ptCount val="5"/>
                <c:pt idx="0">
                  <c:v>1193</c:v>
                </c:pt>
                <c:pt idx="1">
                  <c:v>1853</c:v>
                </c:pt>
                <c:pt idx="2">
                  <c:v>2250</c:v>
                </c:pt>
                <c:pt idx="3">
                  <c:v>2863</c:v>
                </c:pt>
                <c:pt idx="4">
                  <c:v>3086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'[1]圖五'!$K$11</c:f>
              <c:strCache>
                <c:ptCount val="1"/>
                <c:pt idx="0">
                  <c:v>縣民急難救助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'[1]圖五'!$I$12:$I$16</c:f>
              <c:strCache>
                <c:ptCount val="5"/>
                <c:pt idx="0">
                  <c:v>94年第4季</c:v>
                </c:pt>
                <c:pt idx="1">
                  <c:v>95年第1季</c:v>
                </c:pt>
                <c:pt idx="2">
                  <c:v>第2季</c:v>
                </c:pt>
                <c:pt idx="3">
                  <c:v>第3季</c:v>
                </c:pt>
                <c:pt idx="4">
                  <c:v>第4季</c:v>
                </c:pt>
              </c:strCache>
            </c:strRef>
          </c:cat>
          <c:val>
            <c:numRef>
              <c:f>'[1]圖五'!$K$12:$K$16</c:f>
              <c:numCache>
                <c:ptCount val="5"/>
                <c:pt idx="0">
                  <c:v>646</c:v>
                </c:pt>
                <c:pt idx="1">
                  <c:v>839</c:v>
                </c:pt>
                <c:pt idx="2">
                  <c:v>868</c:v>
                </c:pt>
                <c:pt idx="3">
                  <c:v>932</c:v>
                </c:pt>
                <c:pt idx="4">
                  <c:v>618</c:v>
                </c:pt>
              </c:numCache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455079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3175"/>
          <c:w val="0.399"/>
          <c:h val="0.05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304800</xdr:rowOff>
    </xdr:from>
    <xdr:to>
      <xdr:col>13</xdr:col>
      <xdr:colOff>381000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504825" y="5057775"/>
        <a:ext cx="64103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6</xdr:row>
      <xdr:rowOff>19050</xdr:rowOff>
    </xdr:from>
    <xdr:to>
      <xdr:col>13</xdr:col>
      <xdr:colOff>371475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504825" y="1943100"/>
        <a:ext cx="64008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0.9825</cdr:y>
    </cdr:from>
    <cdr:to>
      <cdr:x>0.417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562350"/>
          <a:ext cx="1333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8</xdr:col>
      <xdr:colOff>619125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0" y="5057775"/>
        <a:ext cx="5915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</xdr:row>
      <xdr:rowOff>0</xdr:rowOff>
    </xdr:from>
    <xdr:to>
      <xdr:col>8</xdr:col>
      <xdr:colOff>714375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90500" y="1600200"/>
        <a:ext cx="60102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19050</xdr:rowOff>
    </xdr:from>
    <xdr:to>
      <xdr:col>8</xdr:col>
      <xdr:colOff>552450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6675" y="1762125"/>
        <a:ext cx="5915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95250</xdr:rowOff>
    </xdr:from>
    <xdr:to>
      <xdr:col>9</xdr:col>
      <xdr:colOff>666750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638175" y="2657475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30</xdr:row>
      <xdr:rowOff>66675</xdr:rowOff>
    </xdr:from>
    <xdr:to>
      <xdr:col>9</xdr:col>
      <xdr:colOff>657225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638175" y="6248400"/>
        <a:ext cx="6086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333375</xdr:rowOff>
    </xdr:from>
    <xdr:to>
      <xdr:col>8</xdr:col>
      <xdr:colOff>647700</xdr:colOff>
      <xdr:row>17</xdr:row>
      <xdr:rowOff>409575</xdr:rowOff>
    </xdr:to>
    <xdr:graphicFrame>
      <xdr:nvGraphicFramePr>
        <xdr:cNvPr id="1" name="Chart 1"/>
        <xdr:cNvGraphicFramePr/>
      </xdr:nvGraphicFramePr>
      <xdr:xfrm>
        <a:off x="133350" y="5581650"/>
        <a:ext cx="6000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</xdr:row>
      <xdr:rowOff>476250</xdr:rowOff>
    </xdr:from>
    <xdr:to>
      <xdr:col>8</xdr:col>
      <xdr:colOff>638175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23825" y="2295525"/>
        <a:ext cx="60007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266700</xdr:rowOff>
    </xdr:from>
    <xdr:to>
      <xdr:col>8</xdr:col>
      <xdr:colOff>342900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85725" y="5895975"/>
        <a:ext cx="5743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8</xdr:row>
      <xdr:rowOff>123825</xdr:rowOff>
    </xdr:from>
    <xdr:to>
      <xdr:col>8</xdr:col>
      <xdr:colOff>276225</xdr:colOff>
      <xdr:row>26</xdr:row>
      <xdr:rowOff>38100</xdr:rowOff>
    </xdr:to>
    <xdr:graphicFrame>
      <xdr:nvGraphicFramePr>
        <xdr:cNvPr id="2" name="Chart 2"/>
        <xdr:cNvGraphicFramePr/>
      </xdr:nvGraphicFramePr>
      <xdr:xfrm>
        <a:off x="104775" y="2924175"/>
        <a:ext cx="5657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161925</xdr:rowOff>
    </xdr:from>
    <xdr:to>
      <xdr:col>8</xdr:col>
      <xdr:colOff>561975</xdr:colOff>
      <xdr:row>37</xdr:row>
      <xdr:rowOff>228600</xdr:rowOff>
    </xdr:to>
    <xdr:graphicFrame>
      <xdr:nvGraphicFramePr>
        <xdr:cNvPr id="1" name="Chart 1"/>
        <xdr:cNvGraphicFramePr/>
      </xdr:nvGraphicFramePr>
      <xdr:xfrm>
        <a:off x="57150" y="5191125"/>
        <a:ext cx="5991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</xdr:row>
      <xdr:rowOff>0</xdr:rowOff>
    </xdr:from>
    <xdr:to>
      <xdr:col>8</xdr:col>
      <xdr:colOff>552450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57150" y="2200275"/>
        <a:ext cx="59817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228600</xdr:rowOff>
    </xdr:from>
    <xdr:to>
      <xdr:col>1</xdr:col>
      <xdr:colOff>0</xdr:colOff>
      <xdr:row>22</xdr:row>
      <xdr:rowOff>266700</xdr:rowOff>
    </xdr:to>
    <xdr:graphicFrame>
      <xdr:nvGraphicFramePr>
        <xdr:cNvPr id="1" name="Chart 1"/>
        <xdr:cNvGraphicFramePr/>
      </xdr:nvGraphicFramePr>
      <xdr:xfrm>
        <a:off x="0" y="1866900"/>
        <a:ext cx="5781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9525" y="5410200"/>
        <a:ext cx="5772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85725</xdr:rowOff>
    </xdr:from>
    <xdr:to>
      <xdr:col>8</xdr:col>
      <xdr:colOff>542925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2875" y="1924050"/>
        <a:ext cx="6229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9525</xdr:rowOff>
    </xdr:from>
    <xdr:to>
      <xdr:col>8</xdr:col>
      <xdr:colOff>533400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123825" y="5657850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0.06125</cdr:y>
    </cdr:from>
    <cdr:to>
      <cdr:x>0.15575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4765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9525</xdr:rowOff>
    </xdr:from>
    <xdr:to>
      <xdr:col>8</xdr:col>
      <xdr:colOff>609600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" y="2095500"/>
        <a:ext cx="6343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8</xdr:col>
      <xdr:colOff>628650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19050" y="5876925"/>
        <a:ext cx="6381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76200</xdr:rowOff>
    </xdr:from>
    <xdr:to>
      <xdr:col>10</xdr:col>
      <xdr:colOff>352425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647700" y="2152650"/>
        <a:ext cx="57531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28575</xdr:rowOff>
    </xdr:from>
    <xdr:to>
      <xdr:col>8</xdr:col>
      <xdr:colOff>438150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28650" y="2162175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21</xdr:row>
      <xdr:rowOff>180975</xdr:rowOff>
    </xdr:from>
    <xdr:to>
      <xdr:col>8</xdr:col>
      <xdr:colOff>428625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638175" y="5934075"/>
        <a:ext cx="54102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22</xdr:row>
      <xdr:rowOff>171450</xdr:rowOff>
    </xdr:from>
    <xdr:to>
      <xdr:col>2</xdr:col>
      <xdr:colOff>590550</xdr:colOff>
      <xdr:row>23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9650" y="6134100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  <xdr:twoCellAnchor>
    <xdr:from>
      <xdr:col>2</xdr:col>
      <xdr:colOff>76200</xdr:colOff>
      <xdr:row>4</xdr:row>
      <xdr:rowOff>57150</xdr:rowOff>
    </xdr:from>
    <xdr:to>
      <xdr:col>2</xdr:col>
      <xdr:colOff>447675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0600" y="2400300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238125</xdr:rowOff>
    </xdr:from>
    <xdr:to>
      <xdr:col>8</xdr:col>
      <xdr:colOff>561975</xdr:colOff>
      <xdr:row>37</xdr:row>
      <xdr:rowOff>352425</xdr:rowOff>
    </xdr:to>
    <xdr:graphicFrame>
      <xdr:nvGraphicFramePr>
        <xdr:cNvPr id="1" name="Chart 1"/>
        <xdr:cNvGraphicFramePr/>
      </xdr:nvGraphicFramePr>
      <xdr:xfrm>
        <a:off x="142875" y="4791075"/>
        <a:ext cx="59055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</xdr:row>
      <xdr:rowOff>200025</xdr:rowOff>
    </xdr:from>
    <xdr:to>
      <xdr:col>8</xdr:col>
      <xdr:colOff>581025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142875" y="2400300"/>
        <a:ext cx="59245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142875</xdr:rowOff>
    </xdr:from>
    <xdr:to>
      <xdr:col>12</xdr:col>
      <xdr:colOff>447675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809625" y="2324100"/>
        <a:ext cx="5257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20</xdr:row>
      <xdr:rowOff>47625</xdr:rowOff>
    </xdr:from>
    <xdr:to>
      <xdr:col>12</xdr:col>
      <xdr:colOff>542925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771525" y="5962650"/>
        <a:ext cx="5391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0.09725</cdr:y>
    </cdr:from>
    <cdr:to>
      <cdr:x>0.12475</cdr:x>
      <cdr:y>0.157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048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千元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66675</xdr:rowOff>
    </xdr:from>
    <xdr:to>
      <xdr:col>7</xdr:col>
      <xdr:colOff>771525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704850" y="2524125"/>
        <a:ext cx="5791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18</xdr:row>
      <xdr:rowOff>123825</xdr:rowOff>
    </xdr:from>
    <xdr:to>
      <xdr:col>7</xdr:col>
      <xdr:colOff>781050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14375" y="5934075"/>
        <a:ext cx="57912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20</xdr:row>
      <xdr:rowOff>133350</xdr:rowOff>
    </xdr:from>
    <xdr:to>
      <xdr:col>2</xdr:col>
      <xdr:colOff>838200</xdr:colOff>
      <xdr:row>21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" y="63627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千元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0</xdr:rowOff>
    </xdr:from>
    <xdr:to>
      <xdr:col>9</xdr:col>
      <xdr:colOff>409575</xdr:colOff>
      <xdr:row>20</xdr:row>
      <xdr:rowOff>266700</xdr:rowOff>
    </xdr:to>
    <xdr:graphicFrame>
      <xdr:nvGraphicFramePr>
        <xdr:cNvPr id="1" name="Chart 1"/>
        <xdr:cNvGraphicFramePr/>
      </xdr:nvGraphicFramePr>
      <xdr:xfrm>
        <a:off x="123825" y="2152650"/>
        <a:ext cx="6286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66675</xdr:rowOff>
    </xdr:from>
    <xdr:to>
      <xdr:col>9</xdr:col>
      <xdr:colOff>409575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133350" y="5534025"/>
        <a:ext cx="6276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26700;&#38754;\&#23395;&#22577;95&#31532;4&#233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5-1&#233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"/>
      <sheetName val="人口動態"/>
      <sheetName val="各鄉鎮土地人口概況"/>
      <sheetName val="各鄉鎮市人口消長"/>
      <sheetName val="勞動力與就業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  <row r="17">
          <cell r="M17">
            <v>464031</v>
          </cell>
        </row>
        <row r="18">
          <cell r="M18">
            <v>463780</v>
          </cell>
        </row>
        <row r="19">
          <cell r="M19">
            <v>463466</v>
          </cell>
        </row>
        <row r="20">
          <cell r="M20">
            <v>463305</v>
          </cell>
        </row>
        <row r="21">
          <cell r="M21">
            <v>462786</v>
          </cell>
        </row>
        <row r="22">
          <cell r="M22">
            <v>463022</v>
          </cell>
        </row>
        <row r="23">
          <cell r="M23">
            <v>462536</v>
          </cell>
        </row>
        <row r="24">
          <cell r="M24">
            <v>462273</v>
          </cell>
        </row>
        <row r="25">
          <cell r="M25">
            <v>462259</v>
          </cell>
        </row>
        <row r="26">
          <cell r="M26">
            <v>461936</v>
          </cell>
        </row>
        <row r="27">
          <cell r="M27">
            <v>462132</v>
          </cell>
        </row>
        <row r="28">
          <cell r="M28">
            <v>461837</v>
          </cell>
        </row>
        <row r="29">
          <cell r="M29">
            <v>461581</v>
          </cell>
        </row>
        <row r="30">
          <cell r="M30">
            <v>461527</v>
          </cell>
        </row>
        <row r="32">
          <cell r="M32">
            <v>461351</v>
          </cell>
        </row>
        <row r="33">
          <cell r="M33">
            <v>460986</v>
          </cell>
        </row>
      </sheetData>
      <sheetData sheetId="8">
        <row r="3">
          <cell r="K3" t="str">
            <v>人口總增加數</v>
          </cell>
          <cell r="L3" t="str">
            <v>自然增加數</v>
          </cell>
          <cell r="M3" t="str">
            <v>社會增加數</v>
          </cell>
        </row>
        <row r="4">
          <cell r="J4" t="str">
            <v>第4季</v>
          </cell>
          <cell r="K4">
            <v>119</v>
          </cell>
          <cell r="L4">
            <v>272</v>
          </cell>
          <cell r="M4">
            <v>-153</v>
          </cell>
        </row>
        <row r="5">
          <cell r="J5" t="str">
            <v>95年第1季</v>
          </cell>
          <cell r="K5">
            <v>-470</v>
          </cell>
          <cell r="L5">
            <v>79</v>
          </cell>
          <cell r="M5">
            <v>-549</v>
          </cell>
        </row>
        <row r="6">
          <cell r="J6" t="str">
            <v>第2季</v>
          </cell>
          <cell r="K6">
            <v>-261</v>
          </cell>
          <cell r="L6">
            <v>185</v>
          </cell>
          <cell r="M6">
            <v>-446</v>
          </cell>
        </row>
        <row r="7">
          <cell r="J7" t="str">
            <v>第3季</v>
          </cell>
          <cell r="K7">
            <v>-256</v>
          </cell>
          <cell r="L7">
            <v>203</v>
          </cell>
          <cell r="M7">
            <v>-459</v>
          </cell>
        </row>
        <row r="8">
          <cell r="J8" t="str">
            <v>第4季</v>
          </cell>
          <cell r="K8">
            <v>-173</v>
          </cell>
          <cell r="L8">
            <v>268</v>
          </cell>
          <cell r="M8">
            <v>-441</v>
          </cell>
        </row>
      </sheetData>
      <sheetData sheetId="9">
        <row r="4">
          <cell r="Q4" t="str">
            <v>91年</v>
          </cell>
          <cell r="R4">
            <v>5.42</v>
          </cell>
        </row>
        <row r="5">
          <cell r="Q5" t="str">
            <v>92年</v>
          </cell>
          <cell r="R5">
            <v>5.2</v>
          </cell>
        </row>
        <row r="6">
          <cell r="Q6" t="str">
            <v>93年</v>
          </cell>
          <cell r="R6">
            <v>4.6</v>
          </cell>
        </row>
        <row r="7">
          <cell r="Q7" t="str">
            <v>94年</v>
          </cell>
          <cell r="R7">
            <v>4.3</v>
          </cell>
        </row>
        <row r="8">
          <cell r="Q8" t="str">
            <v>95年</v>
          </cell>
          <cell r="R8">
            <v>4.1</v>
          </cell>
        </row>
        <row r="11">
          <cell r="M11" t="str">
            <v>91年</v>
          </cell>
          <cell r="N11">
            <v>56.21</v>
          </cell>
        </row>
        <row r="12">
          <cell r="M12" t="str">
            <v>92年</v>
          </cell>
          <cell r="N12">
            <v>55.7</v>
          </cell>
        </row>
        <row r="13">
          <cell r="M13" t="str">
            <v>93年</v>
          </cell>
          <cell r="N13">
            <v>56.2</v>
          </cell>
        </row>
        <row r="14">
          <cell r="M14" t="str">
            <v>94年</v>
          </cell>
          <cell r="N14">
            <v>56.5</v>
          </cell>
        </row>
        <row r="15">
          <cell r="M15" t="str">
            <v>95年</v>
          </cell>
          <cell r="N15">
            <v>57.8</v>
          </cell>
        </row>
      </sheetData>
      <sheetData sheetId="12">
        <row r="3">
          <cell r="K3" t="str">
            <v>空氣污染不含惡臭</v>
          </cell>
          <cell r="L3">
            <v>199</v>
          </cell>
        </row>
        <row r="4">
          <cell r="K4" t="str">
            <v>空氣污染惡臭</v>
          </cell>
          <cell r="L4">
            <v>175</v>
          </cell>
        </row>
        <row r="5">
          <cell r="K5" t="str">
            <v>噪音</v>
          </cell>
          <cell r="L5">
            <v>187</v>
          </cell>
        </row>
        <row r="6">
          <cell r="K6" t="str">
            <v>水染污</v>
          </cell>
          <cell r="L6">
            <v>47</v>
          </cell>
        </row>
        <row r="7">
          <cell r="K7" t="str">
            <v>廢棄物</v>
          </cell>
          <cell r="L7">
            <v>136</v>
          </cell>
        </row>
        <row r="8">
          <cell r="K8" t="str">
            <v>環境衛生</v>
          </cell>
          <cell r="L8">
            <v>109</v>
          </cell>
        </row>
        <row r="9">
          <cell r="K9" t="str">
            <v>振動</v>
          </cell>
          <cell r="L9">
            <v>0</v>
          </cell>
        </row>
        <row r="10">
          <cell r="K10" t="str">
            <v>其他</v>
          </cell>
          <cell r="L10">
            <v>1</v>
          </cell>
        </row>
      </sheetData>
      <sheetData sheetId="14">
        <row r="7">
          <cell r="L7" t="str">
            <v>廢紙類</v>
          </cell>
          <cell r="M7">
            <v>4991606</v>
          </cell>
        </row>
        <row r="8">
          <cell r="L8" t="str">
            <v>廢鐵鋁罐</v>
          </cell>
          <cell r="M8">
            <v>1226255</v>
          </cell>
        </row>
        <row r="9">
          <cell r="L9" t="str">
            <v>其他金屬製品</v>
          </cell>
          <cell r="M9">
            <v>1125304</v>
          </cell>
        </row>
        <row r="10">
          <cell r="L10" t="str">
            <v>廢塑膠製品(含保特瓶)</v>
          </cell>
          <cell r="M10">
            <v>1485245</v>
          </cell>
        </row>
        <row r="11">
          <cell r="L11" t="str">
            <v>廢玻璃容器</v>
          </cell>
          <cell r="M11">
            <v>1112405</v>
          </cell>
        </row>
        <row r="12">
          <cell r="L12" t="str">
            <v>其他</v>
          </cell>
          <cell r="M12">
            <v>1450797</v>
          </cell>
        </row>
      </sheetData>
      <sheetData sheetId="17">
        <row r="3">
          <cell r="J3" t="str">
            <v>低收入戶補助</v>
          </cell>
          <cell r="K3" t="str">
            <v>中低收入戶老人生活津貼</v>
          </cell>
        </row>
        <row r="4">
          <cell r="I4" t="str">
            <v>94年第4季</v>
          </cell>
          <cell r="J4">
            <v>34762</v>
          </cell>
          <cell r="K4">
            <v>31839</v>
          </cell>
        </row>
        <row r="5">
          <cell r="I5" t="str">
            <v>95年第1季</v>
          </cell>
          <cell r="J5">
            <v>25399</v>
          </cell>
          <cell r="K5">
            <v>31298</v>
          </cell>
        </row>
        <row r="6">
          <cell r="I6" t="str">
            <v>第2季</v>
          </cell>
          <cell r="J6">
            <v>27440</v>
          </cell>
          <cell r="K6">
            <v>31953</v>
          </cell>
        </row>
        <row r="7">
          <cell r="I7" t="str">
            <v>第3季</v>
          </cell>
          <cell r="J7">
            <v>25108</v>
          </cell>
          <cell r="K7">
            <v>31665</v>
          </cell>
        </row>
        <row r="8">
          <cell r="I8" t="str">
            <v>第4季</v>
          </cell>
          <cell r="J8">
            <v>30580</v>
          </cell>
          <cell r="K8">
            <v>31233</v>
          </cell>
        </row>
        <row r="11">
          <cell r="J11" t="str">
            <v>社會救助醫療補助</v>
          </cell>
          <cell r="K11" t="str">
            <v>縣民急難救助</v>
          </cell>
        </row>
        <row r="12">
          <cell r="I12" t="str">
            <v>94年第4季</v>
          </cell>
          <cell r="J12">
            <v>1193</v>
          </cell>
          <cell r="K12">
            <v>646</v>
          </cell>
        </row>
        <row r="13">
          <cell r="I13" t="str">
            <v>95年第1季</v>
          </cell>
          <cell r="J13">
            <v>1853</v>
          </cell>
          <cell r="K13">
            <v>839</v>
          </cell>
        </row>
        <row r="14">
          <cell r="I14" t="str">
            <v>第2季</v>
          </cell>
          <cell r="J14">
            <v>2250</v>
          </cell>
          <cell r="K14">
            <v>868</v>
          </cell>
        </row>
        <row r="15">
          <cell r="I15" t="str">
            <v>第3季</v>
          </cell>
          <cell r="J15">
            <v>2863</v>
          </cell>
          <cell r="K15">
            <v>932</v>
          </cell>
        </row>
        <row r="16">
          <cell r="I16" t="str">
            <v>第4季</v>
          </cell>
          <cell r="J16">
            <v>3086</v>
          </cell>
          <cell r="K16">
            <v>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7">
      <selection activeCell="A1" sqref="A1"/>
    </sheetView>
  </sheetViews>
  <sheetFormatPr defaultColWidth="9.00390625" defaultRowHeight="16.5"/>
  <cols>
    <col min="1" max="8" width="9.00390625" style="1" customWidth="1"/>
    <col min="9" max="9" width="15.375" style="1" customWidth="1"/>
    <col min="10" max="16384" width="9.00390625" style="1" customWidth="1"/>
  </cols>
  <sheetData>
    <row r="2" spans="1:9" ht="25.5">
      <c r="A2" s="602" t="s">
        <v>588</v>
      </c>
      <c r="B2" s="602"/>
      <c r="C2" s="602"/>
      <c r="D2" s="602"/>
      <c r="E2" s="602"/>
      <c r="F2" s="602"/>
      <c r="G2" s="602"/>
      <c r="H2" s="602"/>
      <c r="I2" s="602"/>
    </row>
    <row r="3" spans="1:9" ht="39.75" customHeight="1">
      <c r="A3" s="603" t="s">
        <v>589</v>
      </c>
      <c r="B3" s="603"/>
      <c r="C3" s="603"/>
      <c r="D3" s="603"/>
      <c r="E3" s="603"/>
      <c r="F3" s="603"/>
      <c r="G3" s="603"/>
      <c r="H3" s="603"/>
      <c r="I3" s="603"/>
    </row>
    <row r="4" spans="1:9" s="2" customFormat="1" ht="27.75" customHeight="1">
      <c r="A4" s="600" t="s">
        <v>664</v>
      </c>
      <c r="B4" s="600"/>
      <c r="C4" s="600"/>
      <c r="D4" s="600"/>
      <c r="E4" s="600"/>
      <c r="F4" s="600"/>
      <c r="G4" s="600"/>
      <c r="H4" s="600"/>
      <c r="I4" s="600"/>
    </row>
    <row r="5" spans="1:9" s="2" customFormat="1" ht="27.75" customHeight="1">
      <c r="A5" s="600" t="s">
        <v>665</v>
      </c>
      <c r="B5" s="600"/>
      <c r="C5" s="600"/>
      <c r="D5" s="600"/>
      <c r="E5" s="600"/>
      <c r="F5" s="600"/>
      <c r="G5" s="600"/>
      <c r="H5" s="600"/>
      <c r="I5" s="600"/>
    </row>
    <row r="6" spans="1:9" s="2" customFormat="1" ht="27.75" customHeight="1">
      <c r="A6" s="600" t="s">
        <v>902</v>
      </c>
      <c r="B6" s="600"/>
      <c r="C6" s="600"/>
      <c r="D6" s="600"/>
      <c r="E6" s="600"/>
      <c r="F6" s="600"/>
      <c r="G6" s="600"/>
      <c r="H6" s="600"/>
      <c r="I6" s="600"/>
    </row>
    <row r="7" spans="1:9" s="2" customFormat="1" ht="27.75" customHeight="1">
      <c r="A7" s="600" t="s">
        <v>903</v>
      </c>
      <c r="B7" s="600"/>
      <c r="C7" s="600"/>
      <c r="D7" s="600"/>
      <c r="E7" s="600"/>
      <c r="F7" s="600"/>
      <c r="G7" s="600"/>
      <c r="H7" s="600"/>
      <c r="I7" s="600"/>
    </row>
    <row r="8" spans="1:9" s="2" customFormat="1" ht="27.75" customHeight="1">
      <c r="A8" s="600" t="s">
        <v>904</v>
      </c>
      <c r="B8" s="600"/>
      <c r="C8" s="600"/>
      <c r="D8" s="600"/>
      <c r="E8" s="600"/>
      <c r="F8" s="600"/>
      <c r="G8" s="600"/>
      <c r="H8" s="600"/>
      <c r="I8" s="600"/>
    </row>
    <row r="9" spans="1:9" s="2" customFormat="1" ht="27.75" customHeight="1">
      <c r="A9" s="600" t="s">
        <v>666</v>
      </c>
      <c r="B9" s="600"/>
      <c r="C9" s="600"/>
      <c r="D9" s="600"/>
      <c r="E9" s="600"/>
      <c r="F9" s="600"/>
      <c r="G9" s="600"/>
      <c r="H9" s="600"/>
      <c r="I9" s="600"/>
    </row>
    <row r="10" spans="1:9" s="2" customFormat="1" ht="27.75" customHeight="1">
      <c r="A10" s="600" t="s">
        <v>907</v>
      </c>
      <c r="B10" s="600"/>
      <c r="C10" s="600"/>
      <c r="D10" s="600"/>
      <c r="E10" s="600"/>
      <c r="F10" s="600"/>
      <c r="G10" s="600"/>
      <c r="H10" s="600"/>
      <c r="I10" s="600"/>
    </row>
    <row r="11" spans="1:9" s="2" customFormat="1" ht="27.75" customHeight="1">
      <c r="A11" s="600" t="s">
        <v>905</v>
      </c>
      <c r="B11" s="600"/>
      <c r="C11" s="600"/>
      <c r="D11" s="600"/>
      <c r="E11" s="600"/>
      <c r="F11" s="600"/>
      <c r="G11" s="600"/>
      <c r="H11" s="600"/>
      <c r="I11" s="600"/>
    </row>
    <row r="12" spans="1:9" s="2" customFormat="1" ht="27.75" customHeight="1">
      <c r="A12" s="600" t="s">
        <v>906</v>
      </c>
      <c r="B12" s="600"/>
      <c r="C12" s="600"/>
      <c r="D12" s="600"/>
      <c r="E12" s="600"/>
      <c r="F12" s="600"/>
      <c r="G12" s="600"/>
      <c r="H12" s="600"/>
      <c r="I12" s="600"/>
    </row>
    <row r="13" spans="1:9" s="2" customFormat="1" ht="27.75" customHeight="1">
      <c r="A13" s="600" t="s">
        <v>663</v>
      </c>
      <c r="B13" s="600"/>
      <c r="C13" s="600"/>
      <c r="D13" s="600"/>
      <c r="E13" s="600"/>
      <c r="F13" s="600"/>
      <c r="G13" s="600"/>
      <c r="H13" s="600"/>
      <c r="I13" s="600"/>
    </row>
    <row r="14" spans="1:9" s="2" customFormat="1" ht="27.75" customHeight="1">
      <c r="A14" s="600" t="s">
        <v>662</v>
      </c>
      <c r="B14" s="600"/>
      <c r="C14" s="600"/>
      <c r="D14" s="600"/>
      <c r="E14" s="600"/>
      <c r="F14" s="600"/>
      <c r="G14" s="600"/>
      <c r="H14" s="600"/>
      <c r="I14" s="600"/>
    </row>
    <row r="15" spans="1:9" s="2" customFormat="1" ht="27.75" customHeight="1">
      <c r="A15" s="600" t="s">
        <v>661</v>
      </c>
      <c r="B15" s="600"/>
      <c r="C15" s="600"/>
      <c r="D15" s="600"/>
      <c r="E15" s="600"/>
      <c r="F15" s="600"/>
      <c r="G15" s="600"/>
      <c r="H15" s="600"/>
      <c r="I15" s="600"/>
    </row>
    <row r="16" spans="1:9" s="2" customFormat="1" ht="27.75" customHeight="1">
      <c r="A16" s="600" t="s">
        <v>660</v>
      </c>
      <c r="B16" s="600"/>
      <c r="C16" s="600"/>
      <c r="D16" s="600"/>
      <c r="E16" s="600"/>
      <c r="F16" s="600"/>
      <c r="G16" s="600"/>
      <c r="H16" s="600"/>
      <c r="I16" s="600"/>
    </row>
    <row r="17" spans="1:9" s="2" customFormat="1" ht="27.75" customHeight="1">
      <c r="A17" s="600" t="s">
        <v>908</v>
      </c>
      <c r="B17" s="600"/>
      <c r="C17" s="600"/>
      <c r="D17" s="600"/>
      <c r="E17" s="600"/>
      <c r="F17" s="600"/>
      <c r="G17" s="600"/>
      <c r="H17" s="600"/>
      <c r="I17" s="600"/>
    </row>
    <row r="18" spans="1:9" s="2" customFormat="1" ht="27.75" customHeight="1">
      <c r="A18" s="600" t="s">
        <v>909</v>
      </c>
      <c r="B18" s="600"/>
      <c r="C18" s="600"/>
      <c r="D18" s="600"/>
      <c r="E18" s="600"/>
      <c r="F18" s="600"/>
      <c r="G18" s="600"/>
      <c r="H18" s="600"/>
      <c r="I18" s="600"/>
    </row>
    <row r="19" spans="1:9" s="2" customFormat="1" ht="27.75" customHeight="1">
      <c r="A19" s="600" t="s">
        <v>910</v>
      </c>
      <c r="B19" s="600"/>
      <c r="C19" s="600"/>
      <c r="D19" s="600"/>
      <c r="E19" s="600"/>
      <c r="F19" s="600"/>
      <c r="G19" s="600"/>
      <c r="H19" s="600"/>
      <c r="I19" s="600"/>
    </row>
    <row r="20" spans="1:9" s="2" customFormat="1" ht="27.75" customHeight="1">
      <c r="A20" s="600" t="s">
        <v>911</v>
      </c>
      <c r="B20" s="600"/>
      <c r="C20" s="600"/>
      <c r="D20" s="600"/>
      <c r="E20" s="600"/>
      <c r="F20" s="600"/>
      <c r="G20" s="600"/>
      <c r="H20" s="600"/>
      <c r="I20" s="600"/>
    </row>
    <row r="21" spans="1:9" s="2" customFormat="1" ht="27.75" customHeight="1">
      <c r="A21" s="600" t="s">
        <v>912</v>
      </c>
      <c r="B21" s="600"/>
      <c r="C21" s="600"/>
      <c r="D21" s="600"/>
      <c r="E21" s="600"/>
      <c r="F21" s="600"/>
      <c r="G21" s="600"/>
      <c r="H21" s="600"/>
      <c r="I21" s="600"/>
    </row>
    <row r="22" spans="1:9" s="2" customFormat="1" ht="27.75" customHeight="1">
      <c r="A22" s="600" t="s">
        <v>913</v>
      </c>
      <c r="B22" s="600"/>
      <c r="C22" s="600"/>
      <c r="D22" s="600"/>
      <c r="E22" s="600"/>
      <c r="F22" s="600"/>
      <c r="G22" s="600"/>
      <c r="H22" s="600"/>
      <c r="I22" s="600"/>
    </row>
    <row r="23" spans="1:9" s="2" customFormat="1" ht="27.75" customHeight="1">
      <c r="A23" s="600" t="s">
        <v>770</v>
      </c>
      <c r="B23" s="600"/>
      <c r="C23" s="600"/>
      <c r="D23" s="600"/>
      <c r="E23" s="600"/>
      <c r="F23" s="600"/>
      <c r="G23" s="600"/>
      <c r="H23" s="600"/>
      <c r="I23" s="600"/>
    </row>
    <row r="24" spans="1:9" s="2" customFormat="1" ht="27.75" customHeight="1">
      <c r="A24" s="600" t="s">
        <v>768</v>
      </c>
      <c r="B24" s="600"/>
      <c r="C24" s="600"/>
      <c r="D24" s="600"/>
      <c r="E24" s="600"/>
      <c r="F24" s="600"/>
      <c r="G24" s="600"/>
      <c r="H24" s="600"/>
      <c r="I24" s="600"/>
    </row>
    <row r="25" spans="1:9" s="2" customFormat="1" ht="16.5">
      <c r="A25" s="601"/>
      <c r="B25" s="601"/>
      <c r="C25" s="601"/>
      <c r="D25" s="601"/>
      <c r="E25" s="601"/>
      <c r="F25" s="601"/>
      <c r="G25" s="601"/>
      <c r="H25" s="601"/>
      <c r="I25" s="601"/>
    </row>
    <row r="26" spans="1:9" s="2" customFormat="1" ht="16.5">
      <c r="A26" s="601"/>
      <c r="B26" s="601"/>
      <c r="C26" s="601"/>
      <c r="D26" s="601"/>
      <c r="E26" s="601"/>
      <c r="F26" s="601"/>
      <c r="G26" s="601"/>
      <c r="H26" s="601"/>
      <c r="I26" s="601"/>
    </row>
    <row r="27" s="2" customFormat="1" ht="16.5"/>
    <row r="28" s="2" customFormat="1" ht="16.5"/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</sheetData>
  <mergeCells count="25">
    <mergeCell ref="A24:I24"/>
    <mergeCell ref="A25:I25"/>
    <mergeCell ref="A26:I26"/>
    <mergeCell ref="A2:I2"/>
    <mergeCell ref="A3:I3"/>
    <mergeCell ref="A20:I20"/>
    <mergeCell ref="A21:I21"/>
    <mergeCell ref="A22:I22"/>
    <mergeCell ref="A23:I23"/>
    <mergeCell ref="A16:I16"/>
    <mergeCell ref="A17:I17"/>
    <mergeCell ref="A18:I18"/>
    <mergeCell ref="A19:I19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B2" sqref="B2:H2"/>
    </sheetView>
  </sheetViews>
  <sheetFormatPr defaultColWidth="9.00390625" defaultRowHeight="16.5"/>
  <cols>
    <col min="1" max="1" width="3.00390625" style="0" customWidth="1"/>
    <col min="2" max="8" width="11.625" style="0" customWidth="1"/>
    <col min="9" max="10" width="2.625" style="0" customWidth="1"/>
  </cols>
  <sheetData>
    <row r="1" spans="1:10" ht="39.75" customHeight="1">
      <c r="A1" s="572" t="s">
        <v>235</v>
      </c>
      <c r="B1" s="622"/>
      <c r="C1" s="622"/>
      <c r="D1" s="622"/>
      <c r="E1" s="622"/>
      <c r="F1" s="622"/>
      <c r="G1" s="622"/>
      <c r="H1" s="622"/>
      <c r="I1" s="622"/>
      <c r="J1" s="102"/>
    </row>
    <row r="2" spans="2:10" ht="95.25" customHeight="1">
      <c r="B2" s="846" t="s">
        <v>111</v>
      </c>
      <c r="C2" s="847"/>
      <c r="D2" s="847"/>
      <c r="E2" s="847"/>
      <c r="F2" s="847"/>
      <c r="G2" s="847"/>
      <c r="H2" s="847"/>
      <c r="I2" s="83"/>
      <c r="J2" s="83"/>
    </row>
    <row r="3" spans="2:8" ht="21.75" customHeight="1">
      <c r="B3" s="4" t="s">
        <v>236</v>
      </c>
      <c r="C3" s="5"/>
      <c r="D3" s="5"/>
      <c r="E3" s="5"/>
      <c r="F3" s="5"/>
      <c r="G3" s="34"/>
      <c r="H3" s="34"/>
    </row>
    <row r="4" spans="2:8" ht="21.75" customHeight="1" thickBot="1">
      <c r="B4" s="454" t="s">
        <v>237</v>
      </c>
      <c r="C4" s="5"/>
      <c r="D4" s="5"/>
      <c r="E4" s="5"/>
      <c r="F4" s="5"/>
      <c r="G4" s="34"/>
      <c r="H4" s="34"/>
    </row>
    <row r="5" spans="2:8" ht="18" customHeight="1">
      <c r="B5" s="612" t="s">
        <v>238</v>
      </c>
      <c r="C5" s="844" t="s">
        <v>239</v>
      </c>
      <c r="D5" s="845"/>
      <c r="E5" s="834" t="s">
        <v>240</v>
      </c>
      <c r="F5" s="835"/>
      <c r="G5" s="609" t="s">
        <v>241</v>
      </c>
      <c r="H5" s="610"/>
    </row>
    <row r="6" spans="2:8" ht="21" customHeight="1">
      <c r="B6" s="613"/>
      <c r="C6" s="849" t="s">
        <v>789</v>
      </c>
      <c r="D6" s="850"/>
      <c r="E6" s="836" t="s">
        <v>701</v>
      </c>
      <c r="F6" s="837"/>
      <c r="G6" s="848" t="s">
        <v>702</v>
      </c>
      <c r="H6" s="530"/>
    </row>
    <row r="7" spans="2:8" ht="18" customHeight="1">
      <c r="B7" s="613"/>
      <c r="C7" s="205" t="s">
        <v>242</v>
      </c>
      <c r="D7" s="206" t="s">
        <v>243</v>
      </c>
      <c r="E7" s="207" t="s">
        <v>242</v>
      </c>
      <c r="F7" s="479" t="s">
        <v>243</v>
      </c>
      <c r="G7" s="207" t="s">
        <v>244</v>
      </c>
      <c r="H7" s="208" t="s">
        <v>245</v>
      </c>
    </row>
    <row r="8" spans="2:8" ht="21" customHeight="1">
      <c r="B8" s="533" t="s">
        <v>246</v>
      </c>
      <c r="C8" s="209"/>
      <c r="D8" s="210"/>
      <c r="E8" s="480"/>
      <c r="F8" s="481"/>
      <c r="G8" s="80"/>
      <c r="H8" s="211" t="s">
        <v>247</v>
      </c>
    </row>
    <row r="9" spans="2:8" ht="18" customHeight="1">
      <c r="B9" s="533"/>
      <c r="C9" s="212" t="s">
        <v>248</v>
      </c>
      <c r="D9" s="482" t="s">
        <v>248</v>
      </c>
      <c r="E9" s="213" t="s">
        <v>576</v>
      </c>
      <c r="F9" s="483" t="s">
        <v>576</v>
      </c>
      <c r="G9" s="213" t="s">
        <v>576</v>
      </c>
      <c r="H9" s="211" t="s">
        <v>703</v>
      </c>
    </row>
    <row r="10" spans="2:8" ht="18" customHeight="1">
      <c r="B10" s="533"/>
      <c r="C10" s="838" t="s">
        <v>249</v>
      </c>
      <c r="D10" s="484" t="s">
        <v>704</v>
      </c>
      <c r="E10" s="757" t="s">
        <v>249</v>
      </c>
      <c r="F10" s="214" t="s">
        <v>704</v>
      </c>
      <c r="G10" s="751" t="s">
        <v>250</v>
      </c>
      <c r="H10" s="841" t="s">
        <v>251</v>
      </c>
    </row>
    <row r="11" spans="2:8" ht="18" customHeight="1">
      <c r="B11" s="533"/>
      <c r="C11" s="839"/>
      <c r="D11" s="484" t="s">
        <v>705</v>
      </c>
      <c r="E11" s="851"/>
      <c r="F11" s="214" t="s">
        <v>705</v>
      </c>
      <c r="G11" s="752"/>
      <c r="H11" s="842"/>
    </row>
    <row r="12" spans="2:8" ht="18" customHeight="1" thickBot="1">
      <c r="B12" s="534"/>
      <c r="C12" s="840"/>
      <c r="D12" s="215" t="s">
        <v>706</v>
      </c>
      <c r="E12" s="852"/>
      <c r="F12" s="485" t="s">
        <v>706</v>
      </c>
      <c r="G12" s="753"/>
      <c r="H12" s="843"/>
    </row>
    <row r="13" spans="2:8" ht="21" customHeight="1" hidden="1">
      <c r="B13" s="42" t="s">
        <v>252</v>
      </c>
      <c r="C13" s="18">
        <v>230</v>
      </c>
      <c r="D13" s="18">
        <v>2</v>
      </c>
      <c r="E13" s="18">
        <v>629</v>
      </c>
      <c r="F13" s="18">
        <v>47</v>
      </c>
      <c r="G13" s="20">
        <v>2552</v>
      </c>
      <c r="H13" s="20">
        <v>671</v>
      </c>
    </row>
    <row r="14" spans="2:8" ht="18" customHeight="1" hidden="1">
      <c r="B14" s="21" t="s">
        <v>253</v>
      </c>
      <c r="C14" s="18">
        <v>233</v>
      </c>
      <c r="D14" s="18">
        <v>13</v>
      </c>
      <c r="E14" s="18">
        <v>1199</v>
      </c>
      <c r="F14" s="18">
        <v>172</v>
      </c>
      <c r="G14" s="20">
        <v>3782</v>
      </c>
      <c r="H14" s="20">
        <v>511</v>
      </c>
    </row>
    <row r="15" spans="2:8" ht="18" customHeight="1" hidden="1">
      <c r="B15" s="21" t="s">
        <v>254</v>
      </c>
      <c r="C15" s="18">
        <v>620</v>
      </c>
      <c r="D15" s="18">
        <v>20</v>
      </c>
      <c r="E15" s="18">
        <v>1122</v>
      </c>
      <c r="F15" s="18">
        <v>164</v>
      </c>
      <c r="G15" s="20">
        <v>3962</v>
      </c>
      <c r="H15" s="20">
        <v>334</v>
      </c>
    </row>
    <row r="16" spans="2:6" ht="6.75" customHeight="1" hidden="1">
      <c r="B16" s="21"/>
      <c r="C16" s="18"/>
      <c r="D16" s="18"/>
      <c r="E16" s="18"/>
      <c r="F16" s="18"/>
    </row>
    <row r="17" spans="2:8" ht="19.5" customHeight="1">
      <c r="B17" s="21" t="s">
        <v>255</v>
      </c>
      <c r="C17" s="25">
        <v>546</v>
      </c>
      <c r="D17" s="25">
        <v>32</v>
      </c>
      <c r="E17" s="18">
        <v>4540</v>
      </c>
      <c r="F17" s="18">
        <v>416</v>
      </c>
      <c r="G17" s="18">
        <v>2697</v>
      </c>
      <c r="H17" s="18">
        <v>138</v>
      </c>
    </row>
    <row r="18" spans="2:8" ht="19.5" customHeight="1">
      <c r="B18" s="21" t="s">
        <v>256</v>
      </c>
      <c r="C18" s="25">
        <v>577</v>
      </c>
      <c r="D18" s="25">
        <v>31</v>
      </c>
      <c r="E18" s="18">
        <v>4278</v>
      </c>
      <c r="F18" s="18">
        <v>286</v>
      </c>
      <c r="G18" s="18">
        <v>3772</v>
      </c>
      <c r="H18" s="18">
        <v>12</v>
      </c>
    </row>
    <row r="19" spans="2:8" ht="19.5" customHeight="1">
      <c r="B19" s="21" t="s">
        <v>257</v>
      </c>
      <c r="C19" s="25">
        <v>1334</v>
      </c>
      <c r="D19" s="25">
        <v>28</v>
      </c>
      <c r="E19" s="18">
        <v>4503</v>
      </c>
      <c r="F19" s="18">
        <v>238</v>
      </c>
      <c r="G19" s="18">
        <v>3459</v>
      </c>
      <c r="H19" s="18">
        <v>3</v>
      </c>
    </row>
    <row r="20" spans="2:8" ht="19.5" customHeight="1">
      <c r="B20" s="21" t="s">
        <v>258</v>
      </c>
      <c r="C20" s="25">
        <v>1280</v>
      </c>
      <c r="D20" s="25">
        <v>29</v>
      </c>
      <c r="E20" s="18">
        <v>3463</v>
      </c>
      <c r="F20" s="18">
        <v>56</v>
      </c>
      <c r="G20" s="18">
        <v>3050</v>
      </c>
      <c r="H20" s="18">
        <v>28</v>
      </c>
    </row>
    <row r="21" spans="2:8" ht="19.5" customHeight="1">
      <c r="B21" s="21" t="s">
        <v>259</v>
      </c>
      <c r="C21" s="25">
        <v>641</v>
      </c>
      <c r="D21" s="25">
        <v>15</v>
      </c>
      <c r="E21" s="18">
        <v>3517</v>
      </c>
      <c r="F21" s="18">
        <v>53</v>
      </c>
      <c r="G21" s="18">
        <v>2870</v>
      </c>
      <c r="H21" s="18">
        <v>83</v>
      </c>
    </row>
    <row r="22" spans="2:6" ht="6.75" customHeight="1">
      <c r="B22" s="21"/>
      <c r="C22" s="22"/>
      <c r="D22" s="22"/>
      <c r="E22" s="455"/>
      <c r="F22" s="455"/>
    </row>
    <row r="23" spans="2:8" ht="19.5" customHeight="1">
      <c r="B23" s="21" t="s">
        <v>260</v>
      </c>
      <c r="C23" s="25">
        <v>679</v>
      </c>
      <c r="D23" s="25">
        <v>24</v>
      </c>
      <c r="E23" s="25">
        <v>4353</v>
      </c>
      <c r="F23" s="25">
        <v>134</v>
      </c>
      <c r="G23" s="18">
        <v>2253</v>
      </c>
      <c r="H23" s="18">
        <v>82</v>
      </c>
    </row>
    <row r="24" spans="2:8" ht="19.5" customHeight="1">
      <c r="B24" s="21" t="s">
        <v>261</v>
      </c>
      <c r="C24" s="25">
        <v>1440</v>
      </c>
      <c r="D24" s="25">
        <v>33</v>
      </c>
      <c r="E24" s="25">
        <v>5984</v>
      </c>
      <c r="F24" s="25">
        <v>179</v>
      </c>
      <c r="G24" s="25">
        <v>2424</v>
      </c>
      <c r="H24" s="25">
        <v>52</v>
      </c>
    </row>
    <row r="25" spans="2:8" ht="19.5" customHeight="1">
      <c r="B25" s="21" t="s">
        <v>262</v>
      </c>
      <c r="C25" s="79">
        <v>1158</v>
      </c>
      <c r="D25" s="25">
        <v>82</v>
      </c>
      <c r="E25" s="460">
        <v>4935</v>
      </c>
      <c r="F25" s="25">
        <v>74</v>
      </c>
      <c r="G25" s="25">
        <v>2608</v>
      </c>
      <c r="H25" s="25">
        <v>189</v>
      </c>
    </row>
    <row r="26" spans="2:8" ht="19.5" customHeight="1">
      <c r="B26" s="21" t="s">
        <v>263</v>
      </c>
      <c r="C26" s="79">
        <f aca="true" t="shared" si="0" ref="C26:H26">SUM(C27:C34)</f>
        <v>1460</v>
      </c>
      <c r="D26" s="25">
        <f t="shared" si="0"/>
        <v>21</v>
      </c>
      <c r="E26" s="460">
        <f t="shared" si="0"/>
        <v>6140</v>
      </c>
      <c r="F26" s="25">
        <f t="shared" si="0"/>
        <v>129</v>
      </c>
      <c r="G26" s="25">
        <f t="shared" si="0"/>
        <v>2579</v>
      </c>
      <c r="H26" s="25">
        <f t="shared" si="0"/>
        <v>384</v>
      </c>
    </row>
    <row r="27" spans="2:8" ht="13.5" customHeight="1" hidden="1">
      <c r="B27" s="21" t="s">
        <v>264</v>
      </c>
      <c r="C27" s="653">
        <v>175</v>
      </c>
      <c r="D27" s="604">
        <v>4</v>
      </c>
      <c r="E27" s="604">
        <v>1515</v>
      </c>
      <c r="F27" s="604">
        <v>48</v>
      </c>
      <c r="G27" s="604">
        <v>635</v>
      </c>
      <c r="H27" s="604">
        <v>130</v>
      </c>
    </row>
    <row r="28" spans="2:8" ht="13.5" customHeight="1" hidden="1">
      <c r="B28" s="21" t="s">
        <v>598</v>
      </c>
      <c r="C28" s="833"/>
      <c r="D28" s="832"/>
      <c r="E28" s="832"/>
      <c r="F28" s="832"/>
      <c r="G28" s="832"/>
      <c r="H28" s="832"/>
    </row>
    <row r="29" spans="2:8" ht="13.5" customHeight="1" hidden="1">
      <c r="B29" s="21" t="s">
        <v>265</v>
      </c>
      <c r="C29" s="653">
        <v>319</v>
      </c>
      <c r="D29" s="604">
        <v>6</v>
      </c>
      <c r="E29" s="604">
        <v>1883</v>
      </c>
      <c r="F29" s="604">
        <v>40</v>
      </c>
      <c r="G29" s="604">
        <v>642</v>
      </c>
      <c r="H29" s="604">
        <v>125</v>
      </c>
    </row>
    <row r="30" spans="2:8" ht="13.5" customHeight="1" hidden="1">
      <c r="B30" s="21" t="s">
        <v>599</v>
      </c>
      <c r="C30" s="833"/>
      <c r="D30" s="832"/>
      <c r="E30" s="832"/>
      <c r="F30" s="832"/>
      <c r="G30" s="832"/>
      <c r="H30" s="832"/>
    </row>
    <row r="31" spans="2:8" ht="13.5" customHeight="1" hidden="1">
      <c r="B31" s="21" t="s">
        <v>266</v>
      </c>
      <c r="C31" s="653">
        <v>592</v>
      </c>
      <c r="D31" s="604">
        <v>4</v>
      </c>
      <c r="E31" s="604">
        <v>1531</v>
      </c>
      <c r="F31" s="604">
        <v>26</v>
      </c>
      <c r="G31" s="604">
        <v>662</v>
      </c>
      <c r="H31" s="604">
        <v>65</v>
      </c>
    </row>
    <row r="32" spans="2:8" ht="13.5" customHeight="1" hidden="1">
      <c r="B32" s="21" t="s">
        <v>600</v>
      </c>
      <c r="C32" s="833"/>
      <c r="D32" s="832"/>
      <c r="E32" s="832"/>
      <c r="F32" s="832"/>
      <c r="G32" s="832"/>
      <c r="H32" s="832"/>
    </row>
    <row r="33" spans="2:8" ht="13.5" customHeight="1">
      <c r="B33" s="21" t="s">
        <v>267</v>
      </c>
      <c r="C33" s="653">
        <v>374</v>
      </c>
      <c r="D33" s="604">
        <v>7</v>
      </c>
      <c r="E33" s="604">
        <v>1211</v>
      </c>
      <c r="F33" s="604">
        <v>15</v>
      </c>
      <c r="G33" s="604">
        <v>640</v>
      </c>
      <c r="H33" s="604">
        <v>64</v>
      </c>
    </row>
    <row r="34" spans="2:8" ht="13.5" customHeight="1">
      <c r="B34" s="21" t="s">
        <v>601</v>
      </c>
      <c r="C34" s="833"/>
      <c r="D34" s="832"/>
      <c r="E34" s="832"/>
      <c r="F34" s="832"/>
      <c r="G34" s="832"/>
      <c r="H34" s="832"/>
    </row>
    <row r="35" spans="2:8" ht="13.5" customHeight="1">
      <c r="B35" s="21" t="s">
        <v>268</v>
      </c>
      <c r="C35" s="475"/>
      <c r="D35" s="474"/>
      <c r="E35" s="474"/>
      <c r="F35" s="474"/>
      <c r="G35" s="474"/>
      <c r="H35" s="474"/>
    </row>
    <row r="36" spans="2:8" ht="13.5" customHeight="1">
      <c r="B36" s="21" t="s">
        <v>264</v>
      </c>
      <c r="C36" s="653">
        <v>243</v>
      </c>
      <c r="D36" s="604">
        <v>6</v>
      </c>
      <c r="E36" s="604">
        <v>1265</v>
      </c>
      <c r="F36" s="604">
        <v>19</v>
      </c>
      <c r="G36" s="604">
        <v>622</v>
      </c>
      <c r="H36" s="604">
        <v>59</v>
      </c>
    </row>
    <row r="37" spans="2:8" ht="13.5" customHeight="1">
      <c r="B37" s="21" t="s">
        <v>598</v>
      </c>
      <c r="C37" s="833"/>
      <c r="D37" s="832"/>
      <c r="E37" s="832"/>
      <c r="F37" s="832"/>
      <c r="G37" s="832"/>
      <c r="H37" s="832"/>
    </row>
    <row r="38" spans="2:8" ht="13.5" customHeight="1">
      <c r="B38" s="21" t="s">
        <v>265</v>
      </c>
      <c r="C38" s="653">
        <v>187</v>
      </c>
      <c r="D38" s="604">
        <v>6</v>
      </c>
      <c r="E38" s="604">
        <v>1650</v>
      </c>
      <c r="F38" s="604">
        <v>26</v>
      </c>
      <c r="G38" s="604">
        <v>626</v>
      </c>
      <c r="H38" s="604">
        <v>74</v>
      </c>
    </row>
    <row r="39" spans="2:8" ht="13.5" customHeight="1">
      <c r="B39" s="21" t="s">
        <v>599</v>
      </c>
      <c r="C39" s="833"/>
      <c r="D39" s="832"/>
      <c r="E39" s="832"/>
      <c r="F39" s="832"/>
      <c r="G39" s="832"/>
      <c r="H39" s="832"/>
    </row>
    <row r="40" spans="2:8" ht="13.5" customHeight="1">
      <c r="B40" s="21" t="s">
        <v>266</v>
      </c>
      <c r="C40" s="653">
        <v>260</v>
      </c>
      <c r="D40" s="604">
        <v>12</v>
      </c>
      <c r="E40" s="604">
        <v>1584</v>
      </c>
      <c r="F40" s="604">
        <v>13</v>
      </c>
      <c r="G40" s="604">
        <v>694</v>
      </c>
      <c r="H40" s="604">
        <v>73</v>
      </c>
    </row>
    <row r="41" spans="2:8" ht="13.5" customHeight="1">
      <c r="B41" s="21" t="s">
        <v>600</v>
      </c>
      <c r="C41" s="833"/>
      <c r="D41" s="832"/>
      <c r="E41" s="832"/>
      <c r="F41" s="832"/>
      <c r="G41" s="832"/>
      <c r="H41" s="832"/>
    </row>
    <row r="42" spans="2:8" ht="13.5" customHeight="1">
      <c r="B42" s="21" t="s">
        <v>267</v>
      </c>
      <c r="C42" s="653">
        <v>404</v>
      </c>
      <c r="D42" s="604">
        <v>4</v>
      </c>
      <c r="E42" s="604">
        <v>1473</v>
      </c>
      <c r="F42" s="604">
        <v>8</v>
      </c>
      <c r="G42" s="604">
        <v>639</v>
      </c>
      <c r="H42" s="604">
        <v>68</v>
      </c>
    </row>
    <row r="43" spans="2:8" ht="13.5" customHeight="1" thickBot="1">
      <c r="B43" s="46" t="s">
        <v>601</v>
      </c>
      <c r="C43" s="854"/>
      <c r="D43" s="853"/>
      <c r="E43" s="853"/>
      <c r="F43" s="853"/>
      <c r="G43" s="853"/>
      <c r="H43" s="853"/>
    </row>
    <row r="44" spans="2:8" ht="21.75" customHeight="1">
      <c r="B44" s="486" t="s">
        <v>269</v>
      </c>
      <c r="C44" s="654">
        <f aca="true" t="shared" si="1" ref="C44:H44">(C42-C40)/C40*100</f>
        <v>55.38461538461539</v>
      </c>
      <c r="D44" s="551">
        <f t="shared" si="1"/>
        <v>-66.66666666666666</v>
      </c>
      <c r="E44" s="551">
        <f t="shared" si="1"/>
        <v>-7.007575757575757</v>
      </c>
      <c r="F44" s="551">
        <f t="shared" si="1"/>
        <v>-38.46153846153847</v>
      </c>
      <c r="G44" s="551">
        <f t="shared" si="1"/>
        <v>-7.92507204610951</v>
      </c>
      <c r="H44" s="551">
        <f t="shared" si="1"/>
        <v>-6.8493150684931505</v>
      </c>
    </row>
    <row r="45" spans="2:8" ht="21.75" customHeight="1" thickBot="1">
      <c r="B45" s="373" t="s">
        <v>270</v>
      </c>
      <c r="C45" s="625"/>
      <c r="D45" s="552"/>
      <c r="E45" s="552"/>
      <c r="F45" s="552"/>
      <c r="G45" s="552"/>
      <c r="H45" s="552"/>
    </row>
    <row r="46" spans="2:8" ht="21.75" customHeight="1">
      <c r="B46" s="29" t="s">
        <v>271</v>
      </c>
      <c r="C46" s="654">
        <f aca="true" t="shared" si="2" ref="C46:H46">(C42-C33)/C33*100</f>
        <v>8.02139037433155</v>
      </c>
      <c r="D46" s="551">
        <f t="shared" si="2"/>
        <v>-42.857142857142854</v>
      </c>
      <c r="E46" s="551">
        <f t="shared" si="2"/>
        <v>21.635012386457472</v>
      </c>
      <c r="F46" s="551">
        <f t="shared" si="2"/>
        <v>-46.666666666666664</v>
      </c>
      <c r="G46" s="551">
        <f t="shared" si="2"/>
        <v>-0.15625</v>
      </c>
      <c r="H46" s="551">
        <f t="shared" si="2"/>
        <v>6.25</v>
      </c>
    </row>
    <row r="47" spans="2:8" ht="21.75" customHeight="1" thickBot="1">
      <c r="B47" s="369" t="s">
        <v>272</v>
      </c>
      <c r="C47" s="625"/>
      <c r="D47" s="552"/>
      <c r="E47" s="552"/>
      <c r="F47" s="552"/>
      <c r="G47" s="552"/>
      <c r="H47" s="552"/>
    </row>
    <row r="48" ht="18.75" customHeight="1">
      <c r="B48" s="31" t="s">
        <v>273</v>
      </c>
    </row>
    <row r="49" ht="18.75" customHeight="1">
      <c r="B49" s="31" t="s">
        <v>274</v>
      </c>
    </row>
    <row r="50" spans="2:8" ht="19.5" customHeight="1">
      <c r="B50" s="34" t="s">
        <v>275</v>
      </c>
      <c r="C50" s="34"/>
      <c r="D50" s="34"/>
      <c r="E50" s="34"/>
      <c r="F50" s="34"/>
      <c r="G50" s="34"/>
      <c r="H50" s="34"/>
    </row>
    <row r="51" ht="4.5" customHeight="1"/>
  </sheetData>
  <mergeCells count="74">
    <mergeCell ref="G42:G43"/>
    <mergeCell ref="H42:H43"/>
    <mergeCell ref="C42:C43"/>
    <mergeCell ref="D42:D43"/>
    <mergeCell ref="E42:E43"/>
    <mergeCell ref="F42:F43"/>
    <mergeCell ref="G38:G39"/>
    <mergeCell ref="H38:H39"/>
    <mergeCell ref="C38:C39"/>
    <mergeCell ref="D38:D39"/>
    <mergeCell ref="E38:E39"/>
    <mergeCell ref="F38:F39"/>
    <mergeCell ref="H29:H30"/>
    <mergeCell ref="C33:C34"/>
    <mergeCell ref="D33:D34"/>
    <mergeCell ref="E33:E34"/>
    <mergeCell ref="F33:F34"/>
    <mergeCell ref="G33:G34"/>
    <mergeCell ref="H33:H34"/>
    <mergeCell ref="H31:H32"/>
    <mergeCell ref="F31:F32"/>
    <mergeCell ref="F29:F30"/>
    <mergeCell ref="H44:H45"/>
    <mergeCell ref="F44:F45"/>
    <mergeCell ref="C46:C47"/>
    <mergeCell ref="D46:D47"/>
    <mergeCell ref="E46:E47"/>
    <mergeCell ref="F46:F47"/>
    <mergeCell ref="G46:G47"/>
    <mergeCell ref="H46:H47"/>
    <mergeCell ref="G44:G45"/>
    <mergeCell ref="B8:B12"/>
    <mergeCell ref="C44:C45"/>
    <mergeCell ref="D44:D45"/>
    <mergeCell ref="E44:E45"/>
    <mergeCell ref="C31:C32"/>
    <mergeCell ref="D31:D32"/>
    <mergeCell ref="E31:E32"/>
    <mergeCell ref="C29:C30"/>
    <mergeCell ref="D29:D30"/>
    <mergeCell ref="E29:E30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H27:H28"/>
    <mergeCell ref="C27:C28"/>
    <mergeCell ref="D27:D28"/>
    <mergeCell ref="E27:E28"/>
    <mergeCell ref="F27:F28"/>
    <mergeCell ref="H36:H37"/>
    <mergeCell ref="C36:C37"/>
    <mergeCell ref="D36:D37"/>
    <mergeCell ref="E36:E37"/>
    <mergeCell ref="F36:F37"/>
    <mergeCell ref="E5:F5"/>
    <mergeCell ref="E6:F6"/>
    <mergeCell ref="G36:G37"/>
    <mergeCell ref="G31:G32"/>
    <mergeCell ref="G27:G28"/>
    <mergeCell ref="G29:G30"/>
    <mergeCell ref="G10:G12"/>
    <mergeCell ref="G40:G41"/>
    <mergeCell ref="H40:H41"/>
    <mergeCell ref="C40:C41"/>
    <mergeCell ref="D40:D41"/>
    <mergeCell ref="E40:E41"/>
    <mergeCell ref="F40:F41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view="pageBreakPreview" zoomScaleSheetLayoutView="100" workbookViewId="0" topLeftCell="R10">
      <selection activeCell="W35" sqref="W35"/>
    </sheetView>
  </sheetViews>
  <sheetFormatPr defaultColWidth="9.00390625" defaultRowHeight="24.75" customHeight="1"/>
  <cols>
    <col min="1" max="1" width="10.75390625" style="1" customWidth="1"/>
    <col min="2" max="3" width="8.625" style="0" customWidth="1"/>
    <col min="4" max="5" width="8.625" style="262" customWidth="1"/>
    <col min="6" max="6" width="8.625" style="0" customWidth="1"/>
    <col min="7" max="7" width="8.50390625" style="0" customWidth="1"/>
    <col min="8" max="8" width="8.375" style="262" customWidth="1"/>
    <col min="9" max="9" width="8.00390625" style="262" customWidth="1"/>
    <col min="10" max="10" width="6.625" style="0" customWidth="1"/>
    <col min="11" max="11" width="12.625" style="0" customWidth="1"/>
    <col min="12" max="12" width="8.25390625" style="262" customWidth="1"/>
    <col min="13" max="13" width="6.875" style="262" customWidth="1"/>
    <col min="14" max="14" width="6.875" style="263" customWidth="1"/>
    <col min="15" max="15" width="7.125" style="263" customWidth="1"/>
    <col min="16" max="17" width="6.875" style="262" customWidth="1"/>
    <col min="18" max="20" width="6.875" style="0" customWidth="1"/>
    <col min="21" max="21" width="8.00390625" style="0" customWidth="1"/>
    <col min="22" max="22" width="6.875" style="260" customWidth="1"/>
    <col min="23" max="23" width="6.875" style="0" customWidth="1"/>
    <col min="24" max="25" width="6.75390625" style="0" customWidth="1"/>
    <col min="26" max="27" width="6.875" style="0" customWidth="1"/>
    <col min="28" max="28" width="7.625" style="0" customWidth="1"/>
    <col min="29" max="29" width="9.75390625" style="0" customWidth="1"/>
    <col min="30" max="30" width="8.375" style="0" customWidth="1"/>
    <col min="31" max="31" width="9.75390625" style="0" customWidth="1"/>
    <col min="32" max="32" width="8.25390625" style="0" customWidth="1"/>
    <col min="36" max="36" width="5.00390625" style="0" customWidth="1"/>
    <col min="39" max="39" width="10.50390625" style="0" customWidth="1"/>
  </cols>
  <sheetData>
    <row r="1" spans="1:32" ht="34.5" customHeight="1" thickBot="1">
      <c r="A1" s="904" t="s">
        <v>733</v>
      </c>
      <c r="B1" s="904"/>
      <c r="C1" s="904"/>
      <c r="D1" s="904"/>
      <c r="E1" s="904"/>
      <c r="F1" s="904"/>
      <c r="G1" s="904"/>
      <c r="H1" s="904"/>
      <c r="I1" s="904"/>
      <c r="J1" s="904"/>
      <c r="K1" s="864" t="s">
        <v>734</v>
      </c>
      <c r="L1" s="864"/>
      <c r="M1" s="716" t="s">
        <v>529</v>
      </c>
      <c r="N1" s="716"/>
      <c r="O1" s="716"/>
      <c r="P1" s="716"/>
      <c r="Q1" s="716"/>
      <c r="R1" s="716"/>
      <c r="S1" s="716"/>
      <c r="T1" s="716"/>
      <c r="U1" s="716"/>
      <c r="V1" s="877" t="s">
        <v>769</v>
      </c>
      <c r="W1" s="878"/>
      <c r="X1" s="878"/>
      <c r="Y1" s="878"/>
      <c r="Z1" s="878"/>
      <c r="AA1" s="878"/>
      <c r="AB1" s="878"/>
      <c r="AC1" s="878"/>
      <c r="AD1" s="878"/>
      <c r="AE1" s="889" t="s">
        <v>735</v>
      </c>
      <c r="AF1" s="890"/>
    </row>
    <row r="2" spans="1:32" s="1" customFormat="1" ht="42.75" customHeight="1">
      <c r="A2" s="905" t="s">
        <v>3</v>
      </c>
      <c r="B2" s="905"/>
      <c r="C2" s="905"/>
      <c r="D2" s="905"/>
      <c r="E2" s="905"/>
      <c r="F2" s="905"/>
      <c r="G2" s="905"/>
      <c r="H2" s="905"/>
      <c r="I2" s="905"/>
      <c r="J2" s="905"/>
      <c r="K2" s="722" t="s">
        <v>736</v>
      </c>
      <c r="L2" s="884" t="s">
        <v>737</v>
      </c>
      <c r="M2" s="875"/>
      <c r="N2" s="875"/>
      <c r="O2" s="875"/>
      <c r="P2" s="875"/>
      <c r="Q2" s="875"/>
      <c r="R2" s="875"/>
      <c r="S2" s="875"/>
      <c r="T2" s="875"/>
      <c r="U2" s="875"/>
      <c r="V2" s="874" t="s">
        <v>809</v>
      </c>
      <c r="W2" s="875"/>
      <c r="X2" s="875"/>
      <c r="Y2" s="875"/>
      <c r="Z2" s="875"/>
      <c r="AA2" s="876"/>
      <c r="AB2" s="879" t="s">
        <v>749</v>
      </c>
      <c r="AC2" s="880"/>
      <c r="AD2" s="881" t="s">
        <v>750</v>
      </c>
      <c r="AE2" s="882"/>
      <c r="AF2" s="868" t="s">
        <v>406</v>
      </c>
    </row>
    <row r="3" spans="1:32" s="1" customFormat="1" ht="22.5" customHeight="1">
      <c r="A3" s="905"/>
      <c r="B3" s="905"/>
      <c r="C3" s="905"/>
      <c r="D3" s="905"/>
      <c r="E3" s="905"/>
      <c r="F3" s="905"/>
      <c r="G3" s="905"/>
      <c r="H3" s="905"/>
      <c r="I3" s="905"/>
      <c r="J3" s="905"/>
      <c r="K3" s="860"/>
      <c r="L3" s="871" t="s">
        <v>981</v>
      </c>
      <c r="M3" s="872"/>
      <c r="N3" s="872"/>
      <c r="O3" s="873"/>
      <c r="P3" s="883" t="s">
        <v>810</v>
      </c>
      <c r="Q3" s="872"/>
      <c r="R3" s="872"/>
      <c r="S3" s="873"/>
      <c r="T3" s="865" t="s">
        <v>811</v>
      </c>
      <c r="U3" s="866"/>
      <c r="V3" s="866"/>
      <c r="W3" s="867"/>
      <c r="X3" s="883" t="s">
        <v>837</v>
      </c>
      <c r="Y3" s="872"/>
      <c r="Z3" s="872"/>
      <c r="AA3" s="872"/>
      <c r="AB3" s="894" t="s">
        <v>751</v>
      </c>
      <c r="AC3" s="894" t="s">
        <v>752</v>
      </c>
      <c r="AD3" s="894" t="s">
        <v>753</v>
      </c>
      <c r="AE3" s="891" t="s">
        <v>405</v>
      </c>
      <c r="AF3" s="869"/>
    </row>
    <row r="4" spans="1:35" s="1" customFormat="1" ht="25.5" customHeight="1">
      <c r="A4" s="905"/>
      <c r="B4" s="905"/>
      <c r="C4" s="905"/>
      <c r="D4" s="905"/>
      <c r="E4" s="905"/>
      <c r="F4" s="905"/>
      <c r="G4" s="905"/>
      <c r="H4" s="905"/>
      <c r="I4" s="905"/>
      <c r="J4" s="905"/>
      <c r="K4" s="857"/>
      <c r="L4" s="858" t="s">
        <v>812</v>
      </c>
      <c r="M4" s="862" t="s">
        <v>815</v>
      </c>
      <c r="N4" s="885" t="s">
        <v>816</v>
      </c>
      <c r="O4" s="887" t="s">
        <v>817</v>
      </c>
      <c r="P4" s="862" t="s">
        <v>813</v>
      </c>
      <c r="Q4" s="862" t="s">
        <v>755</v>
      </c>
      <c r="R4" s="885" t="s">
        <v>756</v>
      </c>
      <c r="S4" s="887" t="s">
        <v>757</v>
      </c>
      <c r="T4" s="862" t="s">
        <v>814</v>
      </c>
      <c r="U4" s="862" t="s">
        <v>755</v>
      </c>
      <c r="V4" s="885" t="s">
        <v>756</v>
      </c>
      <c r="W4" s="887" t="s">
        <v>757</v>
      </c>
      <c r="X4" s="862" t="s">
        <v>814</v>
      </c>
      <c r="Y4" s="862" t="s">
        <v>755</v>
      </c>
      <c r="Z4" s="885" t="s">
        <v>756</v>
      </c>
      <c r="AA4" s="887" t="s">
        <v>757</v>
      </c>
      <c r="AB4" s="652"/>
      <c r="AC4" s="652"/>
      <c r="AD4" s="652"/>
      <c r="AE4" s="892"/>
      <c r="AF4" s="869"/>
      <c r="AH4" s="361"/>
      <c r="AI4" s="1" t="s">
        <v>754</v>
      </c>
    </row>
    <row r="5" spans="1:40" s="1" customFormat="1" ht="20.25" customHeight="1" thickBot="1">
      <c r="A5" s="905"/>
      <c r="B5" s="905"/>
      <c r="C5" s="905"/>
      <c r="D5" s="905"/>
      <c r="E5" s="905"/>
      <c r="F5" s="905"/>
      <c r="G5" s="905"/>
      <c r="H5" s="905"/>
      <c r="I5" s="905"/>
      <c r="J5" s="905"/>
      <c r="K5" s="861"/>
      <c r="L5" s="859"/>
      <c r="M5" s="863"/>
      <c r="N5" s="886"/>
      <c r="O5" s="888"/>
      <c r="P5" s="863"/>
      <c r="Q5" s="863"/>
      <c r="R5" s="886"/>
      <c r="S5" s="888"/>
      <c r="T5" s="863"/>
      <c r="U5" s="863"/>
      <c r="V5" s="886"/>
      <c r="W5" s="888"/>
      <c r="X5" s="863"/>
      <c r="Y5" s="863"/>
      <c r="Z5" s="886"/>
      <c r="AA5" s="888"/>
      <c r="AB5" s="698"/>
      <c r="AC5" s="698"/>
      <c r="AD5" s="698"/>
      <c r="AE5" s="893"/>
      <c r="AF5" s="870"/>
      <c r="AH5" s="117" t="s">
        <v>499</v>
      </c>
      <c r="AI5" s="339">
        <v>894</v>
      </c>
      <c r="AJ5"/>
      <c r="AK5" s="117" t="s">
        <v>758</v>
      </c>
      <c r="AL5" t="s">
        <v>759</v>
      </c>
      <c r="AM5" t="s">
        <v>760</v>
      </c>
      <c r="AN5" t="s">
        <v>761</v>
      </c>
    </row>
    <row r="6" spans="1:40" ht="24" customHeight="1">
      <c r="A6" s="109"/>
      <c r="B6" s="245"/>
      <c r="C6" s="245"/>
      <c r="D6" s="246"/>
      <c r="E6" s="247"/>
      <c r="F6" s="245"/>
      <c r="G6" s="245"/>
      <c r="H6" s="246"/>
      <c r="I6" s="246"/>
      <c r="J6" s="245"/>
      <c r="K6" s="110" t="s">
        <v>762</v>
      </c>
      <c r="L6" s="248">
        <v>3530</v>
      </c>
      <c r="M6" s="18">
        <f>L6*N6/100</f>
        <v>2240.1380000000004</v>
      </c>
      <c r="N6" s="19">
        <v>63.46</v>
      </c>
      <c r="O6" s="19">
        <f>L6/AF6*100000</f>
        <v>759.6282340687884</v>
      </c>
      <c r="P6" s="18">
        <v>336</v>
      </c>
      <c r="Q6" s="18">
        <f>P6*R6/100</f>
        <v>237.01440000000002</v>
      </c>
      <c r="R6" s="19">
        <v>70.54</v>
      </c>
      <c r="S6" s="19">
        <f>P6/AF6*100000</f>
        <v>72.304557123828</v>
      </c>
      <c r="T6" s="18">
        <v>1537</v>
      </c>
      <c r="U6" s="18">
        <f>T6*V6/100</f>
        <v>495.98990000000003</v>
      </c>
      <c r="V6" s="19">
        <v>32.27</v>
      </c>
      <c r="W6" s="19">
        <f>T6/AF6*100000</f>
        <v>330.7503104146537</v>
      </c>
      <c r="X6" s="18">
        <f>L6-P6-T6</f>
        <v>1657</v>
      </c>
      <c r="Y6" s="18">
        <f>M6-Q6-U6</f>
        <v>1507.1337000000003</v>
      </c>
      <c r="Z6" s="19">
        <f>Y6/X6*100</f>
        <v>90.95556427278215</v>
      </c>
      <c r="AA6" s="19">
        <f>X6/AF6*100000</f>
        <v>356.5733665303066</v>
      </c>
      <c r="AB6" s="18">
        <v>240</v>
      </c>
      <c r="AC6" s="18">
        <v>569</v>
      </c>
      <c r="AD6" s="18">
        <v>1087</v>
      </c>
      <c r="AE6" s="18">
        <v>514817</v>
      </c>
      <c r="AF6" s="18">
        <v>464701</v>
      </c>
      <c r="AH6" s="513" t="s">
        <v>558</v>
      </c>
      <c r="AI6" s="339">
        <v>894</v>
      </c>
      <c r="AK6" s="380" t="s">
        <v>1030</v>
      </c>
      <c r="AL6" s="120">
        <v>1987</v>
      </c>
      <c r="AM6" s="387">
        <v>78</v>
      </c>
      <c r="AN6" s="387">
        <v>22</v>
      </c>
    </row>
    <row r="7" spans="1:40" ht="24" customHeight="1">
      <c r="A7" s="109"/>
      <c r="B7" s="245"/>
      <c r="C7" s="245"/>
      <c r="D7" s="246"/>
      <c r="E7" s="247"/>
      <c r="F7" s="245"/>
      <c r="G7" s="245"/>
      <c r="H7" s="246"/>
      <c r="I7" s="246"/>
      <c r="J7" s="245"/>
      <c r="K7" s="360" t="s">
        <v>363</v>
      </c>
      <c r="L7" s="44">
        <v>4169</v>
      </c>
      <c r="M7" s="18">
        <f>L7*N7/100</f>
        <v>2784.8920000000003</v>
      </c>
      <c r="N7" s="19">
        <v>66.8</v>
      </c>
      <c r="O7" s="19">
        <f>L7/AF7*100000</f>
        <v>896.4010647584727</v>
      </c>
      <c r="P7" s="18">
        <v>436</v>
      </c>
      <c r="Q7" s="18">
        <f>P7*R7/100</f>
        <v>318.0184</v>
      </c>
      <c r="R7" s="19">
        <v>72.94</v>
      </c>
      <c r="S7" s="19">
        <f>P7/AF7*100000</f>
        <v>93.74690914720415</v>
      </c>
      <c r="T7" s="18">
        <v>1738</v>
      </c>
      <c r="U7" s="18">
        <f>T7*V7/100</f>
        <v>590.051</v>
      </c>
      <c r="V7" s="19">
        <v>33.95</v>
      </c>
      <c r="W7" s="19">
        <f>T7/AF7*100000</f>
        <v>373.6975415088092</v>
      </c>
      <c r="X7" s="18">
        <f>L7-P7-T7</f>
        <v>1995</v>
      </c>
      <c r="Y7" s="18">
        <f>M7-Q7-U7</f>
        <v>1876.8226000000004</v>
      </c>
      <c r="Z7" s="19">
        <f>Y7/X7*100</f>
        <v>94.07632080200503</v>
      </c>
      <c r="AA7" s="19">
        <f>X7/AF7*100000</f>
        <v>428.95661410245935</v>
      </c>
      <c r="AB7" s="18">
        <v>259</v>
      </c>
      <c r="AC7" s="18">
        <v>601</v>
      </c>
      <c r="AD7" s="18">
        <v>1334</v>
      </c>
      <c r="AE7" s="18">
        <v>119871</v>
      </c>
      <c r="AF7" s="18">
        <v>465082</v>
      </c>
      <c r="AH7" s="514" t="s">
        <v>559</v>
      </c>
      <c r="AI7" s="339">
        <v>783</v>
      </c>
      <c r="AK7" s="249" t="s">
        <v>587</v>
      </c>
      <c r="AL7" s="81">
        <v>1889</v>
      </c>
      <c r="AM7" s="387">
        <v>58</v>
      </c>
      <c r="AN7" s="387">
        <v>20</v>
      </c>
    </row>
    <row r="8" spans="1:40" ht="24" customHeight="1">
      <c r="A8" s="109"/>
      <c r="B8" s="245"/>
      <c r="C8" s="245"/>
      <c r="D8" s="246"/>
      <c r="E8" s="247"/>
      <c r="F8" s="245"/>
      <c r="G8" s="245"/>
      <c r="H8" s="246"/>
      <c r="I8" s="246"/>
      <c r="J8" s="245"/>
      <c r="K8" s="110"/>
      <c r="L8" s="44"/>
      <c r="M8" s="18"/>
      <c r="N8" s="19"/>
      <c r="O8" s="19"/>
      <c r="P8" s="18"/>
      <c r="Q8" s="18"/>
      <c r="R8" s="19"/>
      <c r="S8" s="19"/>
      <c r="T8" s="18"/>
      <c r="U8" s="18"/>
      <c r="V8" s="19"/>
      <c r="W8" s="19"/>
      <c r="X8" s="18"/>
      <c r="Y8" s="18"/>
      <c r="Z8" s="19"/>
      <c r="AA8" s="19"/>
      <c r="AB8" s="18"/>
      <c r="AC8" s="18"/>
      <c r="AD8" s="18"/>
      <c r="AE8" s="18"/>
      <c r="AF8" s="18"/>
      <c r="AH8" s="361" t="s">
        <v>380</v>
      </c>
      <c r="AI8" s="339">
        <v>1256.78</v>
      </c>
      <c r="AK8" s="249" t="s">
        <v>1</v>
      </c>
      <c r="AL8" s="120">
        <v>2099</v>
      </c>
      <c r="AM8" s="387">
        <v>91</v>
      </c>
      <c r="AN8" s="387">
        <v>24</v>
      </c>
    </row>
    <row r="9" spans="1:40" ht="24" customHeight="1">
      <c r="A9" s="109"/>
      <c r="B9" s="245"/>
      <c r="C9" s="245"/>
      <c r="D9" s="246"/>
      <c r="E9" s="247"/>
      <c r="F9" s="245"/>
      <c r="G9" s="245"/>
      <c r="H9" s="246"/>
      <c r="I9" s="246"/>
      <c r="J9" s="245"/>
      <c r="K9" s="360" t="s">
        <v>364</v>
      </c>
      <c r="L9" s="44">
        <v>4164</v>
      </c>
      <c r="M9" s="18">
        <f>L9*N9/100</f>
        <v>2966.0172000000002</v>
      </c>
      <c r="N9" s="19">
        <v>71.23</v>
      </c>
      <c r="O9" s="19">
        <f>L9/AF9*100000</f>
        <v>893.82692728748</v>
      </c>
      <c r="P9" s="18">
        <v>409</v>
      </c>
      <c r="Q9" s="18">
        <f>P9*R9/100</f>
        <v>300.00149999999996</v>
      </c>
      <c r="R9" s="19">
        <v>73.35</v>
      </c>
      <c r="S9" s="19">
        <f>P9/AF9*100000</f>
        <v>87.79423949581636</v>
      </c>
      <c r="T9" s="18">
        <v>1651</v>
      </c>
      <c r="U9" s="18">
        <f>T9*V9/100</f>
        <v>608.0632999999999</v>
      </c>
      <c r="V9" s="19">
        <v>36.83</v>
      </c>
      <c r="W9" s="19">
        <f>T9/AF9*100000</f>
        <v>354.3967956175863</v>
      </c>
      <c r="X9" s="18">
        <f aca="true" t="shared" si="0" ref="X9:Y13">L9-P9-T9</f>
        <v>2104</v>
      </c>
      <c r="Y9" s="18">
        <f t="shared" si="0"/>
        <v>2057.9524000000006</v>
      </c>
      <c r="Z9" s="19">
        <f>Y9/X9*100</f>
        <v>97.81142585551333</v>
      </c>
      <c r="AA9" s="19">
        <f>X9/AF9*100000</f>
        <v>451.6358921740773</v>
      </c>
      <c r="AB9" s="18">
        <v>193</v>
      </c>
      <c r="AC9" s="18">
        <v>482</v>
      </c>
      <c r="AD9" s="18">
        <v>940</v>
      </c>
      <c r="AE9" s="18">
        <v>61745</v>
      </c>
      <c r="AF9" s="18">
        <v>465862</v>
      </c>
      <c r="AH9" s="361" t="s">
        <v>381</v>
      </c>
      <c r="AI9" s="339">
        <v>1484.21</v>
      </c>
      <c r="AK9" s="249" t="s">
        <v>2</v>
      </c>
      <c r="AL9" s="120">
        <v>1816</v>
      </c>
      <c r="AM9" s="387">
        <v>62</v>
      </c>
      <c r="AN9" s="387">
        <v>23</v>
      </c>
    </row>
    <row r="10" spans="1:35" ht="24" customHeight="1">
      <c r="A10" s="109"/>
      <c r="B10" s="245"/>
      <c r="C10" s="245"/>
      <c r="D10" s="246"/>
      <c r="E10" s="247"/>
      <c r="F10" s="245"/>
      <c r="G10" s="245"/>
      <c r="H10" s="246"/>
      <c r="I10" s="246"/>
      <c r="J10" s="245"/>
      <c r="K10" s="110" t="s">
        <v>365</v>
      </c>
      <c r="L10" s="44">
        <v>3648</v>
      </c>
      <c r="M10" s="18">
        <f>L10*N10/100</f>
        <v>2324.1408</v>
      </c>
      <c r="N10" s="19">
        <v>63.71</v>
      </c>
      <c r="O10" s="19">
        <f>L10/AF10*100000</f>
        <v>782.6394773821911</v>
      </c>
      <c r="P10" s="18">
        <v>370</v>
      </c>
      <c r="Q10" s="18">
        <f>P10*R10/100</f>
        <v>268.99</v>
      </c>
      <c r="R10" s="19">
        <v>72.7</v>
      </c>
      <c r="S10" s="19">
        <f>P10/AF10*100000</f>
        <v>79.3795522564174</v>
      </c>
      <c r="T10" s="18">
        <v>1571</v>
      </c>
      <c r="U10" s="18">
        <f>T10*V10/100</f>
        <v>533.0403</v>
      </c>
      <c r="V10" s="19">
        <v>33.93</v>
      </c>
      <c r="W10" s="19">
        <f>T10/AF10*100000</f>
        <v>337.0412880941399</v>
      </c>
      <c r="X10" s="18">
        <f t="shared" si="0"/>
        <v>1707</v>
      </c>
      <c r="Y10" s="18">
        <f t="shared" si="0"/>
        <v>1522.1105000000002</v>
      </c>
      <c r="Z10" s="19">
        <f>Y10/X10*100</f>
        <v>89.16874633860576</v>
      </c>
      <c r="AA10" s="19">
        <f>X10/AF10*100000</f>
        <v>366.2186370316338</v>
      </c>
      <c r="AB10" s="18">
        <v>153</v>
      </c>
      <c r="AC10" s="18">
        <v>287</v>
      </c>
      <c r="AD10" s="18">
        <v>1029</v>
      </c>
      <c r="AE10" s="18">
        <v>45679</v>
      </c>
      <c r="AF10" s="18">
        <v>466115</v>
      </c>
      <c r="AH10" s="361" t="s">
        <v>382</v>
      </c>
      <c r="AI10" s="339">
        <v>1641.06</v>
      </c>
    </row>
    <row r="11" spans="1:35" ht="24" customHeight="1">
      <c r="A11" s="109"/>
      <c r="B11" s="245"/>
      <c r="C11" s="245"/>
      <c r="D11" s="246"/>
      <c r="E11" s="247"/>
      <c r="F11" s="245"/>
      <c r="G11" s="245"/>
      <c r="H11" s="246"/>
      <c r="I11" s="246"/>
      <c r="J11" s="245"/>
      <c r="K11" s="110" t="s">
        <v>366</v>
      </c>
      <c r="L11" s="44">
        <v>5848</v>
      </c>
      <c r="M11" s="18">
        <f>L11*N11/100</f>
        <v>4090.0912</v>
      </c>
      <c r="N11" s="19">
        <v>69.94</v>
      </c>
      <c r="O11" s="19">
        <f>L11/AF11*100000</f>
        <v>1256.7803385226384</v>
      </c>
      <c r="P11" s="18">
        <v>287</v>
      </c>
      <c r="Q11" s="18">
        <f>P11*R11/100</f>
        <v>245.98769999999996</v>
      </c>
      <c r="R11" s="19">
        <v>85.71</v>
      </c>
      <c r="S11" s="19">
        <f>P11/AF11*100000</f>
        <v>61.67851524555356</v>
      </c>
      <c r="T11" s="18">
        <v>3563</v>
      </c>
      <c r="U11" s="18">
        <f>T11*V11/100</f>
        <v>1953.9492</v>
      </c>
      <c r="V11" s="19">
        <v>54.84</v>
      </c>
      <c r="W11" s="19">
        <f>T11/AF11*100000</f>
        <v>765.7162014630917</v>
      </c>
      <c r="X11" s="18">
        <f t="shared" si="0"/>
        <v>1998</v>
      </c>
      <c r="Y11" s="18">
        <f t="shared" si="0"/>
        <v>1890.1542999999997</v>
      </c>
      <c r="Z11" s="19">
        <f>Y11/X11*100</f>
        <v>94.6023173173173</v>
      </c>
      <c r="AA11" s="19">
        <f>X11/AF11*100000</f>
        <v>429.3856218139931</v>
      </c>
      <c r="AB11" s="18">
        <v>112</v>
      </c>
      <c r="AC11" s="18">
        <v>182</v>
      </c>
      <c r="AD11" s="18">
        <v>258</v>
      </c>
      <c r="AE11" s="18">
        <v>79314</v>
      </c>
      <c r="AF11" s="18">
        <v>465316</v>
      </c>
      <c r="AH11" s="361" t="s">
        <v>402</v>
      </c>
      <c r="AI11" s="339">
        <v>1583.82</v>
      </c>
    </row>
    <row r="12" spans="1:40" ht="24" customHeight="1">
      <c r="A12" s="109"/>
      <c r="B12" s="245"/>
      <c r="C12" s="245"/>
      <c r="D12" s="246"/>
      <c r="E12" s="247"/>
      <c r="F12" s="245"/>
      <c r="G12" s="245"/>
      <c r="H12" s="246"/>
      <c r="I12" s="246"/>
      <c r="J12" s="245"/>
      <c r="K12" s="110" t="s">
        <v>367</v>
      </c>
      <c r="L12" s="44">
        <v>6903</v>
      </c>
      <c r="M12" s="18">
        <f>L12*N12/100</f>
        <v>4437.2484</v>
      </c>
      <c r="N12" s="19">
        <v>64.28</v>
      </c>
      <c r="O12" s="19">
        <f>L12/AF12*100000</f>
        <v>1484.2129027403005</v>
      </c>
      <c r="P12" s="18">
        <v>188</v>
      </c>
      <c r="Q12" s="18">
        <f>P12*R12/100</f>
        <v>153.9908</v>
      </c>
      <c r="R12" s="19">
        <v>81.91</v>
      </c>
      <c r="S12" s="19">
        <f>P12/AF12*100000</f>
        <v>40.42184929960546</v>
      </c>
      <c r="T12" s="18">
        <v>4114</v>
      </c>
      <c r="U12" s="18">
        <f>T12*V12/100</f>
        <v>1912.1872</v>
      </c>
      <c r="V12" s="19">
        <v>46.48</v>
      </c>
      <c r="W12" s="19">
        <f>T12/AF12*100000</f>
        <v>884.5504681839193</v>
      </c>
      <c r="X12" s="18">
        <f t="shared" si="0"/>
        <v>2601</v>
      </c>
      <c r="Y12" s="18">
        <f t="shared" si="0"/>
        <v>2371.0704000000005</v>
      </c>
      <c r="Z12" s="19">
        <f>Y12/X12*100</f>
        <v>91.15995386389852</v>
      </c>
      <c r="AA12" s="19">
        <f>X12/AF12*100000</f>
        <v>559.2405852567755</v>
      </c>
      <c r="AB12" s="18">
        <v>195</v>
      </c>
      <c r="AC12" s="18">
        <v>257</v>
      </c>
      <c r="AD12" s="18">
        <v>164</v>
      </c>
      <c r="AE12" s="18">
        <v>38304</v>
      </c>
      <c r="AF12" s="18">
        <v>465095</v>
      </c>
      <c r="AH12" s="361" t="s">
        <v>403</v>
      </c>
      <c r="AI12" s="339">
        <v>1569.78</v>
      </c>
      <c r="AJ12" s="1"/>
      <c r="AK12" s="249" t="s">
        <v>763</v>
      </c>
      <c r="AL12" s="387">
        <v>1676</v>
      </c>
      <c r="AM12" s="387">
        <v>72</v>
      </c>
      <c r="AN12" s="387">
        <v>28</v>
      </c>
    </row>
    <row r="13" spans="1:40" ht="24" customHeight="1">
      <c r="A13" s="109"/>
      <c r="B13" s="245"/>
      <c r="C13" s="245"/>
      <c r="D13" s="246"/>
      <c r="E13" s="247"/>
      <c r="F13" s="245"/>
      <c r="G13" s="245"/>
      <c r="H13" s="246"/>
      <c r="I13" s="246"/>
      <c r="J13" s="245"/>
      <c r="K13" s="110" t="s">
        <v>368</v>
      </c>
      <c r="L13" s="44">
        <v>7639</v>
      </c>
      <c r="M13" s="18">
        <f>L13*N13/100</f>
        <v>4859.9318</v>
      </c>
      <c r="N13" s="19">
        <v>63.62</v>
      </c>
      <c r="O13" s="19">
        <f>L13/AF13*100000</f>
        <v>1641.0558268330565</v>
      </c>
      <c r="P13" s="18">
        <v>185</v>
      </c>
      <c r="Q13" s="18">
        <f>P13*R13/100</f>
        <v>144.00400000000002</v>
      </c>
      <c r="R13" s="19">
        <v>77.84</v>
      </c>
      <c r="S13" s="19">
        <f>P13/AF13*100000</f>
        <v>39.74281031078878</v>
      </c>
      <c r="T13" s="18">
        <v>4609</v>
      </c>
      <c r="U13" s="18">
        <f>T13*V13/100</f>
        <v>2550.1597</v>
      </c>
      <c r="V13" s="19">
        <v>55.33</v>
      </c>
      <c r="W13" s="19">
        <f>T13/AF13*100000</f>
        <v>990.1330417428404</v>
      </c>
      <c r="X13" s="18">
        <f t="shared" si="0"/>
        <v>2845</v>
      </c>
      <c r="Y13" s="18">
        <f t="shared" si="0"/>
        <v>2165.7681000000002</v>
      </c>
      <c r="Z13" s="19">
        <f>Y13/X13*100</f>
        <v>76.1254165202109</v>
      </c>
      <c r="AA13" s="19">
        <f>X13/AF13*100000</f>
        <v>611.1799747794274</v>
      </c>
      <c r="AB13" s="18">
        <v>88</v>
      </c>
      <c r="AC13" s="18">
        <v>166</v>
      </c>
      <c r="AD13" s="18">
        <v>536</v>
      </c>
      <c r="AE13" s="18">
        <v>38797</v>
      </c>
      <c r="AF13" s="18">
        <v>465493</v>
      </c>
      <c r="AH13" s="362" t="s">
        <v>404</v>
      </c>
      <c r="AI13" s="339">
        <v>1585</v>
      </c>
      <c r="AJ13" s="1"/>
      <c r="AK13" s="135" t="s">
        <v>764</v>
      </c>
      <c r="AL13" s="387">
        <v>1775</v>
      </c>
      <c r="AM13" s="387">
        <v>53</v>
      </c>
      <c r="AN13" s="387">
        <v>37</v>
      </c>
    </row>
    <row r="14" spans="1:40" ht="24" customHeight="1">
      <c r="A14" s="109"/>
      <c r="B14" s="245"/>
      <c r="C14" s="245"/>
      <c r="D14" s="246"/>
      <c r="E14" s="247"/>
      <c r="F14" s="245"/>
      <c r="G14" s="245"/>
      <c r="H14" s="246"/>
      <c r="I14" s="246"/>
      <c r="J14" s="245"/>
      <c r="K14" s="110"/>
      <c r="L14" s="44"/>
      <c r="M14" s="18"/>
      <c r="N14" s="19"/>
      <c r="O14" s="19"/>
      <c r="P14" s="18"/>
      <c r="Q14" s="18"/>
      <c r="R14" s="19"/>
      <c r="S14" s="19"/>
      <c r="T14" s="18"/>
      <c r="U14" s="18"/>
      <c r="V14" s="19"/>
      <c r="W14" s="19"/>
      <c r="X14" s="18"/>
      <c r="Y14" s="18"/>
      <c r="Z14" s="19"/>
      <c r="AA14" s="19"/>
      <c r="AB14" s="18"/>
      <c r="AC14" s="18"/>
      <c r="AD14" s="18"/>
      <c r="AE14" s="18"/>
      <c r="AF14" s="18"/>
      <c r="AH14" s="362" t="s">
        <v>496</v>
      </c>
      <c r="AI14" s="339">
        <v>1788</v>
      </c>
      <c r="AK14" s="135" t="s">
        <v>975</v>
      </c>
      <c r="AL14" s="387">
        <v>1932</v>
      </c>
      <c r="AM14" s="387">
        <v>17</v>
      </c>
      <c r="AN14" s="387">
        <v>35</v>
      </c>
    </row>
    <row r="15" spans="1:40" ht="24" customHeight="1">
      <c r="A15" s="109"/>
      <c r="B15" s="245"/>
      <c r="C15" s="245"/>
      <c r="D15" s="246"/>
      <c r="E15" s="247"/>
      <c r="F15" s="245"/>
      <c r="G15" s="245"/>
      <c r="H15" s="246"/>
      <c r="I15" s="246"/>
      <c r="J15" s="245"/>
      <c r="K15" s="110" t="s">
        <v>369</v>
      </c>
      <c r="L15" s="44">
        <v>7364</v>
      </c>
      <c r="M15" s="18">
        <f>L15*N15/100</f>
        <v>5204.1388</v>
      </c>
      <c r="N15" s="19">
        <v>70.67</v>
      </c>
      <c r="O15" s="19">
        <f>L15/AF15*100000</f>
        <v>1583.8159986063108</v>
      </c>
      <c r="P15" s="18">
        <v>256</v>
      </c>
      <c r="Q15" s="18">
        <f>P15*R15/100</f>
        <v>212</v>
      </c>
      <c r="R15" s="19">
        <f>(212/256)*100</f>
        <v>82.8125</v>
      </c>
      <c r="S15" s="19">
        <f>P15/AF15*100000</f>
        <v>55.059328577297066</v>
      </c>
      <c r="T15" s="18">
        <v>4297</v>
      </c>
      <c r="U15" s="18">
        <f>T15*V15/100</f>
        <v>2737.6187</v>
      </c>
      <c r="V15" s="19">
        <v>63.71</v>
      </c>
      <c r="W15" s="19">
        <f>T15/AF15*100000</f>
        <v>924.1794331900213</v>
      </c>
      <c r="X15" s="18">
        <f>L15-P15-T15</f>
        <v>2811</v>
      </c>
      <c r="Y15" s="18">
        <f>M15-Q15-U15</f>
        <v>2254.5200999999997</v>
      </c>
      <c r="Z15" s="19">
        <f>Y15/X15*100</f>
        <v>80.20348986125933</v>
      </c>
      <c r="AA15" s="19">
        <f>X15/AF15*100000</f>
        <v>604.5772368389923</v>
      </c>
      <c r="AB15" s="18">
        <v>195</v>
      </c>
      <c r="AC15" s="18">
        <v>216</v>
      </c>
      <c r="AD15" s="18">
        <v>266</v>
      </c>
      <c r="AE15" s="18">
        <v>41591</v>
      </c>
      <c r="AF15" s="18">
        <v>464953</v>
      </c>
      <c r="AH15" s="362" t="s">
        <v>5</v>
      </c>
      <c r="AI15" s="339">
        <f>7791/460771*100000</f>
        <v>1690.8616210655618</v>
      </c>
      <c r="AK15" s="135" t="s">
        <v>970</v>
      </c>
      <c r="AL15" s="388">
        <v>1896</v>
      </c>
      <c r="AM15" s="388">
        <v>36</v>
      </c>
      <c r="AN15" s="388">
        <v>26</v>
      </c>
    </row>
    <row r="16" spans="1:32" ht="24" customHeight="1">
      <c r="A16" s="109"/>
      <c r="B16" s="245"/>
      <c r="C16" s="245"/>
      <c r="D16" s="246"/>
      <c r="E16" s="247"/>
      <c r="F16" s="245"/>
      <c r="G16" s="245"/>
      <c r="H16" s="246"/>
      <c r="I16" s="246"/>
      <c r="J16" s="245"/>
      <c r="K16" s="110" t="s">
        <v>370</v>
      </c>
      <c r="L16" s="44">
        <f>L17+L18+L19+L20</f>
        <v>7279</v>
      </c>
      <c r="M16" s="18">
        <f>M17+M18+M19+M20</f>
        <v>5194.995199999999</v>
      </c>
      <c r="N16" s="19">
        <f>M16/L16*100</f>
        <v>71.36962769611209</v>
      </c>
      <c r="O16" s="19">
        <f>L16/463696*100000</f>
        <v>1569.7784755529485</v>
      </c>
      <c r="P16" s="18">
        <f>P17+P18+P19+P20</f>
        <v>211</v>
      </c>
      <c r="Q16" s="18">
        <f>Q17+Q18+Q19+Q20</f>
        <v>186.0023</v>
      </c>
      <c r="R16" s="19">
        <f>Q16/P16*100</f>
        <v>88.15274881516586</v>
      </c>
      <c r="S16" s="19">
        <f>P16/463696*100000</f>
        <v>45.5039508643594</v>
      </c>
      <c r="T16" s="18">
        <f>T17+T18+T19+T20</f>
        <v>4142</v>
      </c>
      <c r="U16" s="18">
        <f>U17+U18+U19+U20</f>
        <v>2733.0232</v>
      </c>
      <c r="V16" s="19">
        <f>U16/T16*100</f>
        <v>65.98317720907774</v>
      </c>
      <c r="W16" s="19">
        <f>T16/463696*100000</f>
        <v>893.2576515648183</v>
      </c>
      <c r="X16" s="18">
        <f>X17+X18+X19+X20</f>
        <v>2926</v>
      </c>
      <c r="Y16" s="18">
        <f>Y17+Y18+Y19+Y20</f>
        <v>2275.9697</v>
      </c>
      <c r="Z16" s="19">
        <f>Y16/X16*100</f>
        <v>77.78433697881067</v>
      </c>
      <c r="AA16" s="19">
        <f>X16/463696*100000</f>
        <v>631.0168731237707</v>
      </c>
      <c r="AB16" s="18">
        <f>AB17+AB18+AB19+AB20</f>
        <v>178</v>
      </c>
      <c r="AC16" s="18">
        <f>AC17+AC18+AC19+AC20</f>
        <v>220</v>
      </c>
      <c r="AD16" s="18">
        <f>AD17+AD18+AD19+AD20</f>
        <v>126</v>
      </c>
      <c r="AE16" s="18">
        <f>AE17+AE18+AE19+AE20</f>
        <v>44214</v>
      </c>
      <c r="AF16" s="18">
        <v>463696</v>
      </c>
    </row>
    <row r="17" spans="1:32" ht="24" customHeight="1" hidden="1">
      <c r="A17" s="109"/>
      <c r="B17" s="245"/>
      <c r="C17" s="245"/>
      <c r="D17" s="246"/>
      <c r="E17" s="247"/>
      <c r="F17" s="245"/>
      <c r="G17" s="245"/>
      <c r="H17" s="246"/>
      <c r="I17" s="246"/>
      <c r="J17" s="245"/>
      <c r="K17" s="133" t="s">
        <v>941</v>
      </c>
      <c r="L17" s="44">
        <v>1676</v>
      </c>
      <c r="M17" s="18">
        <f>L17*N17/100</f>
        <v>1315.9951999999998</v>
      </c>
      <c r="N17" s="19">
        <v>78.52</v>
      </c>
      <c r="O17" s="19">
        <f aca="true" t="shared" si="1" ref="O17:O30">L17/AF17*100000</f>
        <v>361.18276580659483</v>
      </c>
      <c r="P17" s="18">
        <v>51</v>
      </c>
      <c r="Q17" s="18">
        <f>P17*R17/100</f>
        <v>50.0004</v>
      </c>
      <c r="R17" s="19">
        <v>98.04</v>
      </c>
      <c r="S17" s="19">
        <f>P17/AF17*100000</f>
        <v>10.99064502156106</v>
      </c>
      <c r="T17" s="18">
        <v>986</v>
      </c>
      <c r="U17" s="18">
        <f>T17*V17/100</f>
        <v>745.0216</v>
      </c>
      <c r="V17" s="19">
        <v>75.56</v>
      </c>
      <c r="W17" s="19">
        <f aca="true" t="shared" si="2" ref="W17:W30">T17/AF17*100000</f>
        <v>212.48580375018048</v>
      </c>
      <c r="X17" s="18">
        <f>L17-P17-T17</f>
        <v>639</v>
      </c>
      <c r="Y17" s="18">
        <f>M17-Q17-U17</f>
        <v>520.9731999999999</v>
      </c>
      <c r="Z17" s="19">
        <f>Y17/X17*100</f>
        <v>81.52945226917056</v>
      </c>
      <c r="AA17" s="19">
        <f aca="true" t="shared" si="3" ref="AA17:AA30">X17/AF17*100000</f>
        <v>137.70631703485327</v>
      </c>
      <c r="AB17" s="18">
        <v>72</v>
      </c>
      <c r="AC17" s="18">
        <v>103</v>
      </c>
      <c r="AD17" s="18">
        <v>28</v>
      </c>
      <c r="AE17" s="124">
        <v>2248</v>
      </c>
      <c r="AF17" s="18">
        <v>464031</v>
      </c>
    </row>
    <row r="18" spans="1:32" ht="24" customHeight="1" hidden="1">
      <c r="A18" s="109"/>
      <c r="B18" s="245"/>
      <c r="C18" s="245"/>
      <c r="D18" s="246"/>
      <c r="E18" s="247"/>
      <c r="F18" s="245"/>
      <c r="G18" s="245"/>
      <c r="H18" s="246"/>
      <c r="I18" s="246"/>
      <c r="J18" s="245"/>
      <c r="K18" s="133" t="s">
        <v>964</v>
      </c>
      <c r="L18" s="44">
        <v>1775</v>
      </c>
      <c r="M18" s="18">
        <v>1386</v>
      </c>
      <c r="N18" s="19">
        <v>78.08</v>
      </c>
      <c r="O18" s="19">
        <f t="shared" si="1"/>
        <v>382.72456768295314</v>
      </c>
      <c r="P18" s="18">
        <v>67</v>
      </c>
      <c r="Q18" s="18">
        <f>P18*R18/100</f>
        <v>58.0019</v>
      </c>
      <c r="R18" s="19">
        <v>86.57</v>
      </c>
      <c r="S18" s="19">
        <f>P18/AF18*100000</f>
        <v>14.446504808314286</v>
      </c>
      <c r="T18" s="18">
        <v>1046</v>
      </c>
      <c r="U18" s="18">
        <f>T18*V18/100</f>
        <v>805.0015999999999</v>
      </c>
      <c r="V18" s="19">
        <v>76.96</v>
      </c>
      <c r="W18" s="19">
        <f t="shared" si="2"/>
        <v>225.53797058950366</v>
      </c>
      <c r="X18" s="18">
        <v>662</v>
      </c>
      <c r="Y18" s="18">
        <f>M18-Q18-U18</f>
        <v>522.9965000000001</v>
      </c>
      <c r="Z18" s="19">
        <v>79</v>
      </c>
      <c r="AA18" s="19">
        <f t="shared" si="3"/>
        <v>142.74009228513518</v>
      </c>
      <c r="AB18" s="18">
        <v>53</v>
      </c>
      <c r="AC18" s="18">
        <v>52</v>
      </c>
      <c r="AD18" s="18">
        <v>37</v>
      </c>
      <c r="AE18" s="18">
        <v>17989</v>
      </c>
      <c r="AF18" s="18">
        <v>463780</v>
      </c>
    </row>
    <row r="19" spans="1:40" ht="24" customHeight="1" hidden="1">
      <c r="A19" s="109"/>
      <c r="B19" s="245"/>
      <c r="C19" s="245"/>
      <c r="D19" s="246"/>
      <c r="E19" s="247"/>
      <c r="F19" s="245"/>
      <c r="G19" s="245"/>
      <c r="H19" s="246"/>
      <c r="I19" s="246"/>
      <c r="J19" s="245"/>
      <c r="K19" s="133" t="s">
        <v>965</v>
      </c>
      <c r="L19" s="44">
        <v>1932</v>
      </c>
      <c r="M19" s="18">
        <v>1225</v>
      </c>
      <c r="N19" s="19">
        <v>63.41</v>
      </c>
      <c r="O19" s="19">
        <f t="shared" si="1"/>
        <v>416.6343192816293</v>
      </c>
      <c r="P19" s="18">
        <v>47</v>
      </c>
      <c r="Q19" s="18">
        <v>38</v>
      </c>
      <c r="R19" s="19">
        <v>80.85</v>
      </c>
      <c r="S19" s="19">
        <f>P19/AF19*100000</f>
        <v>10.13551397838332</v>
      </c>
      <c r="T19" s="18">
        <v>1079</v>
      </c>
      <c r="U19" s="18">
        <v>555</v>
      </c>
      <c r="V19" s="19">
        <v>51.44</v>
      </c>
      <c r="W19" s="19">
        <f t="shared" si="2"/>
        <v>232.68552303565113</v>
      </c>
      <c r="X19" s="18">
        <v>806</v>
      </c>
      <c r="Y19" s="18">
        <v>632</v>
      </c>
      <c r="Z19" s="19">
        <v>78.41</v>
      </c>
      <c r="AA19" s="19">
        <f t="shared" si="3"/>
        <v>173.81328226759481</v>
      </c>
      <c r="AB19" s="18">
        <v>17</v>
      </c>
      <c r="AC19" s="18">
        <v>19</v>
      </c>
      <c r="AD19" s="18">
        <v>35</v>
      </c>
      <c r="AE19" s="18">
        <v>14409</v>
      </c>
      <c r="AF19" s="18">
        <v>463716</v>
      </c>
      <c r="AK19" s="380" t="s">
        <v>560</v>
      </c>
      <c r="AL19" s="385">
        <v>1693</v>
      </c>
      <c r="AM19" s="385">
        <v>43</v>
      </c>
      <c r="AN19" s="386">
        <v>28</v>
      </c>
    </row>
    <row r="20" spans="1:32" ht="24" customHeight="1" hidden="1">
      <c r="A20" s="109"/>
      <c r="B20" s="245"/>
      <c r="C20" s="245"/>
      <c r="D20" s="246"/>
      <c r="E20" s="247"/>
      <c r="F20" s="245"/>
      <c r="G20" s="245"/>
      <c r="H20" s="246"/>
      <c r="I20" s="246"/>
      <c r="J20" s="245"/>
      <c r="K20" s="133" t="s">
        <v>966</v>
      </c>
      <c r="L20" s="44">
        <v>1896</v>
      </c>
      <c r="M20" s="18">
        <v>1268</v>
      </c>
      <c r="N20" s="19">
        <v>66.88</v>
      </c>
      <c r="O20" s="19">
        <f t="shared" si="1"/>
        <v>409.2336581733415</v>
      </c>
      <c r="P20" s="18">
        <v>46</v>
      </c>
      <c r="Q20" s="18">
        <v>40</v>
      </c>
      <c r="R20" s="19">
        <v>86.96</v>
      </c>
      <c r="S20" s="19">
        <f aca="true" t="shared" si="4" ref="S20:S30">P20/AF20*100000</f>
        <v>9.92866470251778</v>
      </c>
      <c r="T20" s="18">
        <v>1031</v>
      </c>
      <c r="U20" s="18">
        <v>628</v>
      </c>
      <c r="V20" s="19">
        <v>60.91</v>
      </c>
      <c r="W20" s="19">
        <f t="shared" si="2"/>
        <v>222.53159365860503</v>
      </c>
      <c r="X20" s="18">
        <v>819</v>
      </c>
      <c r="Y20" s="18">
        <v>600</v>
      </c>
      <c r="Z20" s="19">
        <v>73.26</v>
      </c>
      <c r="AA20" s="19">
        <f t="shared" si="3"/>
        <v>176.77339981221874</v>
      </c>
      <c r="AB20" s="18">
        <v>36</v>
      </c>
      <c r="AC20" s="18">
        <v>46</v>
      </c>
      <c r="AD20" s="18">
        <v>26</v>
      </c>
      <c r="AE20" s="18">
        <v>9568</v>
      </c>
      <c r="AF20" s="18">
        <v>463305</v>
      </c>
    </row>
    <row r="21" spans="1:35" ht="21" customHeight="1">
      <c r="A21" s="109"/>
      <c r="B21" s="245"/>
      <c r="C21" s="245"/>
      <c r="D21" s="246"/>
      <c r="E21" s="247"/>
      <c r="F21" s="245"/>
      <c r="G21" s="245"/>
      <c r="H21" s="246"/>
      <c r="I21" s="246"/>
      <c r="J21" s="245"/>
      <c r="K21" s="110" t="s">
        <v>371</v>
      </c>
      <c r="L21" s="44">
        <v>7332</v>
      </c>
      <c r="M21" s="18">
        <v>5036</v>
      </c>
      <c r="N21" s="19">
        <f aca="true" t="shared" si="5" ref="N21:N30">M21/L21*100</f>
        <v>68.68521549372613</v>
      </c>
      <c r="O21" s="19">
        <f t="shared" si="1"/>
        <v>1585.221892147833</v>
      </c>
      <c r="P21" s="18">
        <v>136</v>
      </c>
      <c r="Q21" s="18">
        <v>133</v>
      </c>
      <c r="R21" s="19">
        <f aca="true" t="shared" si="6" ref="R21:R30">Q21/P21*100</f>
        <v>97.79411764705883</v>
      </c>
      <c r="S21" s="19">
        <f t="shared" si="4"/>
        <v>29.4040067283286</v>
      </c>
      <c r="T21" s="18">
        <v>3793</v>
      </c>
      <c r="U21" s="18">
        <v>2168</v>
      </c>
      <c r="V21" s="19">
        <f aca="true" t="shared" si="7" ref="V21:V30">U21/T21*100</f>
        <v>57.15792248879515</v>
      </c>
      <c r="W21" s="19">
        <f t="shared" si="2"/>
        <v>820.0690994158115</v>
      </c>
      <c r="X21" s="18">
        <v>3403</v>
      </c>
      <c r="Y21" s="18">
        <v>2735</v>
      </c>
      <c r="Z21" s="19">
        <f aca="true" t="shared" si="8" ref="Z21:Z30">Y21/X21*100</f>
        <v>80.37026153394065</v>
      </c>
      <c r="AA21" s="19">
        <f t="shared" si="3"/>
        <v>735.7487860036928</v>
      </c>
      <c r="AB21" s="18">
        <v>176</v>
      </c>
      <c r="AC21" s="18">
        <v>221</v>
      </c>
      <c r="AD21" s="18">
        <v>104</v>
      </c>
      <c r="AE21" s="18">
        <v>43787</v>
      </c>
      <c r="AF21" s="18">
        <v>462522</v>
      </c>
      <c r="AH21" s="361" t="s">
        <v>557</v>
      </c>
      <c r="AI21" s="338">
        <v>759.63</v>
      </c>
    </row>
    <row r="22" spans="1:40" ht="24" customHeight="1" hidden="1">
      <c r="A22" s="109"/>
      <c r="B22" s="245"/>
      <c r="C22" s="245"/>
      <c r="D22" s="246"/>
      <c r="E22" s="247"/>
      <c r="F22" s="245"/>
      <c r="G22" s="245"/>
      <c r="H22" s="246"/>
      <c r="I22" s="246"/>
      <c r="J22" s="245"/>
      <c r="K22" s="133" t="s">
        <v>372</v>
      </c>
      <c r="L22" s="44">
        <v>1693</v>
      </c>
      <c r="M22" s="18">
        <v>1230</v>
      </c>
      <c r="N22" s="19">
        <f t="shared" si="5"/>
        <v>72.6520968694625</v>
      </c>
      <c r="O22" s="19">
        <f t="shared" si="1"/>
        <v>365.6413734120625</v>
      </c>
      <c r="P22" s="18">
        <v>33</v>
      </c>
      <c r="Q22" s="18">
        <v>31</v>
      </c>
      <c r="R22" s="19">
        <f t="shared" si="6"/>
        <v>93.93939393939394</v>
      </c>
      <c r="S22" s="19">
        <f t="shared" si="4"/>
        <v>7.127091153336127</v>
      </c>
      <c r="T22" s="18">
        <v>872</v>
      </c>
      <c r="U22" s="18">
        <v>529</v>
      </c>
      <c r="V22" s="19">
        <f t="shared" si="7"/>
        <v>60.6651376146789</v>
      </c>
      <c r="W22" s="19">
        <f t="shared" si="2"/>
        <v>188.32798441542735</v>
      </c>
      <c r="X22" s="18">
        <f aca="true" t="shared" si="9" ref="X22:Y30">L22-P22-T22</f>
        <v>788</v>
      </c>
      <c r="Y22" s="18">
        <f t="shared" si="9"/>
        <v>670</v>
      </c>
      <c r="Z22" s="19">
        <f t="shared" si="8"/>
        <v>85.0253807106599</v>
      </c>
      <c r="AA22" s="19">
        <f t="shared" si="3"/>
        <v>170.18629784329903</v>
      </c>
      <c r="AB22" s="18">
        <v>43</v>
      </c>
      <c r="AC22" s="18">
        <v>52</v>
      </c>
      <c r="AD22" s="18">
        <v>28</v>
      </c>
      <c r="AE22" s="18">
        <v>15146</v>
      </c>
      <c r="AF22" s="18">
        <v>463022</v>
      </c>
      <c r="AK22" s="367" t="s">
        <v>397</v>
      </c>
      <c r="AL22" s="387">
        <v>1737</v>
      </c>
      <c r="AM22" s="387">
        <v>40</v>
      </c>
      <c r="AN22" s="387">
        <v>20</v>
      </c>
    </row>
    <row r="23" spans="1:40" ht="24" customHeight="1" hidden="1">
      <c r="A23" s="109"/>
      <c r="B23" s="856"/>
      <c r="C23" s="856"/>
      <c r="D23" s="856"/>
      <c r="E23" s="856"/>
      <c r="F23" s="856"/>
      <c r="G23" s="856"/>
      <c r="H23" s="856"/>
      <c r="I23" s="856"/>
      <c r="J23" s="856"/>
      <c r="K23" s="133" t="s">
        <v>897</v>
      </c>
      <c r="L23" s="44">
        <v>1737</v>
      </c>
      <c r="M23" s="18">
        <v>1196</v>
      </c>
      <c r="N23" s="19">
        <f t="shared" si="5"/>
        <v>68.85434657455383</v>
      </c>
      <c r="O23" s="19">
        <f t="shared" si="1"/>
        <v>375.5383364754311</v>
      </c>
      <c r="P23" s="18">
        <v>33</v>
      </c>
      <c r="Q23" s="18">
        <v>28</v>
      </c>
      <c r="R23" s="19">
        <f t="shared" si="6"/>
        <v>84.84848484848484</v>
      </c>
      <c r="S23" s="19">
        <f t="shared" si="4"/>
        <v>7.134579794870021</v>
      </c>
      <c r="T23" s="18">
        <v>912</v>
      </c>
      <c r="U23" s="18">
        <v>542</v>
      </c>
      <c r="V23" s="19">
        <f t="shared" si="7"/>
        <v>59.42982456140351</v>
      </c>
      <c r="W23" s="19">
        <f t="shared" si="2"/>
        <v>197.1738416036806</v>
      </c>
      <c r="X23" s="18">
        <f t="shared" si="9"/>
        <v>792</v>
      </c>
      <c r="Y23" s="18">
        <f t="shared" si="9"/>
        <v>626</v>
      </c>
      <c r="Z23" s="19">
        <f t="shared" si="8"/>
        <v>79.04040404040404</v>
      </c>
      <c r="AA23" s="19">
        <f t="shared" si="3"/>
        <v>171.2299150768805</v>
      </c>
      <c r="AB23" s="18">
        <v>40</v>
      </c>
      <c r="AC23" s="18">
        <v>51</v>
      </c>
      <c r="AD23" s="18">
        <v>20</v>
      </c>
      <c r="AE23" s="18">
        <v>7212</v>
      </c>
      <c r="AF23" s="18">
        <v>462536</v>
      </c>
      <c r="AK23" s="416" t="s">
        <v>511</v>
      </c>
      <c r="AL23">
        <v>1928</v>
      </c>
      <c r="AM23">
        <v>54</v>
      </c>
      <c r="AN23">
        <v>24</v>
      </c>
    </row>
    <row r="24" spans="1:40" ht="24" customHeight="1" hidden="1">
      <c r="A24" s="109"/>
      <c r="B24" s="856"/>
      <c r="C24" s="856"/>
      <c r="D24" s="856"/>
      <c r="E24" s="856"/>
      <c r="F24" s="856"/>
      <c r="G24" s="856"/>
      <c r="H24" s="856"/>
      <c r="I24" s="856"/>
      <c r="J24" s="856"/>
      <c r="K24" s="133" t="s">
        <v>374</v>
      </c>
      <c r="L24" s="44">
        <v>1928</v>
      </c>
      <c r="M24" s="18">
        <v>1300</v>
      </c>
      <c r="N24" s="19">
        <f t="shared" si="5"/>
        <v>67.42738589211619</v>
      </c>
      <c r="O24" s="19">
        <f t="shared" si="1"/>
        <v>417.0695671172662</v>
      </c>
      <c r="P24" s="18">
        <v>34</v>
      </c>
      <c r="Q24" s="18">
        <v>34</v>
      </c>
      <c r="R24" s="19">
        <f t="shared" si="6"/>
        <v>100</v>
      </c>
      <c r="S24" s="19">
        <f t="shared" si="4"/>
        <v>7.354961245843906</v>
      </c>
      <c r="T24" s="18">
        <v>976</v>
      </c>
      <c r="U24" s="18">
        <v>524</v>
      </c>
      <c r="V24" s="19">
        <f t="shared" si="7"/>
        <v>53.68852459016394</v>
      </c>
      <c r="W24" s="19">
        <f t="shared" si="2"/>
        <v>211.13065223363685</v>
      </c>
      <c r="X24" s="18">
        <f t="shared" si="9"/>
        <v>918</v>
      </c>
      <c r="Y24" s="18">
        <f aca="true" t="shared" si="10" ref="Y24:Y30">M24-Q24-U24</f>
        <v>742</v>
      </c>
      <c r="Z24" s="19">
        <f t="shared" si="8"/>
        <v>80.82788671023965</v>
      </c>
      <c r="AA24" s="19">
        <f t="shared" si="3"/>
        <v>198.58395363778544</v>
      </c>
      <c r="AB24" s="18">
        <v>54</v>
      </c>
      <c r="AC24" s="18">
        <v>66</v>
      </c>
      <c r="AD24" s="18">
        <v>24</v>
      </c>
      <c r="AE24" s="18">
        <v>11816</v>
      </c>
      <c r="AF24" s="18">
        <v>462273</v>
      </c>
      <c r="AK24" s="452" t="s">
        <v>498</v>
      </c>
      <c r="AL24" s="387">
        <v>1974</v>
      </c>
      <c r="AM24" s="387">
        <v>39</v>
      </c>
      <c r="AN24" s="387">
        <v>32</v>
      </c>
    </row>
    <row r="25" spans="1:32" ht="24" customHeight="1" hidden="1">
      <c r="A25" s="109"/>
      <c r="B25" s="856"/>
      <c r="C25" s="856"/>
      <c r="D25" s="856"/>
      <c r="E25" s="856"/>
      <c r="F25" s="856"/>
      <c r="G25" s="856"/>
      <c r="H25" s="856"/>
      <c r="I25" s="856"/>
      <c r="J25" s="856"/>
      <c r="K25" s="133" t="s">
        <v>375</v>
      </c>
      <c r="L25" s="44">
        <v>1974</v>
      </c>
      <c r="M25" s="18">
        <v>1310</v>
      </c>
      <c r="N25" s="19">
        <f t="shared" si="5"/>
        <v>66.3627152988855</v>
      </c>
      <c r="O25" s="19">
        <f t="shared" si="1"/>
        <v>427.0333297999606</v>
      </c>
      <c r="P25" s="18">
        <v>36</v>
      </c>
      <c r="Q25" s="18">
        <v>40</v>
      </c>
      <c r="R25" s="19">
        <f t="shared" si="6"/>
        <v>111.11111111111111</v>
      </c>
      <c r="S25" s="19">
        <f t="shared" si="4"/>
        <v>7.787841880850347</v>
      </c>
      <c r="T25" s="18">
        <v>1033</v>
      </c>
      <c r="U25" s="18">
        <v>573</v>
      </c>
      <c r="V25" s="19">
        <f t="shared" si="7"/>
        <v>55.469506292352364</v>
      </c>
      <c r="W25" s="19">
        <f t="shared" si="2"/>
        <v>223.46779619217796</v>
      </c>
      <c r="X25" s="18">
        <f t="shared" si="9"/>
        <v>905</v>
      </c>
      <c r="Y25" s="18">
        <f t="shared" si="10"/>
        <v>697</v>
      </c>
      <c r="Z25" s="19">
        <f t="shared" si="8"/>
        <v>77.01657458563535</v>
      </c>
      <c r="AA25" s="19">
        <f t="shared" si="3"/>
        <v>195.77769172693232</v>
      </c>
      <c r="AB25" s="18">
        <v>39</v>
      </c>
      <c r="AC25" s="18">
        <v>52</v>
      </c>
      <c r="AD25" s="18">
        <v>32</v>
      </c>
      <c r="AE25" s="18">
        <v>9613</v>
      </c>
      <c r="AF25" s="18">
        <v>462259</v>
      </c>
    </row>
    <row r="26" spans="1:32" ht="24" customHeight="1">
      <c r="A26" s="109"/>
      <c r="B26" s="856"/>
      <c r="C26" s="856"/>
      <c r="D26" s="856"/>
      <c r="E26" s="856"/>
      <c r="F26" s="856"/>
      <c r="G26" s="856"/>
      <c r="H26" s="856"/>
      <c r="I26" s="856"/>
      <c r="J26" s="856"/>
      <c r="K26" s="298" t="s">
        <v>4</v>
      </c>
      <c r="L26" s="44">
        <v>8256</v>
      </c>
      <c r="M26" s="18">
        <v>5883</v>
      </c>
      <c r="N26" s="19">
        <f t="shared" si="5"/>
        <v>71.25726744186046</v>
      </c>
      <c r="O26" s="19">
        <f t="shared" si="1"/>
        <v>1787.8566076633563</v>
      </c>
      <c r="P26" s="18">
        <v>123</v>
      </c>
      <c r="Q26" s="18">
        <v>109</v>
      </c>
      <c r="R26" s="19">
        <f t="shared" si="6"/>
        <v>88.6178861788618</v>
      </c>
      <c r="S26" s="19">
        <f t="shared" si="4"/>
        <v>26.63594509963576</v>
      </c>
      <c r="T26" s="18">
        <v>4292</v>
      </c>
      <c r="U26" s="18">
        <v>2540</v>
      </c>
      <c r="V26" s="19">
        <f t="shared" si="7"/>
        <v>59.17986952469712</v>
      </c>
      <c r="W26" s="19">
        <f t="shared" si="2"/>
        <v>929.4428972978592</v>
      </c>
      <c r="X26" s="18">
        <f t="shared" si="9"/>
        <v>3841</v>
      </c>
      <c r="Y26" s="18">
        <f t="shared" si="10"/>
        <v>3234</v>
      </c>
      <c r="Z26" s="19">
        <f t="shared" si="8"/>
        <v>84.19682374381672</v>
      </c>
      <c r="AA26" s="19">
        <f t="shared" si="3"/>
        <v>831.7777652658613</v>
      </c>
      <c r="AB26" s="18">
        <v>234</v>
      </c>
      <c r="AC26" s="18">
        <v>241</v>
      </c>
      <c r="AD26" s="18">
        <v>69</v>
      </c>
      <c r="AE26" s="18">
        <v>40875</v>
      </c>
      <c r="AF26" s="18">
        <v>461782</v>
      </c>
    </row>
    <row r="27" spans="1:32" ht="24" customHeight="1" hidden="1">
      <c r="A27" s="109"/>
      <c r="B27" s="856"/>
      <c r="C27" s="856"/>
      <c r="D27" s="856"/>
      <c r="E27" s="856"/>
      <c r="F27" s="856"/>
      <c r="G27" s="856"/>
      <c r="H27" s="856"/>
      <c r="I27" s="856"/>
      <c r="J27" s="856"/>
      <c r="K27" s="334" t="s">
        <v>399</v>
      </c>
      <c r="L27" s="44">
        <v>1810</v>
      </c>
      <c r="M27" s="18">
        <v>1188</v>
      </c>
      <c r="N27" s="19">
        <f t="shared" si="5"/>
        <v>65.6353591160221</v>
      </c>
      <c r="O27" s="19">
        <f t="shared" si="1"/>
        <v>391.66298806401636</v>
      </c>
      <c r="P27" s="18">
        <v>19</v>
      </c>
      <c r="Q27" s="18">
        <v>15</v>
      </c>
      <c r="R27" s="19">
        <f t="shared" si="6"/>
        <v>78.94736842105263</v>
      </c>
      <c r="S27" s="19">
        <f t="shared" si="4"/>
        <v>4.111379432716194</v>
      </c>
      <c r="T27" s="18">
        <v>905</v>
      </c>
      <c r="U27" s="18">
        <v>506</v>
      </c>
      <c r="V27" s="19">
        <f t="shared" si="7"/>
        <v>55.91160220994475</v>
      </c>
      <c r="W27" s="19">
        <f t="shared" si="2"/>
        <v>195.83149403200818</v>
      </c>
      <c r="X27" s="18">
        <f t="shared" si="9"/>
        <v>886</v>
      </c>
      <c r="Y27" s="18">
        <f t="shared" si="10"/>
        <v>667</v>
      </c>
      <c r="Z27" s="19">
        <f t="shared" si="8"/>
        <v>75.2821670428894</v>
      </c>
      <c r="AA27" s="19">
        <f t="shared" si="3"/>
        <v>191.72011459929197</v>
      </c>
      <c r="AB27" s="18">
        <v>52</v>
      </c>
      <c r="AC27" s="18">
        <v>54</v>
      </c>
      <c r="AD27" s="18">
        <v>20</v>
      </c>
      <c r="AE27" s="18">
        <v>10337</v>
      </c>
      <c r="AF27" s="18">
        <v>462132</v>
      </c>
    </row>
    <row r="28" spans="1:32" ht="24" customHeight="1" hidden="1">
      <c r="A28" s="109"/>
      <c r="B28" s="856"/>
      <c r="C28" s="856"/>
      <c r="D28" s="856"/>
      <c r="E28" s="856"/>
      <c r="F28" s="856"/>
      <c r="G28" s="856"/>
      <c r="H28" s="856"/>
      <c r="I28" s="856"/>
      <c r="J28" s="856"/>
      <c r="K28" s="334" t="s">
        <v>373</v>
      </c>
      <c r="L28" s="44">
        <v>2081</v>
      </c>
      <c r="M28" s="18">
        <v>1445</v>
      </c>
      <c r="N28" s="19">
        <f t="shared" si="5"/>
        <v>69.43777030273907</v>
      </c>
      <c r="O28" s="19">
        <f t="shared" si="1"/>
        <v>450.59187548853816</v>
      </c>
      <c r="P28" s="18">
        <v>44</v>
      </c>
      <c r="Q28" s="18">
        <v>34</v>
      </c>
      <c r="R28" s="19">
        <f t="shared" si="6"/>
        <v>77.27272727272727</v>
      </c>
      <c r="S28" s="19">
        <f t="shared" si="4"/>
        <v>9.527170841660586</v>
      </c>
      <c r="T28" s="18">
        <v>1141</v>
      </c>
      <c r="U28" s="18">
        <v>692</v>
      </c>
      <c r="V28" s="19">
        <f t="shared" si="7"/>
        <v>60.64855390008764</v>
      </c>
      <c r="W28" s="19">
        <f t="shared" si="2"/>
        <v>247.05686205306202</v>
      </c>
      <c r="X28" s="18">
        <f t="shared" si="9"/>
        <v>896</v>
      </c>
      <c r="Y28" s="18">
        <f t="shared" si="10"/>
        <v>719</v>
      </c>
      <c r="Z28" s="19">
        <f t="shared" si="8"/>
        <v>80.24553571428571</v>
      </c>
      <c r="AA28" s="19">
        <f t="shared" si="3"/>
        <v>194.00784259381555</v>
      </c>
      <c r="AB28" s="18">
        <v>36</v>
      </c>
      <c r="AC28" s="18">
        <v>36</v>
      </c>
      <c r="AD28" s="18">
        <v>16</v>
      </c>
      <c r="AE28" s="18">
        <v>786</v>
      </c>
      <c r="AF28" s="18">
        <v>461837</v>
      </c>
    </row>
    <row r="29" spans="1:32" ht="24" customHeight="1" hidden="1">
      <c r="A29" s="109"/>
      <c r="B29" s="856"/>
      <c r="C29" s="856"/>
      <c r="D29" s="856"/>
      <c r="E29" s="856"/>
      <c r="F29" s="856"/>
      <c r="G29" s="856"/>
      <c r="H29" s="856"/>
      <c r="I29" s="856"/>
      <c r="J29" s="856"/>
      <c r="K29" s="334" t="s">
        <v>374</v>
      </c>
      <c r="L29" s="44">
        <v>2320</v>
      </c>
      <c r="M29" s="18">
        <v>1732</v>
      </c>
      <c r="N29" s="19">
        <f t="shared" si="5"/>
        <v>74.6551724137931</v>
      </c>
      <c r="O29" s="19">
        <f t="shared" si="1"/>
        <v>502.6203418251618</v>
      </c>
      <c r="P29" s="18">
        <v>35</v>
      </c>
      <c r="Q29" s="18">
        <v>32</v>
      </c>
      <c r="R29" s="19">
        <f t="shared" si="6"/>
        <v>91.42857142857143</v>
      </c>
      <c r="S29" s="19">
        <f t="shared" si="4"/>
        <v>7.582634467189941</v>
      </c>
      <c r="T29" s="18">
        <v>1154</v>
      </c>
      <c r="U29" s="18">
        <v>721</v>
      </c>
      <c r="V29" s="19">
        <f t="shared" si="7"/>
        <v>62.47833622183708</v>
      </c>
      <c r="W29" s="19">
        <f t="shared" si="2"/>
        <v>250.01029071820548</v>
      </c>
      <c r="X29" s="18">
        <f t="shared" si="9"/>
        <v>1131</v>
      </c>
      <c r="Y29" s="18">
        <f t="shared" si="10"/>
        <v>979</v>
      </c>
      <c r="Z29" s="19">
        <f t="shared" si="8"/>
        <v>86.5605658709107</v>
      </c>
      <c r="AA29" s="19">
        <f t="shared" si="3"/>
        <v>245.02741663976636</v>
      </c>
      <c r="AB29" s="18">
        <v>93</v>
      </c>
      <c r="AC29" s="18">
        <v>92</v>
      </c>
      <c r="AD29" s="18">
        <v>19</v>
      </c>
      <c r="AE29" s="18">
        <v>22884</v>
      </c>
      <c r="AF29" s="18">
        <v>461581</v>
      </c>
    </row>
    <row r="30" spans="1:32" ht="24" customHeight="1">
      <c r="A30" s="109"/>
      <c r="B30" s="856"/>
      <c r="C30" s="856"/>
      <c r="D30" s="856"/>
      <c r="E30" s="856"/>
      <c r="F30" s="856"/>
      <c r="G30" s="856"/>
      <c r="H30" s="856"/>
      <c r="I30" s="856"/>
      <c r="J30" s="856"/>
      <c r="K30" s="334" t="s">
        <v>375</v>
      </c>
      <c r="L30" s="44">
        <v>2045</v>
      </c>
      <c r="M30" s="18">
        <v>1518</v>
      </c>
      <c r="N30" s="19">
        <f t="shared" si="5"/>
        <v>74.22982885085575</v>
      </c>
      <c r="O30" s="19">
        <f t="shared" si="1"/>
        <v>443.0943368426982</v>
      </c>
      <c r="P30" s="18">
        <v>25</v>
      </c>
      <c r="Q30" s="18">
        <v>28</v>
      </c>
      <c r="R30" s="19">
        <f t="shared" si="6"/>
        <v>112.00000000000001</v>
      </c>
      <c r="S30" s="19">
        <f t="shared" si="4"/>
        <v>5.416801183896067</v>
      </c>
      <c r="T30" s="18">
        <v>1092</v>
      </c>
      <c r="U30" s="18">
        <v>621</v>
      </c>
      <c r="V30" s="19">
        <f t="shared" si="7"/>
        <v>56.86813186813187</v>
      </c>
      <c r="W30" s="19">
        <f t="shared" si="2"/>
        <v>236.6058757125802</v>
      </c>
      <c r="X30" s="18">
        <f t="shared" si="9"/>
        <v>928</v>
      </c>
      <c r="Y30" s="18">
        <f t="shared" si="10"/>
        <v>869</v>
      </c>
      <c r="Z30" s="19">
        <f t="shared" si="8"/>
        <v>93.64224137931035</v>
      </c>
      <c r="AA30" s="19">
        <f t="shared" si="3"/>
        <v>201.07165994622198</v>
      </c>
      <c r="AB30" s="18">
        <v>53</v>
      </c>
      <c r="AC30" s="18">
        <v>59</v>
      </c>
      <c r="AD30" s="18">
        <v>14</v>
      </c>
      <c r="AE30" s="18">
        <v>6868</v>
      </c>
      <c r="AF30" s="18">
        <v>461527</v>
      </c>
    </row>
    <row r="31" spans="1:32" ht="24" customHeight="1">
      <c r="A31" s="109"/>
      <c r="B31" s="856"/>
      <c r="C31" s="856"/>
      <c r="D31" s="856"/>
      <c r="E31" s="856"/>
      <c r="F31" s="856"/>
      <c r="G31" s="856"/>
      <c r="H31" s="856"/>
      <c r="I31" s="856"/>
      <c r="J31" s="856"/>
      <c r="K31" s="298" t="s">
        <v>408</v>
      </c>
      <c r="L31" s="44"/>
      <c r="M31" s="18"/>
      <c r="N31" s="27"/>
      <c r="O31" s="24"/>
      <c r="P31" s="18"/>
      <c r="Q31" s="18"/>
      <c r="R31" s="19"/>
      <c r="S31" s="19"/>
      <c r="T31" s="18"/>
      <c r="U31" s="18"/>
      <c r="V31" s="19"/>
      <c r="W31" s="19"/>
      <c r="X31" s="18"/>
      <c r="Y31" s="18"/>
      <c r="Z31" s="19"/>
      <c r="AA31" s="19"/>
      <c r="AB31" s="18"/>
      <c r="AC31" s="18"/>
      <c r="AD31" s="18"/>
      <c r="AE31" s="18"/>
      <c r="AF31" s="18"/>
    </row>
    <row r="32" spans="1:32" ht="24" customHeight="1">
      <c r="A32" s="109"/>
      <c r="B32" s="856"/>
      <c r="C32" s="856"/>
      <c r="D32" s="856"/>
      <c r="E32" s="856"/>
      <c r="F32" s="856"/>
      <c r="G32" s="856"/>
      <c r="H32" s="856"/>
      <c r="I32" s="856"/>
      <c r="J32" s="856"/>
      <c r="K32" s="334" t="s">
        <v>399</v>
      </c>
      <c r="L32" s="44">
        <v>1987</v>
      </c>
      <c r="M32" s="18">
        <v>1383</v>
      </c>
      <c r="N32" s="19">
        <f>M32/L32*100</f>
        <v>69.60241570206341</v>
      </c>
      <c r="O32" s="19">
        <f>L32/AF32*100000</f>
        <v>430.69159923789044</v>
      </c>
      <c r="P32" s="204">
        <v>32</v>
      </c>
      <c r="Q32" s="204">
        <v>23</v>
      </c>
      <c r="R32" s="19">
        <f>Q32/P32*100</f>
        <v>71.875</v>
      </c>
      <c r="S32" s="19">
        <f>P32/AF32*100000</f>
        <v>6.936150566488422</v>
      </c>
      <c r="T32" s="18">
        <v>957</v>
      </c>
      <c r="U32" s="18">
        <v>521</v>
      </c>
      <c r="V32" s="19">
        <f>U32/T32*100</f>
        <v>54.44096133751306</v>
      </c>
      <c r="W32" s="19">
        <f>T32/AF32*100000</f>
        <v>207.43425287904435</v>
      </c>
      <c r="X32" s="18">
        <f aca="true" t="shared" si="11" ref="X32:Y35">L32-P32-T32</f>
        <v>998</v>
      </c>
      <c r="Y32" s="18">
        <f t="shared" si="11"/>
        <v>839</v>
      </c>
      <c r="Z32" s="19">
        <f>Y32/X32*100</f>
        <v>84.06813627254509</v>
      </c>
      <c r="AA32" s="19">
        <f>X32/AF32*100000</f>
        <v>216.32119579235768</v>
      </c>
      <c r="AB32" s="18">
        <v>78</v>
      </c>
      <c r="AC32" s="18">
        <v>84</v>
      </c>
      <c r="AD32" s="18">
        <v>22</v>
      </c>
      <c r="AE32" s="18">
        <v>2180</v>
      </c>
      <c r="AF32" s="18">
        <v>461351</v>
      </c>
    </row>
    <row r="33" spans="1:32" ht="24" customHeight="1">
      <c r="A33" s="109"/>
      <c r="B33" s="856"/>
      <c r="C33" s="856"/>
      <c r="D33" s="856"/>
      <c r="E33" s="856"/>
      <c r="F33" s="856"/>
      <c r="G33" s="856"/>
      <c r="H33" s="856"/>
      <c r="I33" s="856"/>
      <c r="J33" s="856"/>
      <c r="K33" s="334" t="s">
        <v>280</v>
      </c>
      <c r="L33" s="44">
        <v>1889</v>
      </c>
      <c r="M33" s="18">
        <v>1351</v>
      </c>
      <c r="N33" s="19">
        <f>M33/L33*100</f>
        <v>71.51932239280042</v>
      </c>
      <c r="O33" s="19">
        <f>L33/AF33*100000</f>
        <v>409.56504582401925</v>
      </c>
      <c r="P33" s="204">
        <v>43</v>
      </c>
      <c r="Q33" s="204">
        <v>39</v>
      </c>
      <c r="R33" s="19">
        <f>Q33/P33*100</f>
        <v>90.69767441860465</v>
      </c>
      <c r="S33" s="19">
        <f>P33/AF33*100000</f>
        <v>9.323079391441414</v>
      </c>
      <c r="T33" s="18">
        <v>982</v>
      </c>
      <c r="U33" s="18">
        <v>630</v>
      </c>
      <c r="V33" s="19">
        <f>U33/T33*100</f>
        <v>64.15478615071282</v>
      </c>
      <c r="W33" s="19">
        <f>T33/AF33*100000</f>
        <v>212.91311540454575</v>
      </c>
      <c r="X33" s="18">
        <f t="shared" si="11"/>
        <v>864</v>
      </c>
      <c r="Y33" s="18">
        <f t="shared" si="11"/>
        <v>682</v>
      </c>
      <c r="Z33" s="19">
        <f>Y33/X33*100</f>
        <v>78.93518518518519</v>
      </c>
      <c r="AA33" s="19">
        <f>X33/AF33*100000</f>
        <v>187.32885102803212</v>
      </c>
      <c r="AB33" s="18">
        <v>58</v>
      </c>
      <c r="AC33" s="18">
        <v>78</v>
      </c>
      <c r="AD33" s="18">
        <v>20</v>
      </c>
      <c r="AE33" s="18">
        <v>2690</v>
      </c>
      <c r="AF33" s="18">
        <v>461221</v>
      </c>
    </row>
    <row r="34" spans="1:32" ht="24" customHeight="1">
      <c r="A34" s="109"/>
      <c r="B34" s="856"/>
      <c r="C34" s="856"/>
      <c r="D34" s="856"/>
      <c r="E34" s="856"/>
      <c r="F34" s="856"/>
      <c r="G34" s="856"/>
      <c r="H34" s="856"/>
      <c r="I34" s="856"/>
      <c r="J34" s="856"/>
      <c r="K34" s="334" t="s">
        <v>374</v>
      </c>
      <c r="L34" s="44">
        <v>2099</v>
      </c>
      <c r="M34" s="18">
        <v>1469</v>
      </c>
      <c r="N34" s="19">
        <f>M34/L34*100</f>
        <v>69.98570747975226</v>
      </c>
      <c r="O34" s="19">
        <f>L34/AF34*100000</f>
        <v>455.22269910842283</v>
      </c>
      <c r="P34" s="204">
        <v>39</v>
      </c>
      <c r="Q34" s="204">
        <v>29</v>
      </c>
      <c r="R34" s="19">
        <f>Q34/P34*100</f>
        <v>74.35897435897436</v>
      </c>
      <c r="S34" s="19">
        <f>P34/AF34*100000</f>
        <v>8.458163537507618</v>
      </c>
      <c r="T34" s="18">
        <v>1024</v>
      </c>
      <c r="U34" s="18">
        <v>583</v>
      </c>
      <c r="V34" s="19">
        <f>U34/T34*100</f>
        <v>56.93359375</v>
      </c>
      <c r="W34" s="19">
        <f>T34/AF34*100000</f>
        <v>222.08101185661027</v>
      </c>
      <c r="X34" s="18">
        <f t="shared" si="11"/>
        <v>1036</v>
      </c>
      <c r="Y34" s="18">
        <f t="shared" si="11"/>
        <v>857</v>
      </c>
      <c r="Z34" s="19">
        <f>Y34/X34*100</f>
        <v>82.72200772200772</v>
      </c>
      <c r="AA34" s="19">
        <f>X34/AF34*100000</f>
        <v>224.6835237143049</v>
      </c>
      <c r="AB34" s="204">
        <v>91</v>
      </c>
      <c r="AC34" s="204">
        <v>94</v>
      </c>
      <c r="AD34" s="18">
        <v>24</v>
      </c>
      <c r="AE34" s="18">
        <v>2618</v>
      </c>
      <c r="AF34" s="18">
        <v>461093</v>
      </c>
    </row>
    <row r="35" spans="1:32" ht="24" customHeight="1" thickBot="1">
      <c r="A35" s="109"/>
      <c r="B35" s="856"/>
      <c r="C35" s="856"/>
      <c r="D35" s="856"/>
      <c r="E35" s="856"/>
      <c r="F35" s="856"/>
      <c r="G35" s="856"/>
      <c r="H35" s="856"/>
      <c r="I35" s="856"/>
      <c r="J35" s="856"/>
      <c r="K35" s="334" t="s">
        <v>375</v>
      </c>
      <c r="L35" s="44">
        <v>1816</v>
      </c>
      <c r="M35" s="18">
        <v>1167</v>
      </c>
      <c r="N35" s="19">
        <f>M35/L35*100</f>
        <v>64.26211453744493</v>
      </c>
      <c r="O35" s="19">
        <f>L35/AF35*100000</f>
        <v>393.92112033249026</v>
      </c>
      <c r="P35" s="204">
        <v>41</v>
      </c>
      <c r="Q35" s="204">
        <v>46</v>
      </c>
      <c r="R35" s="19">
        <f>Q35/P35*100</f>
        <v>112.19512195121952</v>
      </c>
      <c r="S35" s="19">
        <f>P35/AF35*100000</f>
        <v>8.893593575788602</v>
      </c>
      <c r="T35" s="18">
        <v>873</v>
      </c>
      <c r="U35" s="18">
        <v>433</v>
      </c>
      <c r="V35" s="19">
        <f>U35/T35*100</f>
        <v>49.59908361970218</v>
      </c>
      <c r="W35" s="19">
        <f>T35/AF35*100000</f>
        <v>189.3684680893524</v>
      </c>
      <c r="X35" s="18">
        <f t="shared" si="11"/>
        <v>902</v>
      </c>
      <c r="Y35" s="18">
        <f t="shared" si="11"/>
        <v>688</v>
      </c>
      <c r="Z35" s="19">
        <f>Y35/X35*100</f>
        <v>76.27494456762749</v>
      </c>
      <c r="AA35" s="19">
        <f>X35/AF35*100000</f>
        <v>195.65905866734923</v>
      </c>
      <c r="AB35" s="204">
        <v>62</v>
      </c>
      <c r="AC35" s="204">
        <v>62</v>
      </c>
      <c r="AD35" s="18">
        <v>23</v>
      </c>
      <c r="AE35" s="18">
        <v>14341</v>
      </c>
      <c r="AF35" s="18">
        <v>461006</v>
      </c>
    </row>
    <row r="36" spans="1:32" ht="24" customHeight="1" thickBot="1">
      <c r="A36" s="109"/>
      <c r="B36" s="856"/>
      <c r="C36" s="856"/>
      <c r="D36" s="856"/>
      <c r="E36" s="856"/>
      <c r="F36" s="856"/>
      <c r="G36" s="856"/>
      <c r="H36" s="856"/>
      <c r="I36" s="856"/>
      <c r="J36" s="856"/>
      <c r="K36" s="722" t="s">
        <v>765</v>
      </c>
      <c r="L36" s="902">
        <f>(L35-L34)/L34*100</f>
        <v>-13.482610767031918</v>
      </c>
      <c r="M36" s="855">
        <f>(M35-M34)/M34*100</f>
        <v>-20.558202859087814</v>
      </c>
      <c r="N36" s="250" t="s">
        <v>766</v>
      </c>
      <c r="O36" s="250" t="s">
        <v>767</v>
      </c>
      <c r="P36" s="855">
        <f>(P35-P34)/P34*100</f>
        <v>5.128205128205128</v>
      </c>
      <c r="Q36" s="855">
        <f>(Q35-Q34)/Q34*100</f>
        <v>58.620689655172406</v>
      </c>
      <c r="R36" s="250" t="s">
        <v>766</v>
      </c>
      <c r="S36" s="250" t="s">
        <v>767</v>
      </c>
      <c r="T36" s="855">
        <f>(T35-T34)/T34*100</f>
        <v>-14.74609375</v>
      </c>
      <c r="U36" s="855">
        <f>(U35-U34)/U34*100</f>
        <v>-25.728987993138936</v>
      </c>
      <c r="V36" s="250" t="s">
        <v>766</v>
      </c>
      <c r="W36" s="250" t="s">
        <v>767</v>
      </c>
      <c r="X36" s="855">
        <f>(X35-X34)/X34*100</f>
        <v>-12.934362934362934</v>
      </c>
      <c r="Y36" s="855">
        <f>(Y35-Y34)/Y34*100</f>
        <v>-19.71995332555426</v>
      </c>
      <c r="Z36" s="250" t="s">
        <v>766</v>
      </c>
      <c r="AA36" s="250" t="s">
        <v>767</v>
      </c>
      <c r="AB36" s="895">
        <f>(AB35-AB34)/AB34*100</f>
        <v>-31.868131868131865</v>
      </c>
      <c r="AC36" s="895">
        <f>(AC35-AC34)/AC34*100</f>
        <v>-34.04255319148936</v>
      </c>
      <c r="AD36" s="895">
        <f>(AD35-AD34)/AD34*100</f>
        <v>-4.166666666666666</v>
      </c>
      <c r="AE36" s="895">
        <f>(AE35-AE34)/AE34*100</f>
        <v>447.7845683728036</v>
      </c>
      <c r="AF36" s="895">
        <f>(AF35-AF34)/AF34*100</f>
        <v>-0.018868210968286222</v>
      </c>
    </row>
    <row r="37" spans="1:32" ht="24" customHeight="1" thickBot="1">
      <c r="A37" s="109"/>
      <c r="B37" s="856"/>
      <c r="C37" s="856"/>
      <c r="D37" s="856"/>
      <c r="E37" s="856"/>
      <c r="F37" s="856"/>
      <c r="G37" s="856"/>
      <c r="H37" s="856"/>
      <c r="I37" s="856"/>
      <c r="J37" s="856"/>
      <c r="K37" s="534"/>
      <c r="L37" s="902"/>
      <c r="M37" s="855"/>
      <c r="N37" s="251">
        <f>N35-N34</f>
        <v>-5.723592942307334</v>
      </c>
      <c r="O37" s="251">
        <f>O35-O34</f>
        <v>-61.30157877593257</v>
      </c>
      <c r="P37" s="855"/>
      <c r="Q37" s="855"/>
      <c r="R37" s="251">
        <f>R35-R34</f>
        <v>37.836147592245155</v>
      </c>
      <c r="S37" s="251">
        <f>S35-S34</f>
        <v>0.4354300382809839</v>
      </c>
      <c r="T37" s="855"/>
      <c r="U37" s="855"/>
      <c r="V37" s="251">
        <f>V35-V34</f>
        <v>-7.334510130297822</v>
      </c>
      <c r="W37" s="251">
        <f>W35-W34</f>
        <v>-32.71254376725787</v>
      </c>
      <c r="X37" s="855"/>
      <c r="Y37" s="855"/>
      <c r="Z37" s="251">
        <f>Z35-Z34</f>
        <v>-6.447063154380231</v>
      </c>
      <c r="AA37" s="251">
        <f>AA35-AA34</f>
        <v>-29.02446504695567</v>
      </c>
      <c r="AB37" s="895"/>
      <c r="AC37" s="895"/>
      <c r="AD37" s="895"/>
      <c r="AE37" s="895"/>
      <c r="AF37" s="895"/>
    </row>
    <row r="38" spans="1:32" ht="24" customHeight="1" thickBot="1">
      <c r="A38" s="109"/>
      <c r="B38" s="856"/>
      <c r="C38" s="856"/>
      <c r="D38" s="856"/>
      <c r="E38" s="856"/>
      <c r="F38" s="856"/>
      <c r="G38" s="856"/>
      <c r="H38" s="856"/>
      <c r="I38" s="856"/>
      <c r="J38" s="856"/>
      <c r="K38" s="857" t="s">
        <v>771</v>
      </c>
      <c r="L38" s="903">
        <f>(L35-L30)/L30*100</f>
        <v>-11.19804400977995</v>
      </c>
      <c r="M38" s="895">
        <f>(M35-M30)/M30*100</f>
        <v>-23.122529644268774</v>
      </c>
      <c r="N38" s="498" t="s">
        <v>1037</v>
      </c>
      <c r="O38" s="498" t="s">
        <v>1038</v>
      </c>
      <c r="P38" s="895">
        <f>(P35-P30)/P30*100</f>
        <v>64</v>
      </c>
      <c r="Q38" s="895">
        <f>(Q35-Q30)/Q30*100</f>
        <v>64.28571428571429</v>
      </c>
      <c r="R38" s="498" t="s">
        <v>1037</v>
      </c>
      <c r="S38" s="498" t="s">
        <v>1038</v>
      </c>
      <c r="T38" s="895">
        <f>(T35-T30)/T30*100</f>
        <v>-20.054945054945055</v>
      </c>
      <c r="U38" s="895">
        <f>(U35-U30)/U30*100</f>
        <v>-30.273752012882447</v>
      </c>
      <c r="V38" s="498" t="s">
        <v>1037</v>
      </c>
      <c r="W38" s="498" t="s">
        <v>1038</v>
      </c>
      <c r="X38" s="895">
        <f>(X35-X30)/X30*100</f>
        <v>-2.8017241379310347</v>
      </c>
      <c r="Y38" s="895">
        <f>(Y35-Y30)/Y30*100</f>
        <v>-20.828538550057537</v>
      </c>
      <c r="Z38" s="498" t="s">
        <v>1037</v>
      </c>
      <c r="AA38" s="498" t="s">
        <v>1038</v>
      </c>
      <c r="AB38" s="895">
        <f>(AB35-AB30)/AB30*100</f>
        <v>16.9811320754717</v>
      </c>
      <c r="AC38" s="895">
        <f>(AC35-AC30)/AC30*100</f>
        <v>5.084745762711865</v>
      </c>
      <c r="AD38" s="895">
        <f>(AD35-AD30)/AD30*100</f>
        <v>64.28571428571429</v>
      </c>
      <c r="AE38" s="895">
        <f>(AE35-AE30)/AE30*100</f>
        <v>108.80896913220735</v>
      </c>
      <c r="AF38" s="895">
        <f>(AF35-AF30)/AF30*100</f>
        <v>-0.11288613667239404</v>
      </c>
    </row>
    <row r="39" spans="1:32" ht="24" customHeight="1" thickBot="1">
      <c r="A39" s="252"/>
      <c r="B39" s="253"/>
      <c r="C39" s="253"/>
      <c r="D39" s="254"/>
      <c r="E39" s="254"/>
      <c r="F39" s="253"/>
      <c r="G39" s="253"/>
      <c r="H39" s="254"/>
      <c r="I39" s="254"/>
      <c r="J39" s="255"/>
      <c r="K39" s="544"/>
      <c r="L39" s="903"/>
      <c r="M39" s="895"/>
      <c r="N39" s="499">
        <f>N35-N30</f>
        <v>-9.967714313410823</v>
      </c>
      <c r="O39" s="499">
        <f>O35-O30</f>
        <v>-49.173216510207965</v>
      </c>
      <c r="P39" s="895"/>
      <c r="Q39" s="895"/>
      <c r="R39" s="499">
        <f>R35-R30</f>
        <v>0.19512195121950526</v>
      </c>
      <c r="S39" s="499">
        <f>S35-S30</f>
        <v>3.476792391892535</v>
      </c>
      <c r="T39" s="895"/>
      <c r="U39" s="895"/>
      <c r="V39" s="499">
        <f>V35-V30</f>
        <v>-7.269048248429691</v>
      </c>
      <c r="W39" s="499">
        <f>W35-W30</f>
        <v>-47.237407623227796</v>
      </c>
      <c r="X39" s="895"/>
      <c r="Y39" s="895"/>
      <c r="Z39" s="499">
        <f>Z35-Z30</f>
        <v>-17.367296811682863</v>
      </c>
      <c r="AA39" s="499">
        <f>AA35-AA30</f>
        <v>-5.412601278872756</v>
      </c>
      <c r="AB39" s="895"/>
      <c r="AC39" s="895"/>
      <c r="AD39" s="895"/>
      <c r="AE39" s="895"/>
      <c r="AF39" s="895"/>
    </row>
    <row r="40" spans="11:32" ht="24.75" customHeight="1">
      <c r="K40" s="1" t="s">
        <v>772</v>
      </c>
      <c r="L40" s="256"/>
      <c r="M40" s="256"/>
      <c r="N40" s="257"/>
      <c r="O40" s="257"/>
      <c r="P40" s="256"/>
      <c r="Q40" s="256"/>
      <c r="R40" s="257"/>
      <c r="S40" s="257"/>
      <c r="T40" s="258"/>
      <c r="U40" s="258"/>
      <c r="V40" s="259"/>
      <c r="W40" s="259"/>
      <c r="X40" s="233"/>
      <c r="Y40" s="233"/>
      <c r="Z40" s="259"/>
      <c r="AA40" s="259"/>
      <c r="AB40" s="258"/>
      <c r="AC40" s="258"/>
      <c r="AD40" s="258"/>
      <c r="AE40" s="258"/>
      <c r="AF40" s="260"/>
    </row>
    <row r="41" spans="1:22" ht="24.75" customHeight="1">
      <c r="A41" s="896"/>
      <c r="B41" s="897"/>
      <c r="C41" s="897"/>
      <c r="D41" s="897"/>
      <c r="E41" s="897"/>
      <c r="F41" s="897"/>
      <c r="G41" s="897"/>
      <c r="H41" s="897"/>
      <c r="I41" s="897"/>
      <c r="J41" s="897"/>
      <c r="K41" s="809" t="s">
        <v>773</v>
      </c>
      <c r="L41" s="809"/>
      <c r="M41" s="809"/>
      <c r="N41" s="809"/>
      <c r="O41" s="809"/>
      <c r="P41" s="809"/>
      <c r="Q41"/>
      <c r="V41"/>
    </row>
    <row r="42" spans="11:22" ht="24.75" customHeight="1">
      <c r="K42" s="240"/>
      <c r="L42" s="240"/>
      <c r="M42" s="240"/>
      <c r="N42" s="240"/>
      <c r="O42" s="240"/>
      <c r="P42" s="240"/>
      <c r="Q42"/>
      <c r="V42"/>
    </row>
    <row r="43" spans="1:32" ht="24.75" customHeight="1">
      <c r="A43" s="706" t="s">
        <v>6</v>
      </c>
      <c r="B43" s="706"/>
      <c r="C43" s="706"/>
      <c r="D43" s="706"/>
      <c r="E43" s="706"/>
      <c r="F43" s="706"/>
      <c r="G43" s="706"/>
      <c r="H43" s="706"/>
      <c r="I43" s="706"/>
      <c r="J43" s="706"/>
      <c r="K43" s="898" t="s">
        <v>774</v>
      </c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900" t="s">
        <v>775</v>
      </c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</row>
    <row r="44" spans="2:21" ht="24.75" customHeight="1">
      <c r="B44" s="261"/>
      <c r="C44" s="261"/>
      <c r="F44" s="261"/>
      <c r="G44" s="261"/>
      <c r="J44" s="261"/>
      <c r="K44" s="261"/>
      <c r="R44" s="261"/>
      <c r="S44" s="261"/>
      <c r="T44" s="261"/>
      <c r="U44" s="261"/>
    </row>
    <row r="45" spans="2:21" ht="24.75" customHeight="1">
      <c r="B45" s="261"/>
      <c r="C45" s="261"/>
      <c r="F45" s="261"/>
      <c r="G45" s="261"/>
      <c r="J45" s="261"/>
      <c r="K45" s="261"/>
      <c r="R45" s="261"/>
      <c r="S45" s="261"/>
      <c r="T45" s="261"/>
      <c r="U45" s="261"/>
    </row>
    <row r="46" spans="2:21" ht="24.75" customHeight="1">
      <c r="B46" s="261"/>
      <c r="C46" s="261"/>
      <c r="F46" s="261"/>
      <c r="G46" s="261"/>
      <c r="J46" s="261"/>
      <c r="K46" s="261"/>
      <c r="R46" s="261"/>
      <c r="S46" s="261"/>
      <c r="T46" s="261"/>
      <c r="U46" s="261"/>
    </row>
    <row r="47" spans="2:21" ht="24.75" customHeight="1">
      <c r="B47" s="261"/>
      <c r="C47" s="261"/>
      <c r="F47" s="261"/>
      <c r="G47" s="261"/>
      <c r="J47" s="261"/>
      <c r="K47" s="261"/>
      <c r="R47" s="261"/>
      <c r="S47" s="261"/>
      <c r="T47" s="261"/>
      <c r="U47" s="261"/>
    </row>
    <row r="48" spans="2:21" ht="24.75" customHeight="1">
      <c r="B48" s="261"/>
      <c r="C48" s="261"/>
      <c r="F48" s="261"/>
      <c r="G48" s="261"/>
      <c r="J48" s="261"/>
      <c r="K48" s="261"/>
      <c r="R48" s="261"/>
      <c r="S48" s="261"/>
      <c r="T48" s="261"/>
      <c r="U48" s="261"/>
    </row>
    <row r="49" spans="2:21" ht="24.75" customHeight="1">
      <c r="B49" s="261"/>
      <c r="C49" s="261"/>
      <c r="F49" s="261"/>
      <c r="G49" s="261"/>
      <c r="J49" s="261"/>
      <c r="K49" s="261"/>
      <c r="R49" s="261"/>
      <c r="S49" s="261"/>
      <c r="T49" s="261"/>
      <c r="U49" s="261"/>
    </row>
    <row r="50" spans="2:21" ht="24.75" customHeight="1">
      <c r="B50" s="261"/>
      <c r="C50" s="261"/>
      <c r="F50" s="261"/>
      <c r="G50" s="261"/>
      <c r="J50" s="261"/>
      <c r="K50" s="261"/>
      <c r="R50" s="261"/>
      <c r="S50" s="261"/>
      <c r="T50" s="261"/>
      <c r="U50" s="261"/>
    </row>
    <row r="51" spans="2:21" ht="24.75" customHeight="1">
      <c r="B51" s="261"/>
      <c r="C51" s="261"/>
      <c r="F51" s="261"/>
      <c r="G51" s="261"/>
      <c r="J51" s="261"/>
      <c r="K51" s="261"/>
      <c r="R51" s="261"/>
      <c r="S51" s="261"/>
      <c r="T51" s="261"/>
      <c r="U51" s="261"/>
    </row>
    <row r="52" spans="2:21" ht="24.75" customHeight="1">
      <c r="B52" s="261"/>
      <c r="C52" s="261"/>
      <c r="F52" s="261"/>
      <c r="G52" s="261"/>
      <c r="J52" s="261"/>
      <c r="K52" s="261"/>
      <c r="R52" s="261"/>
      <c r="S52" s="261"/>
      <c r="T52" s="261"/>
      <c r="U52" s="261"/>
    </row>
    <row r="53" spans="2:21" ht="24.75" customHeight="1">
      <c r="B53" s="261"/>
      <c r="C53" s="261"/>
      <c r="F53" s="261"/>
      <c r="G53" s="261"/>
      <c r="J53" s="261"/>
      <c r="K53" s="261"/>
      <c r="R53" s="261"/>
      <c r="S53" s="261"/>
      <c r="T53" s="261"/>
      <c r="U53" s="261"/>
    </row>
    <row r="54" spans="2:21" ht="24.75" customHeight="1">
      <c r="B54" s="261"/>
      <c r="C54" s="261"/>
      <c r="F54" s="261"/>
      <c r="G54" s="261"/>
      <c r="J54" s="261"/>
      <c r="K54" s="261"/>
      <c r="R54" s="261"/>
      <c r="S54" s="261"/>
      <c r="T54" s="261"/>
      <c r="U54" s="261"/>
    </row>
    <row r="55" spans="2:21" ht="24.75" customHeight="1">
      <c r="B55" s="261"/>
      <c r="C55" s="261"/>
      <c r="F55" s="261"/>
      <c r="G55" s="261"/>
      <c r="J55" s="261"/>
      <c r="K55" s="261"/>
      <c r="R55" s="261"/>
      <c r="S55" s="261"/>
      <c r="T55" s="261"/>
      <c r="U55" s="261"/>
    </row>
    <row r="56" spans="2:21" ht="24.75" customHeight="1">
      <c r="B56" s="261"/>
      <c r="C56" s="261"/>
      <c r="F56" s="261"/>
      <c r="G56" s="261"/>
      <c r="J56" s="261"/>
      <c r="K56" s="261"/>
      <c r="R56" s="261"/>
      <c r="S56" s="261"/>
      <c r="T56" s="261"/>
      <c r="U56" s="261"/>
    </row>
    <row r="57" spans="2:21" ht="24.75" customHeight="1">
      <c r="B57" s="261"/>
      <c r="C57" s="261"/>
      <c r="F57" s="261"/>
      <c r="G57" s="261"/>
      <c r="J57" s="261"/>
      <c r="K57" s="261"/>
      <c r="R57" s="261"/>
      <c r="S57" s="261"/>
      <c r="T57" s="261"/>
      <c r="U57" s="261"/>
    </row>
    <row r="58" spans="2:21" ht="24.75" customHeight="1">
      <c r="B58" s="261"/>
      <c r="C58" s="261"/>
      <c r="F58" s="261"/>
      <c r="G58" s="261"/>
      <c r="J58" s="261"/>
      <c r="K58" s="261"/>
      <c r="R58" s="261"/>
      <c r="S58" s="261"/>
      <c r="T58" s="261"/>
      <c r="U58" s="261"/>
    </row>
    <row r="59" spans="2:21" ht="24.75" customHeight="1">
      <c r="B59" s="261"/>
      <c r="C59" s="261"/>
      <c r="F59" s="261"/>
      <c r="G59" s="261"/>
      <c r="J59" s="261"/>
      <c r="K59" s="261"/>
      <c r="R59" s="261"/>
      <c r="S59" s="261"/>
      <c r="T59" s="261"/>
      <c r="U59" s="261"/>
    </row>
    <row r="60" spans="2:21" ht="24.75" customHeight="1">
      <c r="B60" s="261"/>
      <c r="C60" s="261"/>
      <c r="F60" s="261"/>
      <c r="G60" s="261"/>
      <c r="J60" s="261"/>
      <c r="K60" s="261"/>
      <c r="R60" s="261"/>
      <c r="S60" s="261"/>
      <c r="T60" s="261"/>
      <c r="U60" s="261"/>
    </row>
    <row r="61" spans="2:21" ht="24.75" customHeight="1">
      <c r="B61" s="261"/>
      <c r="C61" s="261"/>
      <c r="F61" s="261"/>
      <c r="G61" s="261"/>
      <c r="J61" s="261"/>
      <c r="K61" s="261"/>
      <c r="R61" s="261"/>
      <c r="S61" s="261"/>
      <c r="T61" s="261"/>
      <c r="U61" s="261"/>
    </row>
    <row r="62" spans="2:21" ht="24.75" customHeight="1">
      <c r="B62" s="261"/>
      <c r="C62" s="261"/>
      <c r="F62" s="261"/>
      <c r="G62" s="261"/>
      <c r="J62" s="261"/>
      <c r="K62" s="261"/>
      <c r="R62" s="261"/>
      <c r="S62" s="261"/>
      <c r="T62" s="261"/>
      <c r="U62" s="261"/>
    </row>
    <row r="63" spans="2:21" ht="24.75" customHeight="1">
      <c r="B63" s="261"/>
      <c r="C63" s="261"/>
      <c r="F63" s="261"/>
      <c r="G63" s="261"/>
      <c r="J63" s="261"/>
      <c r="K63" s="261"/>
      <c r="R63" s="261"/>
      <c r="S63" s="261"/>
      <c r="T63" s="261"/>
      <c r="U63" s="261"/>
    </row>
    <row r="64" spans="2:21" ht="24.75" customHeight="1">
      <c r="B64" s="261"/>
      <c r="C64" s="261"/>
      <c r="F64" s="261"/>
      <c r="G64" s="261"/>
      <c r="J64" s="261"/>
      <c r="K64" s="261"/>
      <c r="R64" s="261"/>
      <c r="S64" s="261"/>
      <c r="T64" s="261"/>
      <c r="U64" s="261"/>
    </row>
    <row r="65" spans="2:21" ht="24.75" customHeight="1">
      <c r="B65" s="261"/>
      <c r="C65" s="261"/>
      <c r="F65" s="261"/>
      <c r="G65" s="261"/>
      <c r="J65" s="261"/>
      <c r="K65" s="261"/>
      <c r="R65" s="261"/>
      <c r="S65" s="261"/>
      <c r="T65" s="261"/>
      <c r="U65" s="261"/>
    </row>
    <row r="66" spans="2:21" ht="24.75" customHeight="1">
      <c r="B66" s="261"/>
      <c r="C66" s="261"/>
      <c r="F66" s="261"/>
      <c r="G66" s="261"/>
      <c r="J66" s="261"/>
      <c r="K66" s="261"/>
      <c r="R66" s="261"/>
      <c r="S66" s="261"/>
      <c r="T66" s="261"/>
      <c r="U66" s="261"/>
    </row>
    <row r="67" spans="2:21" ht="24.75" customHeight="1">
      <c r="B67" s="261"/>
      <c r="C67" s="261"/>
      <c r="F67" s="261"/>
      <c r="G67" s="261"/>
      <c r="J67" s="261"/>
      <c r="K67" s="261"/>
      <c r="R67" s="261"/>
      <c r="S67" s="261"/>
      <c r="T67" s="261"/>
      <c r="U67" s="261"/>
    </row>
    <row r="68" spans="2:21" ht="24.75" customHeight="1">
      <c r="B68" s="261"/>
      <c r="C68" s="261"/>
      <c r="F68" s="261"/>
      <c r="G68" s="261"/>
      <c r="J68" s="261"/>
      <c r="K68" s="261"/>
      <c r="R68" s="261"/>
      <c r="S68" s="261"/>
      <c r="T68" s="261"/>
      <c r="U68" s="261"/>
    </row>
    <row r="69" spans="2:21" ht="24.75" customHeight="1">
      <c r="B69" s="261"/>
      <c r="C69" s="261"/>
      <c r="F69" s="261"/>
      <c r="G69" s="261"/>
      <c r="J69" s="261"/>
      <c r="K69" s="261"/>
      <c r="R69" s="261"/>
      <c r="S69" s="261"/>
      <c r="T69" s="261"/>
      <c r="U69" s="261"/>
    </row>
    <row r="70" spans="2:21" ht="24.75" customHeight="1">
      <c r="B70" s="261"/>
      <c r="C70" s="261"/>
      <c r="F70" s="261"/>
      <c r="G70" s="261"/>
      <c r="J70" s="261"/>
      <c r="K70" s="261"/>
      <c r="R70" s="261"/>
      <c r="S70" s="261"/>
      <c r="T70" s="261"/>
      <c r="U70" s="261"/>
    </row>
    <row r="71" spans="2:21" ht="24.75" customHeight="1">
      <c r="B71" s="261"/>
      <c r="C71" s="261"/>
      <c r="F71" s="261"/>
      <c r="G71" s="261"/>
      <c r="J71" s="261"/>
      <c r="K71" s="261"/>
      <c r="R71" s="261"/>
      <c r="S71" s="261"/>
      <c r="T71" s="261"/>
      <c r="U71" s="261"/>
    </row>
    <row r="72" spans="2:21" ht="24.75" customHeight="1">
      <c r="B72" s="261"/>
      <c r="C72" s="261"/>
      <c r="F72" s="261"/>
      <c r="G72" s="261"/>
      <c r="J72" s="261"/>
      <c r="K72" s="261"/>
      <c r="R72" s="261"/>
      <c r="S72" s="261"/>
      <c r="T72" s="261"/>
      <c r="U72" s="261"/>
    </row>
    <row r="73" spans="2:21" ht="24.75" customHeight="1">
      <c r="B73" s="261"/>
      <c r="C73" s="261"/>
      <c r="F73" s="261"/>
      <c r="G73" s="261"/>
      <c r="J73" s="261"/>
      <c r="K73" s="261"/>
      <c r="R73" s="261"/>
      <c r="S73" s="261"/>
      <c r="T73" s="261"/>
      <c r="U73" s="261"/>
    </row>
    <row r="74" spans="2:21" ht="24.75" customHeight="1">
      <c r="B74" s="261"/>
      <c r="C74" s="261"/>
      <c r="F74" s="261"/>
      <c r="G74" s="261"/>
      <c r="J74" s="261"/>
      <c r="K74" s="261"/>
      <c r="R74" s="261"/>
      <c r="S74" s="261"/>
      <c r="T74" s="261"/>
      <c r="U74" s="261"/>
    </row>
    <row r="75" spans="2:21" ht="24.75" customHeight="1">
      <c r="B75" s="261"/>
      <c r="C75" s="261"/>
      <c r="F75" s="261"/>
      <c r="G75" s="261"/>
      <c r="J75" s="261"/>
      <c r="K75" s="261"/>
      <c r="R75" s="261"/>
      <c r="S75" s="261"/>
      <c r="T75" s="261"/>
      <c r="U75" s="261"/>
    </row>
    <row r="76" spans="11:21" ht="24.75" customHeight="1">
      <c r="K76" s="261"/>
      <c r="R76" s="261"/>
      <c r="S76" s="261"/>
      <c r="T76" s="261"/>
      <c r="U76" s="261"/>
    </row>
  </sheetData>
  <mergeCells count="87">
    <mergeCell ref="AF38:AF39"/>
    <mergeCell ref="AD36:AD37"/>
    <mergeCell ref="X36:X37"/>
    <mergeCell ref="Y36:Y37"/>
    <mergeCell ref="AE36:AE37"/>
    <mergeCell ref="AB36:AB37"/>
    <mergeCell ref="X38:X39"/>
    <mergeCell ref="Y38:Y39"/>
    <mergeCell ref="AE38:AE39"/>
    <mergeCell ref="A1:J1"/>
    <mergeCell ref="B23:B36"/>
    <mergeCell ref="D23:D36"/>
    <mergeCell ref="F23:F36"/>
    <mergeCell ref="H23:H36"/>
    <mergeCell ref="C23:C36"/>
    <mergeCell ref="E23:E36"/>
    <mergeCell ref="G23:G36"/>
    <mergeCell ref="A2:J5"/>
    <mergeCell ref="I23:I36"/>
    <mergeCell ref="T36:T37"/>
    <mergeCell ref="L38:L39"/>
    <mergeCell ref="M38:M39"/>
    <mergeCell ref="P38:P39"/>
    <mergeCell ref="Q38:Q39"/>
    <mergeCell ref="Q36:Q37"/>
    <mergeCell ref="T38:T39"/>
    <mergeCell ref="A41:J41"/>
    <mergeCell ref="K43:U43"/>
    <mergeCell ref="V43:AF43"/>
    <mergeCell ref="K41:P41"/>
    <mergeCell ref="A43:J43"/>
    <mergeCell ref="AB38:AB39"/>
    <mergeCell ref="AC38:AC39"/>
    <mergeCell ref="AD38:AD39"/>
    <mergeCell ref="AD3:AD5"/>
    <mergeCell ref="AC36:AC37"/>
    <mergeCell ref="AB3:AB5"/>
    <mergeCell ref="AA4:AA5"/>
    <mergeCell ref="X3:AA3"/>
    <mergeCell ref="U36:U37"/>
    <mergeCell ref="AE1:AF1"/>
    <mergeCell ref="AE3:AE5"/>
    <mergeCell ref="X4:X5"/>
    <mergeCell ref="AC3:AC5"/>
    <mergeCell ref="Y4:Y5"/>
    <mergeCell ref="Z4:Z5"/>
    <mergeCell ref="AF36:AF37"/>
    <mergeCell ref="V4:V5"/>
    <mergeCell ref="W4:W5"/>
    <mergeCell ref="T4:T5"/>
    <mergeCell ref="Q4:Q5"/>
    <mergeCell ref="R4:R5"/>
    <mergeCell ref="S4:S5"/>
    <mergeCell ref="G37:G38"/>
    <mergeCell ref="E37:E38"/>
    <mergeCell ref="P3:S3"/>
    <mergeCell ref="L2:U2"/>
    <mergeCell ref="N4:N5"/>
    <mergeCell ref="O4:O5"/>
    <mergeCell ref="P4:P5"/>
    <mergeCell ref="U38:U39"/>
    <mergeCell ref="L36:L37"/>
    <mergeCell ref="M36:M37"/>
    <mergeCell ref="B37:B38"/>
    <mergeCell ref="D37:D38"/>
    <mergeCell ref="C37:C38"/>
    <mergeCell ref="F37:F38"/>
    <mergeCell ref="K1:L1"/>
    <mergeCell ref="U4:U5"/>
    <mergeCell ref="T3:W3"/>
    <mergeCell ref="AF2:AF5"/>
    <mergeCell ref="L3:O3"/>
    <mergeCell ref="V2:AA2"/>
    <mergeCell ref="M1:U1"/>
    <mergeCell ref="V1:AD1"/>
    <mergeCell ref="AB2:AC2"/>
    <mergeCell ref="AD2:AE2"/>
    <mergeCell ref="L4:L5"/>
    <mergeCell ref="K2:K5"/>
    <mergeCell ref="M4:M5"/>
    <mergeCell ref="K36:K37"/>
    <mergeCell ref="P36:P37"/>
    <mergeCell ref="I37:I38"/>
    <mergeCell ref="J23:J36"/>
    <mergeCell ref="H37:H38"/>
    <mergeCell ref="K38:K39"/>
    <mergeCell ref="J37:J38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70"/>
  <sheetViews>
    <sheetView workbookViewId="0" topLeftCell="A7">
      <selection activeCell="B2" sqref="B2:N6"/>
    </sheetView>
  </sheetViews>
  <sheetFormatPr defaultColWidth="9.00390625" defaultRowHeight="24.75" customHeight="1"/>
  <cols>
    <col min="1" max="1" width="5.625" style="59" customWidth="1"/>
    <col min="2" max="2" width="10.125" style="1" customWidth="1"/>
    <col min="3" max="4" width="9.50390625" style="59" customWidth="1"/>
    <col min="5" max="5" width="5.375" style="59" customWidth="1"/>
    <col min="6" max="6" width="5.625" style="59" customWidth="1"/>
    <col min="7" max="7" width="5.75390625" style="59" customWidth="1"/>
    <col min="8" max="8" width="5.25390625" style="59" customWidth="1"/>
    <col min="9" max="9" width="5.625" style="59" customWidth="1"/>
    <col min="10" max="10" width="5.875" style="59" customWidth="1"/>
    <col min="11" max="12" width="6.125" style="59" customWidth="1"/>
    <col min="13" max="13" width="5.25390625" style="59" customWidth="1"/>
    <col min="14" max="14" width="6.375" style="59" customWidth="1"/>
    <col min="15" max="15" width="14.50390625" style="59" customWidth="1"/>
    <col min="16" max="16" width="7.75390625" style="59" customWidth="1"/>
    <col min="17" max="17" width="7.50390625" style="278" customWidth="1"/>
    <col min="18" max="18" width="5.875" style="59" customWidth="1"/>
    <col min="19" max="19" width="6.00390625" style="59" customWidth="1"/>
    <col min="20" max="20" width="6.375" style="59" customWidth="1"/>
    <col min="21" max="21" width="5.75390625" style="59" customWidth="1"/>
    <col min="22" max="22" width="7.125" style="59" customWidth="1"/>
    <col min="23" max="23" width="6.125" style="59" customWidth="1"/>
    <col min="24" max="24" width="6.625" style="59" customWidth="1"/>
    <col min="25" max="25" width="6.25390625" style="59" customWidth="1"/>
    <col min="26" max="26" width="6.125" style="59" customWidth="1"/>
    <col min="27" max="27" width="8.125" style="59" customWidth="1"/>
    <col min="28" max="29" width="9.00390625" style="59" customWidth="1"/>
    <col min="30" max="30" width="9.875" style="59" bestFit="1" customWidth="1"/>
    <col min="31" max="31" width="9.25390625" style="59" bestFit="1" customWidth="1"/>
    <col min="32" max="32" width="9.00390625" style="59" customWidth="1"/>
    <col min="33" max="34" width="13.625" style="59" bestFit="1" customWidth="1"/>
    <col min="35" max="16384" width="9.00390625" style="59" customWidth="1"/>
  </cols>
  <sheetData>
    <row r="1" spans="2:27" ht="50.25" customHeight="1" thickBot="1">
      <c r="B1" s="718" t="s">
        <v>776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1"/>
      <c r="Q1" s="917" t="s">
        <v>520</v>
      </c>
      <c r="R1" s="917"/>
      <c r="S1" s="917"/>
      <c r="T1" s="917"/>
      <c r="U1" s="917"/>
      <c r="V1" s="917"/>
      <c r="W1" s="917"/>
      <c r="X1" s="917"/>
      <c r="Z1" s="913" t="s">
        <v>777</v>
      </c>
      <c r="AA1" s="913"/>
    </row>
    <row r="2" spans="2:30" ht="20.25" customHeight="1">
      <c r="B2" s="911" t="s">
        <v>0</v>
      </c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722" t="s">
        <v>778</v>
      </c>
      <c r="P2" s="908" t="s">
        <v>779</v>
      </c>
      <c r="Q2" s="700" t="s">
        <v>780</v>
      </c>
      <c r="R2" s="920" t="s">
        <v>732</v>
      </c>
      <c r="S2" s="920"/>
      <c r="T2" s="920"/>
      <c r="U2" s="920"/>
      <c r="V2" s="920"/>
      <c r="W2" s="920"/>
      <c r="X2" s="920"/>
      <c r="Y2" s="920"/>
      <c r="Z2" s="921"/>
      <c r="AA2" s="914" t="s">
        <v>781</v>
      </c>
      <c r="AC2" s="59" t="s">
        <v>782</v>
      </c>
      <c r="AD2" s="59">
        <v>108374</v>
      </c>
    </row>
    <row r="3" spans="2:34" ht="30" customHeight="1"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860"/>
      <c r="P3" s="909"/>
      <c r="Q3" s="907"/>
      <c r="R3" s="918" t="s">
        <v>786</v>
      </c>
      <c r="S3" s="919"/>
      <c r="T3" s="918" t="s">
        <v>787</v>
      </c>
      <c r="U3" s="919"/>
      <c r="V3" s="918" t="s">
        <v>790</v>
      </c>
      <c r="W3" s="919"/>
      <c r="X3" s="918" t="s">
        <v>791</v>
      </c>
      <c r="Y3" s="919"/>
      <c r="Z3" s="862" t="s">
        <v>582</v>
      </c>
      <c r="AA3" s="915"/>
      <c r="AC3" s="59" t="s">
        <v>792</v>
      </c>
      <c r="AD3" s="59">
        <v>17750</v>
      </c>
      <c r="AF3" s="59" t="s">
        <v>783</v>
      </c>
      <c r="AG3" s="59" t="s">
        <v>784</v>
      </c>
      <c r="AH3" s="59" t="s">
        <v>785</v>
      </c>
    </row>
    <row r="4" spans="2:34" ht="26.25" customHeight="1" thickBot="1"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723"/>
      <c r="P4" s="910"/>
      <c r="Q4" s="701"/>
      <c r="R4" s="503" t="s">
        <v>793</v>
      </c>
      <c r="S4" s="264" t="s">
        <v>794</v>
      </c>
      <c r="T4" s="264" t="s">
        <v>793</v>
      </c>
      <c r="U4" s="264" t="s">
        <v>794</v>
      </c>
      <c r="V4" s="264" t="s">
        <v>793</v>
      </c>
      <c r="W4" s="264" t="s">
        <v>794</v>
      </c>
      <c r="X4" s="264" t="s">
        <v>793</v>
      </c>
      <c r="Y4" s="264" t="s">
        <v>794</v>
      </c>
      <c r="Z4" s="863"/>
      <c r="AA4" s="916"/>
      <c r="AC4" s="59" t="s">
        <v>795</v>
      </c>
      <c r="AD4" s="59">
        <v>4577</v>
      </c>
      <c r="AF4" s="363" t="s">
        <v>528</v>
      </c>
      <c r="AG4" s="340">
        <v>100495</v>
      </c>
      <c r="AH4" s="340">
        <v>231930</v>
      </c>
    </row>
    <row r="5" spans="2:34" ht="24.75" customHeight="1" hidden="1"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266" t="s">
        <v>796</v>
      </c>
      <c r="P5" s="348">
        <f>SUM(R5:AA5)</f>
        <v>295829</v>
      </c>
      <c r="Q5" s="504">
        <f>SUM(R5:Z5)</f>
        <v>88383</v>
      </c>
      <c r="R5" s="336">
        <v>20</v>
      </c>
      <c r="S5" s="336">
        <v>286</v>
      </c>
      <c r="T5" s="336">
        <v>1844</v>
      </c>
      <c r="U5" s="336">
        <v>2140</v>
      </c>
      <c r="V5" s="336">
        <v>69547</v>
      </c>
      <c r="W5" s="336">
        <v>1140</v>
      </c>
      <c r="X5" s="336">
        <v>12575</v>
      </c>
      <c r="Y5" s="336">
        <v>13</v>
      </c>
      <c r="Z5" s="336">
        <v>818</v>
      </c>
      <c r="AA5" s="336">
        <v>207446</v>
      </c>
      <c r="AC5" s="59" t="s">
        <v>797</v>
      </c>
      <c r="AD5" s="59">
        <v>1111</v>
      </c>
      <c r="AF5" s="265" t="s">
        <v>798</v>
      </c>
      <c r="AG5" s="340">
        <v>100495</v>
      </c>
      <c r="AH5" s="340">
        <v>231930</v>
      </c>
    </row>
    <row r="6" spans="2:34" ht="24.75" customHeight="1"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126" t="s">
        <v>922</v>
      </c>
      <c r="P6" s="343">
        <f>SUM(R6:AA6)</f>
        <v>314674</v>
      </c>
      <c r="Q6" s="504">
        <f>SUM(R6:Z6)</f>
        <v>94367</v>
      </c>
      <c r="R6" s="336">
        <v>19</v>
      </c>
      <c r="S6" s="336">
        <v>240</v>
      </c>
      <c r="T6" s="336">
        <v>1903</v>
      </c>
      <c r="U6" s="336">
        <v>1955</v>
      </c>
      <c r="V6" s="336">
        <v>74917</v>
      </c>
      <c r="W6" s="336">
        <v>1151</v>
      </c>
      <c r="X6" s="336">
        <v>13333</v>
      </c>
      <c r="Y6" s="336">
        <v>7</v>
      </c>
      <c r="Z6" s="336">
        <v>842</v>
      </c>
      <c r="AA6" s="336">
        <v>220307</v>
      </c>
      <c r="AC6" s="59" t="s">
        <v>707</v>
      </c>
      <c r="AD6" s="59">
        <v>1101</v>
      </c>
      <c r="AF6" s="363" t="s">
        <v>523</v>
      </c>
      <c r="AG6" s="340">
        <v>103033</v>
      </c>
      <c r="AH6" s="340">
        <v>236730</v>
      </c>
    </row>
    <row r="7" spans="15:34" ht="24.75" customHeight="1">
      <c r="O7" s="106"/>
      <c r="P7" s="349"/>
      <c r="Q7" s="505"/>
      <c r="R7" s="340"/>
      <c r="S7" s="340"/>
      <c r="T7" s="340"/>
      <c r="U7" s="340"/>
      <c r="V7" s="340"/>
      <c r="W7" s="340"/>
      <c r="X7" s="340"/>
      <c r="Y7" s="340"/>
      <c r="Z7" s="340"/>
      <c r="AA7" s="340"/>
      <c r="AC7" s="59" t="s">
        <v>799</v>
      </c>
      <c r="AD7" s="59">
        <v>103</v>
      </c>
      <c r="AF7" s="363" t="s">
        <v>524</v>
      </c>
      <c r="AG7" s="340">
        <v>106695</v>
      </c>
      <c r="AH7" s="340">
        <v>241968</v>
      </c>
    </row>
    <row r="8" spans="15:34" ht="24.75" customHeight="1">
      <c r="O8" s="110" t="s">
        <v>364</v>
      </c>
      <c r="P8" s="343">
        <f>SUM(R8:AA8)</f>
        <v>332425</v>
      </c>
      <c r="Q8" s="504">
        <f>SUM(R8:Z8)</f>
        <v>100495</v>
      </c>
      <c r="R8" s="336">
        <v>21</v>
      </c>
      <c r="S8" s="336">
        <v>88</v>
      </c>
      <c r="T8" s="336">
        <v>1969</v>
      </c>
      <c r="U8" s="336">
        <v>2000</v>
      </c>
      <c r="V8" s="336">
        <v>80108</v>
      </c>
      <c r="W8" s="336">
        <v>1108</v>
      </c>
      <c r="X8" s="336">
        <v>14311</v>
      </c>
      <c r="Y8" s="336">
        <v>19</v>
      </c>
      <c r="Z8" s="336">
        <v>871</v>
      </c>
      <c r="AA8" s="336">
        <v>231930</v>
      </c>
      <c r="AF8" s="363" t="s">
        <v>525</v>
      </c>
      <c r="AG8" s="340">
        <v>109741</v>
      </c>
      <c r="AH8" s="340">
        <v>247163</v>
      </c>
    </row>
    <row r="9" spans="15:34" ht="24.75" customHeight="1">
      <c r="O9" s="110" t="s">
        <v>365</v>
      </c>
      <c r="P9" s="343">
        <f>SUM(R9:AA9)</f>
        <v>339763</v>
      </c>
      <c r="Q9" s="504">
        <f>SUM(R9:Z9)</f>
        <v>103033</v>
      </c>
      <c r="R9" s="336">
        <v>18</v>
      </c>
      <c r="S9" s="336">
        <v>102</v>
      </c>
      <c r="T9" s="336">
        <v>1923</v>
      </c>
      <c r="U9" s="336">
        <v>1991</v>
      </c>
      <c r="V9" s="336">
        <v>82679</v>
      </c>
      <c r="W9" s="336">
        <v>1077</v>
      </c>
      <c r="X9" s="336">
        <v>14342</v>
      </c>
      <c r="Y9" s="336">
        <v>12</v>
      </c>
      <c r="Z9" s="336">
        <v>889</v>
      </c>
      <c r="AA9" s="336">
        <v>236730</v>
      </c>
      <c r="AF9" s="363" t="s">
        <v>526</v>
      </c>
      <c r="AG9" s="340">
        <v>111693</v>
      </c>
      <c r="AH9" s="340">
        <v>250316</v>
      </c>
    </row>
    <row r="10" spans="15:34" ht="24.75" customHeight="1">
      <c r="O10" s="110" t="s">
        <v>366</v>
      </c>
      <c r="P10" s="343">
        <f>SUM(R10:AA10)</f>
        <v>348663</v>
      </c>
      <c r="Q10" s="504">
        <f>SUM(R10:Z10)</f>
        <v>106695</v>
      </c>
      <c r="R10" s="336">
        <v>17</v>
      </c>
      <c r="S10" s="336">
        <v>104</v>
      </c>
      <c r="T10" s="336">
        <v>1941</v>
      </c>
      <c r="U10" s="336">
        <v>1985</v>
      </c>
      <c r="V10" s="336">
        <v>86244</v>
      </c>
      <c r="W10" s="336">
        <v>1059</v>
      </c>
      <c r="X10" s="336">
        <v>14420</v>
      </c>
      <c r="Y10" s="336">
        <v>11</v>
      </c>
      <c r="Z10" s="336">
        <v>914</v>
      </c>
      <c r="AA10" s="336">
        <v>241968</v>
      </c>
      <c r="AF10" s="363" t="s">
        <v>527</v>
      </c>
      <c r="AG10" s="340">
        <v>116082</v>
      </c>
      <c r="AH10" s="340">
        <v>253035</v>
      </c>
    </row>
    <row r="11" spans="15:34" ht="24.75" customHeight="1">
      <c r="O11" s="110" t="s">
        <v>921</v>
      </c>
      <c r="P11" s="343">
        <f>SUM(R11:AA11)</f>
        <v>356904</v>
      </c>
      <c r="Q11" s="504">
        <f>SUM(R11:Z11)</f>
        <v>109741</v>
      </c>
      <c r="R11" s="336">
        <v>16</v>
      </c>
      <c r="S11" s="336">
        <v>111</v>
      </c>
      <c r="T11" s="336">
        <v>1893</v>
      </c>
      <c r="U11" s="336">
        <v>1949</v>
      </c>
      <c r="V11" s="336">
        <v>88973</v>
      </c>
      <c r="W11" s="336">
        <v>1005</v>
      </c>
      <c r="X11" s="336">
        <v>14726</v>
      </c>
      <c r="Y11" s="336">
        <v>8</v>
      </c>
      <c r="Z11" s="336">
        <v>1060</v>
      </c>
      <c r="AA11" s="336">
        <v>247163</v>
      </c>
      <c r="AF11" s="363" t="s">
        <v>522</v>
      </c>
      <c r="AG11" s="340">
        <v>119269</v>
      </c>
      <c r="AH11" s="340">
        <v>259251</v>
      </c>
    </row>
    <row r="12" spans="15:34" ht="24.75" customHeight="1">
      <c r="O12" s="110" t="s">
        <v>368</v>
      </c>
      <c r="P12" s="343">
        <f>SUM(R12:AA12)</f>
        <v>362009</v>
      </c>
      <c r="Q12" s="504">
        <f>SUM(R12:Z12)</f>
        <v>111693</v>
      </c>
      <c r="R12" s="336">
        <v>17</v>
      </c>
      <c r="S12" s="336">
        <v>116</v>
      </c>
      <c r="T12" s="336">
        <v>1928</v>
      </c>
      <c r="U12" s="336">
        <v>1957</v>
      </c>
      <c r="V12" s="336">
        <v>90618</v>
      </c>
      <c r="W12" s="336">
        <v>961</v>
      </c>
      <c r="X12" s="336">
        <v>15037</v>
      </c>
      <c r="Y12" s="336">
        <v>9</v>
      </c>
      <c r="Z12" s="336">
        <v>1050</v>
      </c>
      <c r="AA12" s="336">
        <v>250316</v>
      </c>
      <c r="AF12" s="510" t="s">
        <v>521</v>
      </c>
      <c r="AG12" s="340">
        <v>123389</v>
      </c>
      <c r="AH12" s="340">
        <v>265481</v>
      </c>
    </row>
    <row r="13" spans="15:34" ht="24.75" customHeight="1">
      <c r="O13" s="106"/>
      <c r="P13" s="349"/>
      <c r="Q13" s="505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F13" s="510" t="s">
        <v>510</v>
      </c>
      <c r="AG13" s="340">
        <v>128944</v>
      </c>
      <c r="AH13" s="340">
        <v>270758</v>
      </c>
    </row>
    <row r="14" spans="15:34" ht="24.75" customHeight="1">
      <c r="O14" s="229" t="s">
        <v>369</v>
      </c>
      <c r="P14" s="343">
        <f>SUM(R14:AA14)</f>
        <v>369117</v>
      </c>
      <c r="Q14" s="504">
        <f aca="true" t="shared" si="0" ref="Q14:Q19">SUM(R14:Z14)</f>
        <v>116082</v>
      </c>
      <c r="R14" s="336">
        <v>21</v>
      </c>
      <c r="S14" s="336">
        <v>106</v>
      </c>
      <c r="T14" s="336">
        <v>1971</v>
      </c>
      <c r="U14" s="336">
        <v>1991</v>
      </c>
      <c r="V14" s="336">
        <v>94368</v>
      </c>
      <c r="W14" s="336">
        <v>886</v>
      </c>
      <c r="X14" s="336">
        <v>15653</v>
      </c>
      <c r="Y14" s="336">
        <v>7</v>
      </c>
      <c r="Z14" s="336">
        <v>1079</v>
      </c>
      <c r="AA14" s="336">
        <v>253035</v>
      </c>
      <c r="AF14" s="510" t="s">
        <v>1048</v>
      </c>
      <c r="AG14" s="340">
        <v>131905</v>
      </c>
      <c r="AH14" s="340">
        <v>275286</v>
      </c>
    </row>
    <row r="15" spans="15:27" ht="24.75" customHeight="1">
      <c r="O15" s="110" t="s">
        <v>370</v>
      </c>
      <c r="P15" s="343">
        <v>378520</v>
      </c>
      <c r="Q15" s="504">
        <f t="shared" si="0"/>
        <v>119269</v>
      </c>
      <c r="R15" s="336">
        <v>21</v>
      </c>
      <c r="S15" s="336">
        <v>109</v>
      </c>
      <c r="T15" s="336">
        <v>2039</v>
      </c>
      <c r="U15" s="336">
        <v>2041</v>
      </c>
      <c r="V15" s="336">
        <v>96981</v>
      </c>
      <c r="W15" s="336">
        <v>866</v>
      </c>
      <c r="X15" s="336">
        <v>16102</v>
      </c>
      <c r="Y15" s="336">
        <v>11</v>
      </c>
      <c r="Z15" s="336">
        <v>1099</v>
      </c>
      <c r="AA15" s="336">
        <v>259251</v>
      </c>
    </row>
    <row r="16" spans="15:27" ht="24.75" customHeight="1" hidden="1">
      <c r="O16" s="133" t="s">
        <v>581</v>
      </c>
      <c r="P16" s="343">
        <f>SUM(R16:AA16)</f>
        <v>370944</v>
      </c>
      <c r="Q16" s="504">
        <f t="shared" si="0"/>
        <v>116849</v>
      </c>
      <c r="R16" s="336">
        <v>20</v>
      </c>
      <c r="S16" s="336">
        <v>107</v>
      </c>
      <c r="T16" s="336">
        <v>1975</v>
      </c>
      <c r="U16" s="336">
        <v>2009</v>
      </c>
      <c r="V16" s="336">
        <v>95013</v>
      </c>
      <c r="W16" s="336">
        <v>884</v>
      </c>
      <c r="X16" s="336">
        <v>15763</v>
      </c>
      <c r="Y16" s="336">
        <v>10</v>
      </c>
      <c r="Z16" s="336">
        <v>1068</v>
      </c>
      <c r="AA16" s="336">
        <v>254095</v>
      </c>
    </row>
    <row r="17" spans="15:27" ht="24.75" customHeight="1" hidden="1">
      <c r="O17" s="133" t="s">
        <v>584</v>
      </c>
      <c r="P17" s="350">
        <v>372826</v>
      </c>
      <c r="Q17" s="504">
        <f t="shared" si="0"/>
        <v>117662</v>
      </c>
      <c r="R17" s="336">
        <v>20</v>
      </c>
      <c r="S17" s="351">
        <v>104</v>
      </c>
      <c r="T17" s="351">
        <v>2019</v>
      </c>
      <c r="U17" s="351">
        <v>2020</v>
      </c>
      <c r="V17" s="336">
        <v>95571</v>
      </c>
      <c r="W17" s="336">
        <v>887</v>
      </c>
      <c r="X17" s="336">
        <v>15959</v>
      </c>
      <c r="Y17" s="336">
        <v>9</v>
      </c>
      <c r="Z17" s="336">
        <v>1073</v>
      </c>
      <c r="AA17" s="336">
        <v>255164</v>
      </c>
    </row>
    <row r="18" spans="15:27" ht="24.75" customHeight="1" hidden="1">
      <c r="O18" s="133" t="s">
        <v>585</v>
      </c>
      <c r="P18" s="350">
        <v>376633</v>
      </c>
      <c r="Q18" s="504">
        <f t="shared" si="0"/>
        <v>118627</v>
      </c>
      <c r="R18" s="336">
        <v>21</v>
      </c>
      <c r="S18" s="351">
        <v>109</v>
      </c>
      <c r="T18" s="351">
        <v>2031</v>
      </c>
      <c r="U18" s="351">
        <v>2035</v>
      </c>
      <c r="V18" s="336">
        <v>96429</v>
      </c>
      <c r="W18" s="336">
        <v>875</v>
      </c>
      <c r="X18" s="336">
        <v>16039</v>
      </c>
      <c r="Y18" s="336">
        <v>11</v>
      </c>
      <c r="Z18" s="336">
        <v>1077</v>
      </c>
      <c r="AA18" s="336">
        <v>258006</v>
      </c>
    </row>
    <row r="19" spans="15:27" ht="24.75" customHeight="1" hidden="1">
      <c r="O19" s="133" t="s">
        <v>586</v>
      </c>
      <c r="P19" s="350">
        <v>378520</v>
      </c>
      <c r="Q19" s="504">
        <f t="shared" si="0"/>
        <v>119269</v>
      </c>
      <c r="R19" s="336">
        <v>21</v>
      </c>
      <c r="S19" s="351">
        <v>109</v>
      </c>
      <c r="T19" s="351">
        <v>2039</v>
      </c>
      <c r="U19" s="351">
        <v>2041</v>
      </c>
      <c r="V19" s="336">
        <v>96981</v>
      </c>
      <c r="W19" s="336">
        <v>866</v>
      </c>
      <c r="X19" s="336">
        <v>16102</v>
      </c>
      <c r="Y19" s="336">
        <v>11</v>
      </c>
      <c r="Z19" s="336">
        <v>1099</v>
      </c>
      <c r="AA19" s="336">
        <v>259251</v>
      </c>
    </row>
    <row r="20" spans="15:27" ht="24.75" customHeight="1">
      <c r="O20" s="110" t="s">
        <v>371</v>
      </c>
      <c r="P20" s="343">
        <v>388870</v>
      </c>
      <c r="Q20" s="504">
        <v>123389</v>
      </c>
      <c r="R20" s="336">
        <v>17</v>
      </c>
      <c r="S20" s="336">
        <v>110</v>
      </c>
      <c r="T20" s="336">
        <v>2105</v>
      </c>
      <c r="U20" s="336">
        <v>2097</v>
      </c>
      <c r="V20" s="336">
        <v>100298</v>
      </c>
      <c r="W20" s="336">
        <v>1088</v>
      </c>
      <c r="X20" s="336">
        <v>16553</v>
      </c>
      <c r="Y20" s="336">
        <v>11</v>
      </c>
      <c r="Z20" s="336">
        <v>1110</v>
      </c>
      <c r="AA20" s="336">
        <v>265481</v>
      </c>
    </row>
    <row r="21" spans="15:27" ht="24.75" customHeight="1" hidden="1">
      <c r="O21" s="133" t="s">
        <v>399</v>
      </c>
      <c r="P21" s="343">
        <f aca="true" t="shared" si="1" ref="P21:P31">Q21+AA21</f>
        <v>380523</v>
      </c>
      <c r="Q21" s="504">
        <f aca="true" t="shared" si="2" ref="Q21:Q33">SUM(R21:Z21)</f>
        <v>120216</v>
      </c>
      <c r="R21" s="336">
        <v>20</v>
      </c>
      <c r="S21" s="336">
        <v>114</v>
      </c>
      <c r="T21" s="336">
        <v>2050</v>
      </c>
      <c r="U21" s="336">
        <v>2072</v>
      </c>
      <c r="V21" s="336">
        <v>97826</v>
      </c>
      <c r="W21" s="336">
        <v>853</v>
      </c>
      <c r="X21" s="336">
        <v>16192</v>
      </c>
      <c r="Y21" s="336">
        <v>11</v>
      </c>
      <c r="Z21" s="336">
        <v>1078</v>
      </c>
      <c r="AA21" s="336">
        <v>260307</v>
      </c>
    </row>
    <row r="22" spans="15:27" ht="24.75" customHeight="1" hidden="1">
      <c r="O22" s="133" t="s">
        <v>373</v>
      </c>
      <c r="P22" s="343">
        <f t="shared" si="1"/>
        <v>384021</v>
      </c>
      <c r="Q22" s="504">
        <f t="shared" si="2"/>
        <v>121666</v>
      </c>
      <c r="R22" s="336">
        <v>20</v>
      </c>
      <c r="S22" s="336">
        <v>113</v>
      </c>
      <c r="T22" s="336">
        <v>2061</v>
      </c>
      <c r="U22" s="336">
        <v>2076</v>
      </c>
      <c r="V22" s="336">
        <v>99013</v>
      </c>
      <c r="W22" s="336">
        <v>849</v>
      </c>
      <c r="X22" s="336">
        <v>16438</v>
      </c>
      <c r="Y22" s="336">
        <v>11</v>
      </c>
      <c r="Z22" s="336">
        <v>1085</v>
      </c>
      <c r="AA22" s="336">
        <v>262355</v>
      </c>
    </row>
    <row r="23" spans="15:27" ht="24.75" customHeight="1" hidden="1">
      <c r="O23" s="133" t="s">
        <v>374</v>
      </c>
      <c r="P23" s="343">
        <f t="shared" si="1"/>
        <v>387108</v>
      </c>
      <c r="Q23" s="504">
        <f t="shared" si="2"/>
        <v>122223</v>
      </c>
      <c r="R23" s="336">
        <v>19</v>
      </c>
      <c r="S23" s="336">
        <v>109</v>
      </c>
      <c r="T23" s="336">
        <v>2080</v>
      </c>
      <c r="U23" s="336">
        <v>2095</v>
      </c>
      <c r="V23" s="336">
        <v>99200</v>
      </c>
      <c r="W23" s="336">
        <v>1126</v>
      </c>
      <c r="X23" s="336">
        <v>16487</v>
      </c>
      <c r="Y23" s="336">
        <v>11</v>
      </c>
      <c r="Z23" s="336">
        <v>1096</v>
      </c>
      <c r="AA23" s="336">
        <v>264885</v>
      </c>
    </row>
    <row r="24" spans="15:27" ht="24.75" customHeight="1" hidden="1">
      <c r="O24" s="133" t="s">
        <v>375</v>
      </c>
      <c r="P24" s="343">
        <f t="shared" si="1"/>
        <v>388870</v>
      </c>
      <c r="Q24" s="504">
        <f t="shared" si="2"/>
        <v>123389</v>
      </c>
      <c r="R24" s="336">
        <v>17</v>
      </c>
      <c r="S24" s="336">
        <v>110</v>
      </c>
      <c r="T24" s="336">
        <v>2105</v>
      </c>
      <c r="U24" s="336">
        <v>2097</v>
      </c>
      <c r="V24" s="336">
        <v>100298</v>
      </c>
      <c r="W24" s="336">
        <v>1088</v>
      </c>
      <c r="X24" s="336">
        <v>16553</v>
      </c>
      <c r="Y24" s="336">
        <v>11</v>
      </c>
      <c r="Z24" s="336">
        <v>1110</v>
      </c>
      <c r="AA24" s="336">
        <v>265481</v>
      </c>
    </row>
    <row r="25" spans="15:27" ht="24.75" customHeight="1">
      <c r="O25" s="110" t="s">
        <v>376</v>
      </c>
      <c r="P25" s="343">
        <f t="shared" si="1"/>
        <v>399702</v>
      </c>
      <c r="Q25" s="504">
        <f t="shared" si="2"/>
        <v>128944</v>
      </c>
      <c r="R25" s="336">
        <v>20</v>
      </c>
      <c r="S25" s="336">
        <v>81</v>
      </c>
      <c r="T25" s="336">
        <v>2154</v>
      </c>
      <c r="U25" s="336">
        <v>2205</v>
      </c>
      <c r="V25" s="336">
        <v>105097</v>
      </c>
      <c r="W25" s="336">
        <v>1051</v>
      </c>
      <c r="X25" s="336">
        <v>17223</v>
      </c>
      <c r="Y25" s="336">
        <v>17</v>
      </c>
      <c r="Z25" s="336">
        <v>1096</v>
      </c>
      <c r="AA25" s="336">
        <v>270758</v>
      </c>
    </row>
    <row r="26" spans="15:27" ht="24.75" customHeight="1" hidden="1">
      <c r="O26" s="133" t="s">
        <v>399</v>
      </c>
      <c r="P26" s="343">
        <f t="shared" si="1"/>
        <v>391840</v>
      </c>
      <c r="Q26" s="504">
        <f t="shared" si="2"/>
        <v>125346</v>
      </c>
      <c r="R26" s="336">
        <v>19</v>
      </c>
      <c r="S26" s="336">
        <v>72</v>
      </c>
      <c r="T26" s="336">
        <v>2118</v>
      </c>
      <c r="U26" s="336">
        <v>2144</v>
      </c>
      <c r="V26" s="336">
        <v>102003</v>
      </c>
      <c r="W26" s="336">
        <v>1088</v>
      </c>
      <c r="X26" s="336">
        <v>16780</v>
      </c>
      <c r="Y26" s="336">
        <v>11</v>
      </c>
      <c r="Z26" s="336">
        <v>1111</v>
      </c>
      <c r="AA26" s="336">
        <v>266494</v>
      </c>
    </row>
    <row r="27" spans="15:27" ht="24.75" customHeight="1" hidden="1">
      <c r="O27" s="133" t="s">
        <v>373</v>
      </c>
      <c r="P27" s="343">
        <f t="shared" si="1"/>
        <v>394694</v>
      </c>
      <c r="Q27" s="504">
        <f t="shared" si="2"/>
        <v>126748</v>
      </c>
      <c r="R27" s="336">
        <v>20</v>
      </c>
      <c r="S27" s="336">
        <v>73</v>
      </c>
      <c r="T27" s="336">
        <v>2141</v>
      </c>
      <c r="U27" s="336">
        <v>2174</v>
      </c>
      <c r="V27" s="336">
        <v>103161</v>
      </c>
      <c r="W27" s="336">
        <v>1087</v>
      </c>
      <c r="X27" s="336">
        <v>16975</v>
      </c>
      <c r="Y27" s="336">
        <v>10</v>
      </c>
      <c r="Z27" s="336">
        <v>1107</v>
      </c>
      <c r="AA27" s="336">
        <v>267946</v>
      </c>
    </row>
    <row r="28" spans="15:27" ht="24.75" customHeight="1" hidden="1">
      <c r="O28" s="133" t="s">
        <v>374</v>
      </c>
      <c r="P28" s="343">
        <f t="shared" si="1"/>
        <v>398189</v>
      </c>
      <c r="Q28" s="504">
        <f t="shared" si="2"/>
        <v>127878</v>
      </c>
      <c r="R28" s="336">
        <v>20</v>
      </c>
      <c r="S28" s="336">
        <v>82</v>
      </c>
      <c r="T28" s="336">
        <v>2162</v>
      </c>
      <c r="U28" s="336">
        <v>2184</v>
      </c>
      <c r="V28" s="336">
        <v>104110</v>
      </c>
      <c r="W28" s="336">
        <v>1076</v>
      </c>
      <c r="X28" s="336">
        <v>17110</v>
      </c>
      <c r="Y28" s="336">
        <v>20</v>
      </c>
      <c r="Z28" s="336">
        <v>1114</v>
      </c>
      <c r="AA28" s="336">
        <v>270311</v>
      </c>
    </row>
    <row r="29" spans="15:27" ht="24.75" customHeight="1">
      <c r="O29" s="133" t="s">
        <v>375</v>
      </c>
      <c r="P29" s="343">
        <f t="shared" si="1"/>
        <v>399702</v>
      </c>
      <c r="Q29" s="504">
        <f t="shared" si="2"/>
        <v>128944</v>
      </c>
      <c r="R29" s="336">
        <v>20</v>
      </c>
      <c r="S29" s="336">
        <v>81</v>
      </c>
      <c r="T29" s="336">
        <v>2154</v>
      </c>
      <c r="U29" s="336">
        <v>2205</v>
      </c>
      <c r="V29" s="336">
        <v>105097</v>
      </c>
      <c r="W29" s="336">
        <v>1051</v>
      </c>
      <c r="X29" s="336">
        <v>17223</v>
      </c>
      <c r="Y29" s="336">
        <v>17</v>
      </c>
      <c r="Z29" s="336">
        <v>1096</v>
      </c>
      <c r="AA29" s="336">
        <v>270758</v>
      </c>
    </row>
    <row r="30" spans="15:27" ht="24.75" customHeight="1">
      <c r="O30" s="110" t="s">
        <v>408</v>
      </c>
      <c r="P30" s="343"/>
      <c r="Q30" s="504"/>
      <c r="R30" s="336"/>
      <c r="S30" s="336"/>
      <c r="T30" s="336"/>
      <c r="U30" s="336"/>
      <c r="V30" s="336"/>
      <c r="W30" s="336"/>
      <c r="X30" s="336"/>
      <c r="Y30" s="336"/>
      <c r="Z30" s="336"/>
      <c r="AA30" s="336"/>
    </row>
    <row r="31" spans="15:27" ht="24.75" customHeight="1">
      <c r="O31" s="133" t="s">
        <v>399</v>
      </c>
      <c r="P31" s="343">
        <f t="shared" si="1"/>
        <v>402114</v>
      </c>
      <c r="Q31" s="504">
        <f t="shared" si="2"/>
        <v>130133</v>
      </c>
      <c r="R31" s="336">
        <v>20</v>
      </c>
      <c r="S31" s="336">
        <v>81</v>
      </c>
      <c r="T31" s="336">
        <v>2173</v>
      </c>
      <c r="U31" s="336">
        <v>2298</v>
      </c>
      <c r="V31" s="336">
        <v>106006</v>
      </c>
      <c r="W31" s="336">
        <v>1042</v>
      </c>
      <c r="X31" s="336">
        <v>17387</v>
      </c>
      <c r="Y31" s="336">
        <v>32</v>
      </c>
      <c r="Z31" s="336">
        <v>1094</v>
      </c>
      <c r="AA31" s="336">
        <v>271981</v>
      </c>
    </row>
    <row r="32" spans="15:27" ht="24.75" customHeight="1">
      <c r="O32" s="133" t="s">
        <v>373</v>
      </c>
      <c r="P32" s="343">
        <v>403472</v>
      </c>
      <c r="Q32" s="504">
        <f>SUM(R32:Z32)</f>
        <v>130671</v>
      </c>
      <c r="R32" s="336">
        <v>21</v>
      </c>
      <c r="S32" s="336">
        <v>86</v>
      </c>
      <c r="T32" s="336">
        <v>2163</v>
      </c>
      <c r="U32" s="336">
        <v>2353</v>
      </c>
      <c r="V32" s="336">
        <v>106397</v>
      </c>
      <c r="W32" s="336">
        <v>1036</v>
      </c>
      <c r="X32" s="336">
        <v>17472</v>
      </c>
      <c r="Y32" s="336">
        <v>33</v>
      </c>
      <c r="Z32" s="336">
        <v>1110</v>
      </c>
      <c r="AA32" s="336">
        <v>272801</v>
      </c>
    </row>
    <row r="33" spans="15:27" ht="24.75" customHeight="1">
      <c r="O33" s="334" t="s">
        <v>374</v>
      </c>
      <c r="P33" s="233">
        <v>405919</v>
      </c>
      <c r="Q33" s="504">
        <f t="shared" si="2"/>
        <v>131125</v>
      </c>
      <c r="R33" s="233">
        <v>21</v>
      </c>
      <c r="S33" s="233">
        <v>85</v>
      </c>
      <c r="T33" s="233">
        <v>2181</v>
      </c>
      <c r="U33" s="233">
        <v>2394</v>
      </c>
      <c r="V33" s="233">
        <v>106694</v>
      </c>
      <c r="W33" s="233">
        <v>1033</v>
      </c>
      <c r="X33" s="233">
        <v>17582</v>
      </c>
      <c r="Y33" s="233">
        <v>33</v>
      </c>
      <c r="Z33" s="233">
        <v>1102</v>
      </c>
      <c r="AA33" s="233">
        <v>274794</v>
      </c>
    </row>
    <row r="34" spans="15:27" s="233" customFormat="1" ht="28.5" customHeight="1" thickBot="1">
      <c r="O34" s="335" t="s">
        <v>375</v>
      </c>
      <c r="P34" s="233">
        <v>407191</v>
      </c>
      <c r="Q34" s="504">
        <f>SUM(R34:Z34)</f>
        <v>131905</v>
      </c>
      <c r="R34" s="233">
        <v>21</v>
      </c>
      <c r="S34" s="233">
        <v>82</v>
      </c>
      <c r="T34" s="233">
        <v>2207</v>
      </c>
      <c r="U34" s="233">
        <v>2370</v>
      </c>
      <c r="V34" s="233">
        <v>107350</v>
      </c>
      <c r="W34" s="233">
        <v>1024</v>
      </c>
      <c r="X34" s="233">
        <v>17703</v>
      </c>
      <c r="Y34" s="233">
        <v>47</v>
      </c>
      <c r="Z34" s="233">
        <v>1101</v>
      </c>
      <c r="AA34" s="233">
        <v>275286</v>
      </c>
    </row>
    <row r="35" spans="15:27" ht="24.75" customHeight="1" thickBot="1">
      <c r="O35" s="712" t="s">
        <v>802</v>
      </c>
      <c r="P35" s="711">
        <f>(P34-P33)/P33*100</f>
        <v>0.31336301084699164</v>
      </c>
      <c r="Q35" s="699">
        <f>(Q34-Q33)/Q33*100</f>
        <v>0.5948522402287894</v>
      </c>
      <c r="R35" s="699">
        <f>(R34-R33)/R33*100</f>
        <v>0</v>
      </c>
      <c r="S35" s="699">
        <f aca="true" t="shared" si="3" ref="S35:AA35">(S34-S33)/S33*100</f>
        <v>-3.5294117647058822</v>
      </c>
      <c r="T35" s="699">
        <f t="shared" si="3"/>
        <v>1.192113709307657</v>
      </c>
      <c r="U35" s="699">
        <f t="shared" si="3"/>
        <v>-1.0025062656641603</v>
      </c>
      <c r="V35" s="699">
        <f t="shared" si="3"/>
        <v>0.6148424466230529</v>
      </c>
      <c r="W35" s="699">
        <f t="shared" si="3"/>
        <v>-0.8712487899322363</v>
      </c>
      <c r="X35" s="699">
        <f t="shared" si="3"/>
        <v>0.6882038448413149</v>
      </c>
      <c r="Y35" s="699">
        <f t="shared" si="3"/>
        <v>42.42424242424242</v>
      </c>
      <c r="Z35" s="699">
        <f t="shared" si="3"/>
        <v>-0.09074410163339383</v>
      </c>
      <c r="AA35" s="699">
        <f t="shared" si="3"/>
        <v>0.17904321055044872</v>
      </c>
    </row>
    <row r="36" spans="15:27" ht="24.75" customHeight="1" thickBot="1">
      <c r="O36" s="713"/>
      <c r="P36" s="711"/>
      <c r="Q36" s="699"/>
      <c r="R36" s="699"/>
      <c r="S36" s="699"/>
      <c r="T36" s="699"/>
      <c r="U36" s="699"/>
      <c r="V36" s="699"/>
      <c r="W36" s="699"/>
      <c r="X36" s="699"/>
      <c r="Y36" s="699"/>
      <c r="Z36" s="699"/>
      <c r="AA36" s="699"/>
    </row>
    <row r="37" spans="15:27" ht="24.75" customHeight="1" thickBot="1">
      <c r="O37" s="709" t="s">
        <v>747</v>
      </c>
      <c r="P37" s="923">
        <f>(P34-P29)/P29*100</f>
        <v>1.8736458661702968</v>
      </c>
      <c r="Q37" s="906">
        <f>(Q34-Q29)/Q29*100</f>
        <v>2.296345700459114</v>
      </c>
      <c r="R37" s="906">
        <f>(R34-R29)/R29*100</f>
        <v>5</v>
      </c>
      <c r="S37" s="699">
        <f aca="true" t="shared" si="4" ref="S37:AA37">(S34-S29)/S29*100</f>
        <v>1.2345679012345678</v>
      </c>
      <c r="T37" s="699">
        <f t="shared" si="4"/>
        <v>2.460538532961931</v>
      </c>
      <c r="U37" s="699">
        <f t="shared" si="4"/>
        <v>7.482993197278912</v>
      </c>
      <c r="V37" s="906">
        <f t="shared" si="4"/>
        <v>2.1437338839357927</v>
      </c>
      <c r="W37" s="906">
        <f t="shared" si="4"/>
        <v>-2.5689819219790673</v>
      </c>
      <c r="X37" s="699">
        <f t="shared" si="4"/>
        <v>2.7869709109911165</v>
      </c>
      <c r="Y37" s="906">
        <f t="shared" si="4"/>
        <v>176.47058823529412</v>
      </c>
      <c r="Z37" s="906">
        <f t="shared" si="4"/>
        <v>0.45620437956204374</v>
      </c>
      <c r="AA37" s="906">
        <f t="shared" si="4"/>
        <v>1.6723420914617482</v>
      </c>
    </row>
    <row r="38" spans="15:27" ht="24.75" customHeight="1" thickBot="1">
      <c r="O38" s="710"/>
      <c r="P38" s="711"/>
      <c r="Q38" s="699"/>
      <c r="R38" s="699"/>
      <c r="S38" s="699"/>
      <c r="T38" s="699"/>
      <c r="U38" s="699"/>
      <c r="V38" s="699"/>
      <c r="W38" s="699"/>
      <c r="X38" s="699"/>
      <c r="Y38" s="699"/>
      <c r="Z38" s="699"/>
      <c r="AA38" s="699"/>
    </row>
    <row r="39" ht="24.75" customHeight="1">
      <c r="O39" s="1" t="s">
        <v>803</v>
      </c>
    </row>
    <row r="40" spans="2:23" ht="24.75" customHeight="1">
      <c r="B40" s="922"/>
      <c r="C40" s="922"/>
      <c r="D40" s="922"/>
      <c r="E40" s="922"/>
      <c r="F40" s="922"/>
      <c r="G40" s="922"/>
      <c r="H40" s="922"/>
      <c r="I40" s="922"/>
      <c r="J40" s="922"/>
      <c r="K40" s="922"/>
      <c r="L40" s="922"/>
      <c r="M40" s="922"/>
      <c r="N40" s="922"/>
      <c r="O40" s="809" t="s">
        <v>804</v>
      </c>
      <c r="P40" s="809"/>
      <c r="Q40" s="809"/>
      <c r="R40" s="809"/>
      <c r="S40" s="809"/>
      <c r="T40" s="809"/>
      <c r="U40" s="809"/>
      <c r="V40" s="809"/>
      <c r="W40" s="809"/>
    </row>
    <row r="41" spans="2:23" ht="24.75" customHeight="1"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240"/>
      <c r="P41" s="240"/>
      <c r="Q41" s="506"/>
      <c r="R41" s="240"/>
      <c r="S41" s="240"/>
      <c r="T41" s="240"/>
      <c r="U41" s="240"/>
      <c r="V41" s="240"/>
      <c r="W41" s="240"/>
    </row>
    <row r="42" spans="2:27" ht="24.75" customHeight="1">
      <c r="B42" s="706" t="s">
        <v>583</v>
      </c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 t="s">
        <v>561</v>
      </c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06"/>
      <c r="AA42" s="706"/>
    </row>
    <row r="43" ht="43.5" customHeight="1">
      <c r="B43" s="59"/>
    </row>
    <row r="44" ht="24.75" customHeight="1">
      <c r="B44" s="59"/>
    </row>
    <row r="45" ht="24.75" customHeight="1">
      <c r="B45" s="59"/>
    </row>
    <row r="46" ht="24.75" customHeight="1">
      <c r="B46" s="59"/>
    </row>
    <row r="47" ht="24.75" customHeight="1">
      <c r="B47" s="59"/>
    </row>
    <row r="48" ht="24.75" customHeight="1">
      <c r="B48" s="59"/>
    </row>
    <row r="49" ht="24.75" customHeight="1">
      <c r="B49" s="59"/>
    </row>
    <row r="50" ht="24.75" customHeight="1">
      <c r="B50" s="59"/>
    </row>
    <row r="51" ht="24.75" customHeight="1">
      <c r="B51" s="59"/>
    </row>
    <row r="52" ht="24.75" customHeight="1">
      <c r="B52" s="59"/>
    </row>
    <row r="53" ht="24.75" customHeight="1">
      <c r="B53" s="59"/>
    </row>
    <row r="54" ht="24.75" customHeight="1">
      <c r="B54" s="59"/>
    </row>
    <row r="55" ht="24.75" customHeight="1">
      <c r="B55" s="59"/>
    </row>
    <row r="56" ht="24.75" customHeight="1">
      <c r="B56" s="59"/>
    </row>
    <row r="57" ht="24.75" customHeight="1">
      <c r="B57" s="59"/>
    </row>
    <row r="58" ht="24.75" customHeight="1">
      <c r="B58" s="59"/>
    </row>
    <row r="59" ht="24.75" customHeight="1">
      <c r="B59" s="59"/>
    </row>
    <row r="60" ht="24.75" customHeight="1">
      <c r="B60" s="59"/>
    </row>
    <row r="61" ht="24.75" customHeight="1">
      <c r="B61" s="59"/>
    </row>
    <row r="62" ht="24.75" customHeight="1">
      <c r="B62" s="59"/>
    </row>
    <row r="63" ht="24.75" customHeight="1">
      <c r="B63" s="59"/>
    </row>
    <row r="64" ht="24.75" customHeight="1">
      <c r="B64" s="59"/>
    </row>
    <row r="65" ht="24.75" customHeight="1">
      <c r="B65" s="59"/>
    </row>
    <row r="66" ht="24.75" customHeight="1">
      <c r="B66" s="59"/>
    </row>
    <row r="67" ht="24.75" customHeight="1">
      <c r="B67" s="59"/>
    </row>
    <row r="68" ht="24.75" customHeight="1">
      <c r="B68" s="59"/>
    </row>
    <row r="69" ht="24.75" customHeight="1">
      <c r="B69" s="59"/>
    </row>
    <row r="70" ht="24.75" customHeight="1">
      <c r="B70" s="59"/>
    </row>
  </sheetData>
  <mergeCells count="44">
    <mergeCell ref="B40:N40"/>
    <mergeCell ref="S37:S38"/>
    <mergeCell ref="U37:U38"/>
    <mergeCell ref="T37:T38"/>
    <mergeCell ref="O40:W40"/>
    <mergeCell ref="P37:P38"/>
    <mergeCell ref="Q37:Q38"/>
    <mergeCell ref="T35:T36"/>
    <mergeCell ref="Q35:Q36"/>
    <mergeCell ref="X3:Y3"/>
    <mergeCell ref="V3:W3"/>
    <mergeCell ref="R3:S3"/>
    <mergeCell ref="U35:U36"/>
    <mergeCell ref="R35:R36"/>
    <mergeCell ref="S35:S36"/>
    <mergeCell ref="B2:N6"/>
    <mergeCell ref="Z1:AA1"/>
    <mergeCell ref="AA2:AA4"/>
    <mergeCell ref="Z3:Z4"/>
    <mergeCell ref="B1:N1"/>
    <mergeCell ref="Q1:X1"/>
    <mergeCell ref="T3:U3"/>
    <mergeCell ref="R2:Z2"/>
    <mergeCell ref="O35:O36"/>
    <mergeCell ref="Q2:Q4"/>
    <mergeCell ref="O2:O4"/>
    <mergeCell ref="P2:P4"/>
    <mergeCell ref="P35:P36"/>
    <mergeCell ref="O42:AA42"/>
    <mergeCell ref="AA37:AA38"/>
    <mergeCell ref="O37:O38"/>
    <mergeCell ref="Z37:Z38"/>
    <mergeCell ref="X37:X38"/>
    <mergeCell ref="Y37:Y38"/>
    <mergeCell ref="B42:N42"/>
    <mergeCell ref="AA35:AA36"/>
    <mergeCell ref="V35:V36"/>
    <mergeCell ref="W35:W36"/>
    <mergeCell ref="X35:X36"/>
    <mergeCell ref="Y35:Y36"/>
    <mergeCell ref="Z35:Z36"/>
    <mergeCell ref="R37:R38"/>
    <mergeCell ref="W37:W38"/>
    <mergeCell ref="V37:V38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9" r:id="rId2"/>
  <colBreaks count="1" manualBreakCount="1">
    <brk id="14" max="3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J1">
      <pane ySplit="4" topLeftCell="BM8" activePane="bottomLeft" state="frozen"/>
      <selection pane="topLeft" activeCell="I1" sqref="I1"/>
      <selection pane="bottomLeft" activeCell="W19" sqref="W19"/>
    </sheetView>
  </sheetViews>
  <sheetFormatPr defaultColWidth="9.00390625" defaultRowHeight="24.75" customHeight="1"/>
  <cols>
    <col min="1" max="8" width="9.00390625" style="59" customWidth="1"/>
    <col min="9" max="9" width="10.75390625" style="59" customWidth="1"/>
    <col min="10" max="10" width="11.875" style="1" customWidth="1"/>
    <col min="11" max="11" width="9.00390625" style="59" customWidth="1"/>
    <col min="12" max="13" width="9.25390625" style="59" customWidth="1"/>
    <col min="14" max="16" width="7.625" style="59" customWidth="1"/>
    <col min="17" max="17" width="6.875" style="59" customWidth="1"/>
    <col min="18" max="18" width="9.50390625" style="59" customWidth="1"/>
    <col min="19" max="19" width="7.125" style="59" customWidth="1"/>
    <col min="20" max="26" width="9.00390625" style="59" customWidth="1"/>
    <col min="27" max="27" width="11.875" style="59" customWidth="1"/>
    <col min="28" max="16384" width="9.00390625" style="59" customWidth="1"/>
  </cols>
  <sheetData>
    <row r="1" spans="1:18" ht="48.75" customHeight="1" thickBot="1">
      <c r="A1" s="718" t="s">
        <v>818</v>
      </c>
      <c r="B1" s="718"/>
      <c r="C1" s="718"/>
      <c r="D1" s="718"/>
      <c r="E1" s="718"/>
      <c r="F1" s="718"/>
      <c r="G1" s="718"/>
      <c r="H1" s="718"/>
      <c r="I1" s="718"/>
      <c r="J1" s="268"/>
      <c r="K1" s="917" t="s">
        <v>590</v>
      </c>
      <c r="L1" s="917"/>
      <c r="M1" s="917"/>
      <c r="N1" s="917"/>
      <c r="O1" s="917"/>
      <c r="P1" s="917"/>
      <c r="Q1" s="917"/>
      <c r="R1" s="917"/>
    </row>
    <row r="2" spans="1:19" s="222" customFormat="1" ht="34.5" customHeight="1">
      <c r="A2" s="569" t="s">
        <v>109</v>
      </c>
      <c r="B2" s="569"/>
      <c r="C2" s="569"/>
      <c r="D2" s="569"/>
      <c r="E2" s="569"/>
      <c r="F2" s="569"/>
      <c r="G2" s="569"/>
      <c r="H2" s="569"/>
      <c r="I2" s="905"/>
      <c r="J2" s="722" t="s">
        <v>819</v>
      </c>
      <c r="K2" s="926" t="s">
        <v>838</v>
      </c>
      <c r="L2" s="697" t="s">
        <v>839</v>
      </c>
      <c r="M2" s="930" t="s">
        <v>889</v>
      </c>
      <c r="N2" s="928" t="s">
        <v>890</v>
      </c>
      <c r="O2" s="928"/>
      <c r="P2" s="928"/>
      <c r="Q2" s="881" t="s">
        <v>893</v>
      </c>
      <c r="R2" s="929"/>
      <c r="S2" s="929"/>
    </row>
    <row r="3" spans="1:28" s="222" customFormat="1" ht="42.75" customHeight="1" thickBot="1">
      <c r="A3" s="569"/>
      <c r="B3" s="569"/>
      <c r="C3" s="569"/>
      <c r="D3" s="569"/>
      <c r="E3" s="569"/>
      <c r="F3" s="569"/>
      <c r="G3" s="569"/>
      <c r="H3" s="569"/>
      <c r="I3" s="905"/>
      <c r="J3" s="723"/>
      <c r="K3" s="927"/>
      <c r="L3" s="698"/>
      <c r="M3" s="863"/>
      <c r="N3" s="269" t="s">
        <v>891</v>
      </c>
      <c r="O3" s="269" t="s">
        <v>892</v>
      </c>
      <c r="P3" s="269" t="s">
        <v>915</v>
      </c>
      <c r="Q3" s="269" t="s">
        <v>891</v>
      </c>
      <c r="R3" s="264" t="s">
        <v>894</v>
      </c>
      <c r="S3" s="270" t="s">
        <v>820</v>
      </c>
      <c r="T3" s="109"/>
      <c r="U3" s="222" t="s">
        <v>954</v>
      </c>
      <c r="V3" s="222" t="s">
        <v>821</v>
      </c>
      <c r="W3" s="222" t="s">
        <v>822</v>
      </c>
      <c r="Y3" s="109"/>
      <c r="Z3" s="245"/>
      <c r="AA3" s="494" t="s">
        <v>343</v>
      </c>
      <c r="AB3" s="243" t="s">
        <v>344</v>
      </c>
    </row>
    <row r="4" spans="10:28" ht="24.75" customHeight="1" hidden="1">
      <c r="J4" s="110" t="s">
        <v>936</v>
      </c>
      <c r="K4" s="44">
        <v>145</v>
      </c>
      <c r="L4" s="52">
        <f>K4/365</f>
        <v>0.3972602739726027</v>
      </c>
      <c r="M4" s="52">
        <f>K4/'[2]機動車輛'!P5*10000</f>
        <v>4.901480247034605</v>
      </c>
      <c r="N4" s="18">
        <f>O4+P4</f>
        <v>256</v>
      </c>
      <c r="O4" s="18">
        <v>123</v>
      </c>
      <c r="P4" s="18">
        <v>133</v>
      </c>
      <c r="Q4" s="18">
        <f>R4+S4</f>
        <v>144</v>
      </c>
      <c r="R4" s="18">
        <v>142</v>
      </c>
      <c r="S4" s="18">
        <v>2</v>
      </c>
      <c r="T4" s="109"/>
      <c r="U4" s="117" t="s">
        <v>708</v>
      </c>
      <c r="V4" s="59">
        <v>145</v>
      </c>
      <c r="W4" s="59">
        <v>256</v>
      </c>
      <c r="Y4" s="109"/>
      <c r="Z4" s="135" t="s">
        <v>823</v>
      </c>
      <c r="AA4" s="59">
        <v>25</v>
      </c>
      <c r="AB4" s="59">
        <v>72</v>
      </c>
    </row>
    <row r="5" spans="10:28" ht="24.75" customHeight="1">
      <c r="J5" s="360" t="s">
        <v>363</v>
      </c>
      <c r="K5" s="44">
        <v>121</v>
      </c>
      <c r="L5" s="52">
        <f>K5/365</f>
        <v>0.3315068493150685</v>
      </c>
      <c r="M5" s="52">
        <f>K5/'[2]機動車輛'!P6*10000</f>
        <v>3.84524936918843</v>
      </c>
      <c r="N5" s="18">
        <f>O5+P5</f>
        <v>208</v>
      </c>
      <c r="O5" s="18">
        <v>113</v>
      </c>
      <c r="P5" s="18">
        <v>95</v>
      </c>
      <c r="Q5" s="18">
        <f>R5+S5</f>
        <v>121</v>
      </c>
      <c r="R5" s="18">
        <v>120</v>
      </c>
      <c r="S5" s="18">
        <v>1</v>
      </c>
      <c r="T5" s="109"/>
      <c r="U5" s="361" t="s">
        <v>378</v>
      </c>
      <c r="V5" s="59">
        <v>95</v>
      </c>
      <c r="W5" s="59">
        <v>139</v>
      </c>
      <c r="Z5" s="397" t="s">
        <v>1042</v>
      </c>
      <c r="AA5" s="59">
        <v>30</v>
      </c>
      <c r="AB5" s="59">
        <v>39</v>
      </c>
    </row>
    <row r="6" spans="10:28" ht="24.75" customHeight="1">
      <c r="J6" s="110"/>
      <c r="K6" s="271"/>
      <c r="L6" s="272"/>
      <c r="M6" s="272"/>
      <c r="N6" s="272"/>
      <c r="O6" s="272"/>
      <c r="P6" s="272"/>
      <c r="Q6" s="272"/>
      <c r="R6" s="272"/>
      <c r="S6" s="272"/>
      <c r="T6" s="109"/>
      <c r="U6" s="361" t="s">
        <v>379</v>
      </c>
      <c r="V6" s="59">
        <v>91</v>
      </c>
      <c r="W6" s="59">
        <v>157</v>
      </c>
      <c r="Z6" s="451" t="s">
        <v>385</v>
      </c>
      <c r="AA6" s="59">
        <v>28</v>
      </c>
      <c r="AB6" s="59">
        <v>40</v>
      </c>
    </row>
    <row r="7" spans="10:28" ht="24.75" customHeight="1">
      <c r="J7" s="360" t="s">
        <v>364</v>
      </c>
      <c r="K7" s="44">
        <v>95</v>
      </c>
      <c r="L7" s="52">
        <f>K7/365</f>
        <v>0.2602739726027397</v>
      </c>
      <c r="M7" s="52">
        <f>K7/'[2]機動車輛'!P8*10000</f>
        <v>2.8577874708580886</v>
      </c>
      <c r="N7" s="18">
        <f>O7+P7</f>
        <v>139</v>
      </c>
      <c r="O7" s="18">
        <v>94</v>
      </c>
      <c r="P7" s="18">
        <v>45</v>
      </c>
      <c r="Q7" s="18">
        <f>R7+S7</f>
        <v>95</v>
      </c>
      <c r="R7" s="18">
        <v>95</v>
      </c>
      <c r="S7" s="134">
        <v>0</v>
      </c>
      <c r="T7" s="109"/>
      <c r="U7" s="361" t="s">
        <v>380</v>
      </c>
      <c r="V7" s="59">
        <v>99</v>
      </c>
      <c r="W7" s="59">
        <v>154</v>
      </c>
      <c r="Z7" s="397" t="s">
        <v>1031</v>
      </c>
      <c r="AA7" s="59">
        <v>17</v>
      </c>
      <c r="AB7" s="59">
        <v>24</v>
      </c>
    </row>
    <row r="8" spans="10:28" ht="24.75" customHeight="1">
      <c r="J8" s="110" t="s">
        <v>365</v>
      </c>
      <c r="K8" s="44">
        <v>91</v>
      </c>
      <c r="L8" s="52">
        <f>K8/365</f>
        <v>0.2493150684931507</v>
      </c>
      <c r="M8" s="52">
        <f>K8/'[2]機動車輛'!P9*10000</f>
        <v>2.6783375470548587</v>
      </c>
      <c r="N8" s="18">
        <f>O8+P8</f>
        <v>157</v>
      </c>
      <c r="O8" s="18">
        <v>96</v>
      </c>
      <c r="P8" s="18">
        <v>61</v>
      </c>
      <c r="Q8" s="18">
        <f>R8+S8</f>
        <v>91</v>
      </c>
      <c r="R8" s="18">
        <v>90</v>
      </c>
      <c r="S8" s="18">
        <v>1</v>
      </c>
      <c r="T8" s="109"/>
      <c r="U8" s="361" t="s">
        <v>381</v>
      </c>
      <c r="V8" s="59">
        <v>94</v>
      </c>
      <c r="W8" s="59">
        <v>143</v>
      </c>
      <c r="Z8" s="397" t="s">
        <v>322</v>
      </c>
      <c r="AA8" s="59">
        <v>22</v>
      </c>
      <c r="AB8" s="59">
        <v>27</v>
      </c>
    </row>
    <row r="9" spans="10:28" ht="24.75" customHeight="1">
      <c r="J9" s="110" t="s">
        <v>366</v>
      </c>
      <c r="K9" s="44">
        <v>99</v>
      </c>
      <c r="L9" s="52">
        <f>K9/365</f>
        <v>0.27123287671232876</v>
      </c>
      <c r="M9" s="52">
        <f>K9/'[2]機動車輛'!P10*10000</f>
        <v>2.8394180053518725</v>
      </c>
      <c r="N9" s="18">
        <f>O9+P9</f>
        <v>154</v>
      </c>
      <c r="O9" s="18">
        <v>113</v>
      </c>
      <c r="P9" s="18">
        <v>41</v>
      </c>
      <c r="Q9" s="18">
        <f>R9+S9</f>
        <v>99</v>
      </c>
      <c r="R9" s="18">
        <v>97</v>
      </c>
      <c r="S9" s="18">
        <v>2</v>
      </c>
      <c r="T9" s="109"/>
      <c r="U9" s="361" t="s">
        <v>382</v>
      </c>
      <c r="V9" s="59">
        <v>96</v>
      </c>
      <c r="W9" s="59">
        <v>119</v>
      </c>
      <c r="Z9" s="397" t="s">
        <v>562</v>
      </c>
      <c r="AA9" s="59">
        <v>30</v>
      </c>
      <c r="AB9" s="59">
        <v>42</v>
      </c>
    </row>
    <row r="10" spans="10:23" ht="24.75" customHeight="1">
      <c r="J10" s="110" t="s">
        <v>367</v>
      </c>
      <c r="K10" s="44">
        <v>94</v>
      </c>
      <c r="L10" s="52">
        <f>K10/365</f>
        <v>0.25753424657534246</v>
      </c>
      <c r="M10" s="52">
        <f>K10/'[2]機動車輛'!P11*10000</f>
        <v>2.6337614596642234</v>
      </c>
      <c r="N10" s="18">
        <f>O10+P10</f>
        <v>143</v>
      </c>
      <c r="O10" s="18">
        <v>98</v>
      </c>
      <c r="P10" s="18">
        <v>45</v>
      </c>
      <c r="Q10" s="18">
        <f>R10+S10</f>
        <v>94</v>
      </c>
      <c r="R10" s="18">
        <v>90</v>
      </c>
      <c r="S10" s="18">
        <v>4</v>
      </c>
      <c r="T10" s="109"/>
      <c r="U10" s="361" t="s">
        <v>402</v>
      </c>
      <c r="V10" s="59">
        <v>87</v>
      </c>
      <c r="W10" s="59">
        <v>127</v>
      </c>
    </row>
    <row r="11" spans="10:28" ht="24.75" customHeight="1">
      <c r="J11" s="110" t="s">
        <v>368</v>
      </c>
      <c r="K11" s="44">
        <v>96</v>
      </c>
      <c r="L11" s="52">
        <f>K11/365</f>
        <v>0.26301369863013696</v>
      </c>
      <c r="M11" s="52">
        <f>K11/'[2]機動車輛'!P12*10000</f>
        <v>2.6518677712432566</v>
      </c>
      <c r="N11" s="18">
        <f>O11+P11</f>
        <v>119</v>
      </c>
      <c r="O11" s="18">
        <v>100</v>
      </c>
      <c r="P11" s="18">
        <v>19</v>
      </c>
      <c r="Q11" s="18">
        <f>R11+S11</f>
        <v>96</v>
      </c>
      <c r="R11" s="18">
        <v>94</v>
      </c>
      <c r="S11" s="18">
        <v>2</v>
      </c>
      <c r="T11" s="109"/>
      <c r="U11" s="361" t="s">
        <v>403</v>
      </c>
      <c r="V11" s="59">
        <v>81</v>
      </c>
      <c r="W11" s="59">
        <v>130</v>
      </c>
      <c r="Y11" s="109"/>
      <c r="Z11" s="135" t="s">
        <v>937</v>
      </c>
      <c r="AA11" s="267">
        <v>26</v>
      </c>
      <c r="AB11" s="59">
        <v>45</v>
      </c>
    </row>
    <row r="12" spans="10:28" ht="24.75" customHeight="1">
      <c r="J12" s="110"/>
      <c r="K12" s="271"/>
      <c r="L12" s="272"/>
      <c r="M12" s="272"/>
      <c r="N12" s="272"/>
      <c r="O12" s="272"/>
      <c r="P12" s="272"/>
      <c r="Q12" s="272"/>
      <c r="R12" s="272"/>
      <c r="S12" s="272"/>
      <c r="T12" s="109"/>
      <c r="U12" s="50" t="s">
        <v>404</v>
      </c>
      <c r="V12" s="59">
        <v>68</v>
      </c>
      <c r="W12" s="59">
        <v>142</v>
      </c>
      <c r="AA12" s="267">
        <v>19</v>
      </c>
      <c r="AB12" s="59">
        <v>27</v>
      </c>
    </row>
    <row r="13" spans="10:28" ht="24.75" customHeight="1">
      <c r="J13" s="110" t="s">
        <v>369</v>
      </c>
      <c r="K13" s="44">
        <v>87</v>
      </c>
      <c r="L13" s="52">
        <v>0.24</v>
      </c>
      <c r="M13" s="52">
        <f>K13/'[2]機動車輛'!P14*10000</f>
        <v>2.356976243304968</v>
      </c>
      <c r="N13" s="18">
        <v>127</v>
      </c>
      <c r="O13" s="18">
        <v>95</v>
      </c>
      <c r="P13" s="18">
        <v>32</v>
      </c>
      <c r="Q13" s="18">
        <v>87</v>
      </c>
      <c r="R13" s="18">
        <v>85</v>
      </c>
      <c r="S13" s="18">
        <v>5</v>
      </c>
      <c r="U13" s="50" t="s">
        <v>496</v>
      </c>
      <c r="V13" s="59">
        <v>85</v>
      </c>
      <c r="W13" s="59">
        <v>112</v>
      </c>
      <c r="Y13" s="273"/>
      <c r="Z13" s="135" t="s">
        <v>939</v>
      </c>
      <c r="AA13" s="267">
        <v>20</v>
      </c>
      <c r="AB13" s="59">
        <v>30</v>
      </c>
    </row>
    <row r="14" spans="10:23" ht="24.75" customHeight="1">
      <c r="J14" s="110" t="s">
        <v>370</v>
      </c>
      <c r="K14" s="44">
        <v>81</v>
      </c>
      <c r="L14" s="52">
        <f>K14/360</f>
        <v>0.225</v>
      </c>
      <c r="M14" s="52">
        <f>K14/'[2]機動車輛'!P15*10000</f>
        <v>2.1399133467188</v>
      </c>
      <c r="N14" s="18">
        <f aca="true" t="shared" si="0" ref="N14:S14">N15+N16+N17+N18</f>
        <v>130</v>
      </c>
      <c r="O14" s="18">
        <f t="shared" si="0"/>
        <v>87</v>
      </c>
      <c r="P14" s="18">
        <f t="shared" si="0"/>
        <v>43</v>
      </c>
      <c r="Q14" s="18">
        <f t="shared" si="0"/>
        <v>81</v>
      </c>
      <c r="R14" s="18">
        <f t="shared" si="0"/>
        <v>80</v>
      </c>
      <c r="S14" s="18">
        <f t="shared" si="0"/>
        <v>1</v>
      </c>
      <c r="U14" s="50" t="s">
        <v>1041</v>
      </c>
      <c r="V14" s="59">
        <v>97</v>
      </c>
      <c r="W14" s="59">
        <v>145</v>
      </c>
    </row>
    <row r="15" spans="10:19" ht="24.75" customHeight="1" hidden="1">
      <c r="J15" s="133" t="s">
        <v>941</v>
      </c>
      <c r="K15" s="44">
        <v>26</v>
      </c>
      <c r="L15" s="52">
        <f>K15/90</f>
        <v>0.28888888888888886</v>
      </c>
      <c r="M15" s="52">
        <f>K15/'[2]機動車輛'!P16*10000</f>
        <v>0.7009144237405106</v>
      </c>
      <c r="N15" s="18">
        <f aca="true" t="shared" si="1" ref="N15:N28">O15+P15</f>
        <v>45</v>
      </c>
      <c r="O15" s="18">
        <v>26</v>
      </c>
      <c r="P15" s="18">
        <v>19</v>
      </c>
      <c r="Q15" s="18">
        <f>R15+S15</f>
        <v>26</v>
      </c>
      <c r="R15" s="18">
        <v>26</v>
      </c>
      <c r="S15" s="274">
        <v>0</v>
      </c>
    </row>
    <row r="16" spans="10:19" ht="24.75" customHeight="1" hidden="1">
      <c r="J16" s="133" t="s">
        <v>964</v>
      </c>
      <c r="K16" s="275">
        <v>19</v>
      </c>
      <c r="L16" s="52">
        <f>K16/90</f>
        <v>0.2111111111111111</v>
      </c>
      <c r="M16" s="52">
        <f>K16/'[2]機動車輛'!P17*10000</f>
        <v>0.5096211101157108</v>
      </c>
      <c r="N16" s="18">
        <f t="shared" si="1"/>
        <v>27</v>
      </c>
      <c r="O16" s="17">
        <v>20</v>
      </c>
      <c r="P16" s="17">
        <v>7</v>
      </c>
      <c r="Q16" s="18">
        <f>R16+S16</f>
        <v>19</v>
      </c>
      <c r="R16" s="17">
        <v>18</v>
      </c>
      <c r="S16" s="17">
        <v>1</v>
      </c>
    </row>
    <row r="17" spans="10:28" ht="24.75" customHeight="1" hidden="1">
      <c r="J17" s="133" t="s">
        <v>965</v>
      </c>
      <c r="K17" s="275">
        <v>20</v>
      </c>
      <c r="L17" s="52">
        <f>K17/90</f>
        <v>0.2222222222222222</v>
      </c>
      <c r="M17" s="52">
        <f>K17/'[2]機動車輛'!P18*10000</f>
        <v>0.5310209142587081</v>
      </c>
      <c r="N17" s="18">
        <f t="shared" si="1"/>
        <v>30</v>
      </c>
      <c r="O17" s="17">
        <v>21</v>
      </c>
      <c r="P17" s="17">
        <v>9</v>
      </c>
      <c r="Q17" s="18">
        <f>R17+S17</f>
        <v>20</v>
      </c>
      <c r="R17" s="17">
        <v>20</v>
      </c>
      <c r="S17" s="276">
        <v>0</v>
      </c>
      <c r="Z17" s="135" t="s">
        <v>940</v>
      </c>
      <c r="AA17" s="59">
        <v>16</v>
      </c>
      <c r="AB17" s="59">
        <v>28</v>
      </c>
    </row>
    <row r="18" spans="10:19" ht="24.75" customHeight="1" hidden="1">
      <c r="J18" s="133" t="s">
        <v>966</v>
      </c>
      <c r="K18" s="275">
        <v>16</v>
      </c>
      <c r="L18" s="52">
        <f>K18/90</f>
        <v>0.17777777777777778</v>
      </c>
      <c r="M18" s="52">
        <f>K18/'[2]機動車輛'!P19*10000</f>
        <v>0.42269893268519493</v>
      </c>
      <c r="N18" s="18">
        <f t="shared" si="1"/>
        <v>28</v>
      </c>
      <c r="O18" s="17">
        <v>20</v>
      </c>
      <c r="P18" s="17">
        <v>8</v>
      </c>
      <c r="Q18" s="18">
        <f>R18+S18</f>
        <v>16</v>
      </c>
      <c r="R18" s="17">
        <v>16</v>
      </c>
      <c r="S18" s="276">
        <v>0</v>
      </c>
    </row>
    <row r="19" spans="10:28" ht="24.75" customHeight="1">
      <c r="J19" s="110" t="s">
        <v>371</v>
      </c>
      <c r="K19" s="275">
        <v>68</v>
      </c>
      <c r="L19" s="52">
        <f>K19/360</f>
        <v>0.18888888888888888</v>
      </c>
      <c r="M19" s="52">
        <f>K19/'[2]機動車輛'!P20*10000</f>
        <v>1.748656363309075</v>
      </c>
      <c r="N19" s="18">
        <f t="shared" si="1"/>
        <v>142</v>
      </c>
      <c r="O19" s="277">
        <v>76</v>
      </c>
      <c r="P19" s="277">
        <v>66</v>
      </c>
      <c r="Q19" s="277">
        <v>68</v>
      </c>
      <c r="R19" s="277">
        <f>SUM(R20:R23)</f>
        <v>62</v>
      </c>
      <c r="S19" s="277">
        <f>SUM(S20:S23)</f>
        <v>6</v>
      </c>
      <c r="Z19" s="367" t="s">
        <v>398</v>
      </c>
      <c r="AA19" s="50">
        <v>25</v>
      </c>
      <c r="AB19" s="50">
        <v>72</v>
      </c>
    </row>
    <row r="20" spans="10:28" ht="24.75" customHeight="1" hidden="1">
      <c r="J20" s="133" t="s">
        <v>372</v>
      </c>
      <c r="K20" s="275">
        <v>25</v>
      </c>
      <c r="L20" s="52">
        <f>K20/90</f>
        <v>0.2777777777777778</v>
      </c>
      <c r="M20" s="52">
        <f>K20/'[2]機動車輛'!P21*10000</f>
        <v>0.6569905104290674</v>
      </c>
      <c r="N20" s="17">
        <f t="shared" si="1"/>
        <v>71</v>
      </c>
      <c r="O20" s="17">
        <v>27</v>
      </c>
      <c r="P20" s="17">
        <v>44</v>
      </c>
      <c r="Q20" s="18">
        <f>R20+S20</f>
        <v>25</v>
      </c>
      <c r="R20" s="17">
        <v>23</v>
      </c>
      <c r="S20" s="17">
        <v>2</v>
      </c>
      <c r="Z20" s="367" t="s">
        <v>397</v>
      </c>
      <c r="AA20" s="364">
        <v>20</v>
      </c>
      <c r="AB20" s="50">
        <v>31</v>
      </c>
    </row>
    <row r="21" spans="10:28" ht="24.75" customHeight="1" hidden="1">
      <c r="J21" s="133" t="s">
        <v>373</v>
      </c>
      <c r="K21" s="275">
        <v>20</v>
      </c>
      <c r="L21" s="52">
        <f>K21/90</f>
        <v>0.2222222222222222</v>
      </c>
      <c r="M21" s="52">
        <f>K21/'[2]機動車輛'!P22*10000</f>
        <v>0.5208048518179995</v>
      </c>
      <c r="N21" s="17">
        <f t="shared" si="1"/>
        <v>31</v>
      </c>
      <c r="O21" s="17">
        <v>23</v>
      </c>
      <c r="P21" s="17">
        <v>8</v>
      </c>
      <c r="Q21" s="18">
        <f>R21+S21</f>
        <v>20</v>
      </c>
      <c r="R21" s="17">
        <v>19</v>
      </c>
      <c r="S21" s="17">
        <v>1</v>
      </c>
      <c r="U21" s="278"/>
      <c r="Z21" s="367" t="s">
        <v>396</v>
      </c>
      <c r="AA21" s="50">
        <v>11</v>
      </c>
      <c r="AB21" s="50">
        <v>22</v>
      </c>
    </row>
    <row r="22" spans="10:28" ht="24.75" customHeight="1" hidden="1">
      <c r="J22" s="133" t="s">
        <v>374</v>
      </c>
      <c r="K22" s="275">
        <v>11</v>
      </c>
      <c r="L22" s="52">
        <f>K22/90</f>
        <v>0.12222222222222222</v>
      </c>
      <c r="M22" s="52">
        <f>K22/'[2]機動車輛'!P23*10000</f>
        <v>0.28415842607231057</v>
      </c>
      <c r="N22" s="17">
        <f t="shared" si="1"/>
        <v>22</v>
      </c>
      <c r="O22" s="17">
        <v>14</v>
      </c>
      <c r="P22" s="17">
        <v>8</v>
      </c>
      <c r="Q22" s="18">
        <f>R22+S22</f>
        <v>11</v>
      </c>
      <c r="R22" s="17">
        <v>9</v>
      </c>
      <c r="S22" s="17">
        <v>2</v>
      </c>
      <c r="U22" s="278"/>
      <c r="Z22" s="451" t="s">
        <v>395</v>
      </c>
      <c r="AA22" s="50">
        <v>12</v>
      </c>
      <c r="AB22" s="50">
        <v>18</v>
      </c>
    </row>
    <row r="23" spans="10:21" ht="24.75" customHeight="1" hidden="1">
      <c r="J23" s="133" t="s">
        <v>375</v>
      </c>
      <c r="K23" s="275">
        <v>12</v>
      </c>
      <c r="L23" s="52">
        <f>K23/90</f>
        <v>0.13333333333333333</v>
      </c>
      <c r="M23" s="52">
        <f>K23/'[2]機動車輛'!P24*10000</f>
        <v>0.30858641705454265</v>
      </c>
      <c r="N23" s="17">
        <f t="shared" si="1"/>
        <v>18</v>
      </c>
      <c r="O23" s="17">
        <v>12</v>
      </c>
      <c r="P23" s="17">
        <v>6</v>
      </c>
      <c r="Q23" s="18">
        <f>R23+S23</f>
        <v>12</v>
      </c>
      <c r="R23" s="17">
        <v>11</v>
      </c>
      <c r="S23" s="17">
        <v>1</v>
      </c>
      <c r="U23" s="278"/>
    </row>
    <row r="24" spans="10:21" ht="24.75" customHeight="1">
      <c r="J24" s="298" t="s">
        <v>376</v>
      </c>
      <c r="K24" s="342">
        <v>85</v>
      </c>
      <c r="L24" s="52">
        <f>K24/360</f>
        <v>0.2361111111111111</v>
      </c>
      <c r="M24" s="52">
        <f>K24/'[2]機動車輛'!P25*10000</f>
        <v>2.126584305307454</v>
      </c>
      <c r="N24" s="17">
        <f t="shared" si="1"/>
        <v>112</v>
      </c>
      <c r="O24" s="17">
        <v>85</v>
      </c>
      <c r="P24" s="17">
        <v>27</v>
      </c>
      <c r="Q24" s="18">
        <v>85</v>
      </c>
      <c r="R24" s="17">
        <v>81</v>
      </c>
      <c r="S24" s="17">
        <v>4</v>
      </c>
      <c r="U24" s="278"/>
    </row>
    <row r="25" spans="10:21" ht="24.75" customHeight="1" hidden="1">
      <c r="J25" s="334" t="s">
        <v>399</v>
      </c>
      <c r="K25" s="342">
        <v>20</v>
      </c>
      <c r="L25" s="52">
        <f>K25/90</f>
        <v>0.2222222222222222</v>
      </c>
      <c r="M25" s="52">
        <f>K25/'[2]機動車輛'!P26*10000</f>
        <v>0.5104124132298897</v>
      </c>
      <c r="N25" s="17">
        <f t="shared" si="1"/>
        <v>25</v>
      </c>
      <c r="O25" s="17">
        <v>20</v>
      </c>
      <c r="P25" s="17">
        <v>5</v>
      </c>
      <c r="Q25" s="18">
        <f>R25+S25</f>
        <v>20</v>
      </c>
      <c r="R25" s="17">
        <v>20</v>
      </c>
      <c r="S25" s="139">
        <v>0</v>
      </c>
      <c r="U25" s="278"/>
    </row>
    <row r="26" spans="10:21" ht="24.75" customHeight="1" hidden="1">
      <c r="J26" s="334" t="s">
        <v>373</v>
      </c>
      <c r="K26" s="342">
        <v>21</v>
      </c>
      <c r="L26" s="52">
        <f>K26/90</f>
        <v>0.23333333333333334</v>
      </c>
      <c r="M26" s="52">
        <f>K26/'[2]機動車輛'!P27*10000</f>
        <v>0.5320577460006993</v>
      </c>
      <c r="N26" s="17">
        <f t="shared" si="1"/>
        <v>31</v>
      </c>
      <c r="O26" s="17">
        <v>21</v>
      </c>
      <c r="P26" s="17">
        <v>10</v>
      </c>
      <c r="Q26" s="18">
        <f>R26+S26</f>
        <v>21</v>
      </c>
      <c r="R26" s="17">
        <v>21</v>
      </c>
      <c r="S26" s="139">
        <v>0</v>
      </c>
      <c r="U26" s="278"/>
    </row>
    <row r="27" spans="10:21" ht="24.75" customHeight="1" hidden="1">
      <c r="J27" s="334" t="s">
        <v>374</v>
      </c>
      <c r="K27" s="342">
        <v>14</v>
      </c>
      <c r="L27" s="52">
        <f>K27/90</f>
        <v>0.15555555555555556</v>
      </c>
      <c r="M27" s="52">
        <f>K27/'[2]機動車輛'!P28*10000</f>
        <v>0.3515918320194681</v>
      </c>
      <c r="N27" s="17">
        <f t="shared" si="1"/>
        <v>17</v>
      </c>
      <c r="O27" s="17">
        <v>14</v>
      </c>
      <c r="P27" s="17">
        <v>3</v>
      </c>
      <c r="Q27" s="18">
        <f>R27+S27</f>
        <v>14</v>
      </c>
      <c r="R27" s="17">
        <v>13</v>
      </c>
      <c r="S27" s="139">
        <v>1</v>
      </c>
      <c r="U27" s="278"/>
    </row>
    <row r="28" spans="10:21" ht="24.75" customHeight="1">
      <c r="J28" s="334" t="s">
        <v>375</v>
      </c>
      <c r="K28" s="342">
        <v>30</v>
      </c>
      <c r="L28" s="52">
        <f>K28/90</f>
        <v>0.3333333333333333</v>
      </c>
      <c r="M28" s="52">
        <f>K28/'[2]機動車輛'!P29*10000</f>
        <v>0.7505591665791015</v>
      </c>
      <c r="N28" s="17">
        <f t="shared" si="1"/>
        <v>39</v>
      </c>
      <c r="O28" s="17">
        <v>30</v>
      </c>
      <c r="P28" s="17">
        <v>9</v>
      </c>
      <c r="Q28" s="18">
        <f>R28+S28</f>
        <v>30</v>
      </c>
      <c r="R28" s="17">
        <v>27</v>
      </c>
      <c r="S28" s="139">
        <v>3</v>
      </c>
      <c r="U28" s="278"/>
    </row>
    <row r="29" spans="10:21" ht="24.75" customHeight="1">
      <c r="J29" s="298" t="s">
        <v>408</v>
      </c>
      <c r="K29" s="342">
        <f>SUM(K30:K33)</f>
        <v>97</v>
      </c>
      <c r="L29" s="52"/>
      <c r="M29" s="52"/>
      <c r="N29" s="17"/>
      <c r="O29" s="17"/>
      <c r="P29" s="17"/>
      <c r="Q29" s="18"/>
      <c r="R29" s="17"/>
      <c r="S29" s="139"/>
      <c r="U29" s="278"/>
    </row>
    <row r="30" spans="10:28" ht="24.75" customHeight="1">
      <c r="J30" s="334" t="s">
        <v>399</v>
      </c>
      <c r="K30" s="342">
        <v>28</v>
      </c>
      <c r="L30" s="52">
        <f>K30/90</f>
        <v>0.3111111111111111</v>
      </c>
      <c r="M30" s="52">
        <f>K30/'[2]機動車輛'!P31*10000</f>
        <v>0.6963199490691694</v>
      </c>
      <c r="N30" s="17">
        <f>O30+P30</f>
        <v>40</v>
      </c>
      <c r="O30" s="17">
        <v>28</v>
      </c>
      <c r="P30" s="17">
        <v>12</v>
      </c>
      <c r="Q30" s="18">
        <f>R30+S30</f>
        <v>28</v>
      </c>
      <c r="R30" s="17">
        <v>25</v>
      </c>
      <c r="S30" s="139">
        <v>3</v>
      </c>
      <c r="U30" s="278"/>
      <c r="Y30" s="106"/>
      <c r="Z30" s="106"/>
      <c r="AA30" s="106"/>
      <c r="AB30" s="106"/>
    </row>
    <row r="31" spans="10:21" ht="24.75" customHeight="1">
      <c r="J31" s="334" t="s">
        <v>373</v>
      </c>
      <c r="K31" s="342">
        <v>17</v>
      </c>
      <c r="L31" s="52">
        <f>K31/90</f>
        <v>0.18888888888888888</v>
      </c>
      <c r="M31" s="52">
        <f>K31/'機動車輛'!P32*10000</f>
        <v>0.4213427449736289</v>
      </c>
      <c r="N31" s="17">
        <v>24</v>
      </c>
      <c r="O31" s="17">
        <v>17</v>
      </c>
      <c r="P31" s="17">
        <v>7</v>
      </c>
      <c r="Q31" s="18">
        <v>17</v>
      </c>
      <c r="R31" s="17">
        <v>16</v>
      </c>
      <c r="S31" s="139">
        <v>1</v>
      </c>
      <c r="U31" s="278"/>
    </row>
    <row r="32" spans="10:21" ht="24.75" customHeight="1">
      <c r="J32" s="334" t="s">
        <v>374</v>
      </c>
      <c r="K32" s="106">
        <v>22</v>
      </c>
      <c r="L32" s="289">
        <f>K32/90</f>
        <v>0.24444444444444444</v>
      </c>
      <c r="M32" s="106">
        <v>0.55</v>
      </c>
      <c r="N32" s="106">
        <v>27</v>
      </c>
      <c r="O32" s="106">
        <v>22</v>
      </c>
      <c r="P32" s="106">
        <v>5</v>
      </c>
      <c r="Q32" s="106">
        <v>22</v>
      </c>
      <c r="R32" s="500">
        <v>22</v>
      </c>
      <c r="S32" s="501">
        <v>0</v>
      </c>
      <c r="U32" s="278"/>
    </row>
    <row r="33" spans="10:28" s="106" customFormat="1" ht="30" customHeight="1" thickBot="1">
      <c r="J33" s="334" t="s">
        <v>375</v>
      </c>
      <c r="K33" s="106">
        <v>30</v>
      </c>
      <c r="L33" s="289">
        <f>K33/90</f>
        <v>0.3333333333333333</v>
      </c>
      <c r="M33" s="106">
        <v>0.74</v>
      </c>
      <c r="N33" s="106">
        <v>54</v>
      </c>
      <c r="O33" s="106">
        <v>31</v>
      </c>
      <c r="P33" s="106">
        <v>23</v>
      </c>
      <c r="Q33" s="106">
        <v>30</v>
      </c>
      <c r="R33" s="106">
        <v>30</v>
      </c>
      <c r="S33" s="501">
        <v>0</v>
      </c>
      <c r="U33" s="496"/>
      <c r="Y33" s="59"/>
      <c r="Z33" s="59"/>
      <c r="AA33" s="59"/>
      <c r="AB33" s="59"/>
    </row>
    <row r="34" spans="10:21" ht="24.75" customHeight="1" thickBot="1">
      <c r="J34" s="932" t="s">
        <v>824</v>
      </c>
      <c r="K34" s="924">
        <f>(K33-K32)/K32*100</f>
        <v>36.36363636363637</v>
      </c>
      <c r="L34" s="924">
        <f>(L33-L32)/L32*100</f>
        <v>36.36363636363636</v>
      </c>
      <c r="M34" s="279" t="s">
        <v>825</v>
      </c>
      <c r="N34" s="924">
        <f>(N33-N32)/N32*100</f>
        <v>100</v>
      </c>
      <c r="O34" s="391" t="s">
        <v>1021</v>
      </c>
      <c r="P34" s="391" t="s">
        <v>1021</v>
      </c>
      <c r="Q34" s="924">
        <f>(Q33-Q32)/Q32*100</f>
        <v>36.36363636363637</v>
      </c>
      <c r="R34" s="391" t="s">
        <v>1020</v>
      </c>
      <c r="S34" s="391" t="s">
        <v>1020</v>
      </c>
      <c r="U34" s="278"/>
    </row>
    <row r="35" spans="10:21" ht="24.75" customHeight="1" thickBot="1">
      <c r="J35" s="933"/>
      <c r="K35" s="925"/>
      <c r="L35" s="925"/>
      <c r="M35" s="492">
        <f>M33-M32</f>
        <v>0.18999999999999995</v>
      </c>
      <c r="N35" s="925"/>
      <c r="O35" s="389">
        <f>O33-O32</f>
        <v>9</v>
      </c>
      <c r="P35" s="389">
        <f>P33-P32</f>
        <v>18</v>
      </c>
      <c r="Q35" s="925"/>
      <c r="R35" s="389">
        <f>R33-R32</f>
        <v>8</v>
      </c>
      <c r="S35" s="374">
        <f>S33-S32</f>
        <v>0</v>
      </c>
      <c r="U35" s="278"/>
    </row>
    <row r="36" spans="10:19" ht="24.75" customHeight="1" thickBot="1">
      <c r="J36" s="934" t="s">
        <v>826</v>
      </c>
      <c r="K36" s="553">
        <v>0</v>
      </c>
      <c r="L36" s="553">
        <v>0</v>
      </c>
      <c r="M36" s="279" t="s">
        <v>825</v>
      </c>
      <c r="N36" s="924">
        <f>(N33-N28)/N28*100</f>
        <v>38.46153846153847</v>
      </c>
      <c r="O36" s="391" t="s">
        <v>1021</v>
      </c>
      <c r="P36" s="391" t="s">
        <v>1021</v>
      </c>
      <c r="Q36" s="553">
        <v>0</v>
      </c>
      <c r="R36" s="391" t="s">
        <v>1020</v>
      </c>
      <c r="S36" s="391" t="s">
        <v>1020</v>
      </c>
    </row>
    <row r="37" spans="10:19" ht="24.75" customHeight="1" thickBot="1">
      <c r="J37" s="935"/>
      <c r="K37" s="549"/>
      <c r="L37" s="549"/>
      <c r="M37" s="492">
        <f>M33-M28</f>
        <v>-0.010559166579101498</v>
      </c>
      <c r="N37" s="925"/>
      <c r="O37" s="461">
        <f>O33-O28</f>
        <v>1</v>
      </c>
      <c r="P37" s="461">
        <f>P33-P28</f>
        <v>14</v>
      </c>
      <c r="Q37" s="549"/>
      <c r="R37" s="461">
        <f>R33-R28</f>
        <v>3</v>
      </c>
      <c r="S37" s="461">
        <f>S33-S28</f>
        <v>-3</v>
      </c>
    </row>
    <row r="38" ht="24.75" customHeight="1">
      <c r="J38" s="1" t="s">
        <v>827</v>
      </c>
    </row>
    <row r="39" spans="1:19" ht="24.75" customHeight="1">
      <c r="A39" s="706" t="s">
        <v>611</v>
      </c>
      <c r="B39" s="706"/>
      <c r="C39" s="706"/>
      <c r="D39" s="706"/>
      <c r="E39" s="706"/>
      <c r="F39" s="706"/>
      <c r="G39" s="706"/>
      <c r="H39" s="706"/>
      <c r="I39" s="706"/>
      <c r="J39" s="706" t="s">
        <v>828</v>
      </c>
      <c r="K39" s="931"/>
      <c r="L39" s="931"/>
      <c r="M39" s="931"/>
      <c r="N39" s="931"/>
      <c r="O39" s="931"/>
      <c r="P39" s="931"/>
      <c r="Q39" s="931"/>
      <c r="R39" s="931"/>
      <c r="S39" s="931"/>
    </row>
    <row r="40" spans="1:9" ht="24.75" customHeight="1">
      <c r="A40" s="355"/>
      <c r="B40" s="356"/>
      <c r="C40" s="356"/>
      <c r="D40" s="356"/>
      <c r="E40" s="356"/>
      <c r="F40" s="356"/>
      <c r="G40" s="356"/>
      <c r="H40" s="356"/>
      <c r="I40" s="356"/>
    </row>
  </sheetData>
  <mergeCells count="21">
    <mergeCell ref="A39:I39"/>
    <mergeCell ref="J34:J35"/>
    <mergeCell ref="J36:J37"/>
    <mergeCell ref="A2:I3"/>
    <mergeCell ref="J2:J3"/>
    <mergeCell ref="K34:K35"/>
    <mergeCell ref="L34:L35"/>
    <mergeCell ref="K36:K37"/>
    <mergeCell ref="Q2:S2"/>
    <mergeCell ref="M2:M3"/>
    <mergeCell ref="J39:S39"/>
    <mergeCell ref="Q34:Q35"/>
    <mergeCell ref="Q36:Q37"/>
    <mergeCell ref="L2:L3"/>
    <mergeCell ref="A1:I1"/>
    <mergeCell ref="N36:N37"/>
    <mergeCell ref="K2:K3"/>
    <mergeCell ref="N34:N35"/>
    <mergeCell ref="N2:P2"/>
    <mergeCell ref="K1:R1"/>
    <mergeCell ref="L36:L3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pane ySplit="8" topLeftCell="BM9" activePane="bottomLeft" state="frozen"/>
      <selection pane="topLeft" activeCell="H1" sqref="H1"/>
      <selection pane="bottomLeft" activeCell="A2" sqref="A2:I6"/>
    </sheetView>
  </sheetViews>
  <sheetFormatPr defaultColWidth="9.00390625" defaultRowHeight="24.75" customHeight="1"/>
  <cols>
    <col min="7" max="8" width="8.625" style="0" customWidth="1"/>
    <col min="10" max="10" width="12.00390625" style="1" customWidth="1"/>
    <col min="11" max="11" width="12.625" style="0" customWidth="1"/>
    <col min="17" max="17" width="13.375" style="0" customWidth="1"/>
    <col min="18" max="18" width="11.875" style="0" customWidth="1"/>
    <col min="19" max="19" width="15.125" style="0" customWidth="1"/>
  </cols>
  <sheetData>
    <row r="1" spans="1:16" ht="49.5" customHeight="1" thickBot="1">
      <c r="A1" s="718" t="s">
        <v>979</v>
      </c>
      <c r="B1" s="718"/>
      <c r="C1" s="718"/>
      <c r="D1" s="718"/>
      <c r="E1" s="718"/>
      <c r="F1" s="718"/>
      <c r="G1" s="718"/>
      <c r="H1" s="718"/>
      <c r="I1" s="718"/>
      <c r="J1" s="280"/>
      <c r="K1" s="917" t="s">
        <v>517</v>
      </c>
      <c r="L1" s="917"/>
      <c r="M1" s="917"/>
      <c r="N1" s="917"/>
      <c r="O1" s="917"/>
      <c r="P1" s="917"/>
    </row>
    <row r="2" spans="1:20" s="1" customFormat="1" ht="24.75" customHeight="1">
      <c r="A2" s="569" t="s">
        <v>110</v>
      </c>
      <c r="B2" s="569"/>
      <c r="C2" s="569"/>
      <c r="D2" s="569"/>
      <c r="E2" s="569"/>
      <c r="F2" s="569"/>
      <c r="G2" s="569"/>
      <c r="H2" s="569"/>
      <c r="I2" s="569"/>
      <c r="J2" s="722" t="s">
        <v>980</v>
      </c>
      <c r="K2" s="720" t="s">
        <v>895</v>
      </c>
      <c r="L2" s="942" t="s">
        <v>896</v>
      </c>
      <c r="M2" s="943"/>
      <c r="N2" s="943"/>
      <c r="O2" s="943"/>
      <c r="P2" s="943"/>
      <c r="Q2" s="943"/>
      <c r="S2" s="117"/>
      <c r="T2"/>
    </row>
    <row r="3" spans="1:20" s="222" customFormat="1" ht="24.75" customHeight="1">
      <c r="A3" s="569"/>
      <c r="B3" s="569"/>
      <c r="C3" s="569"/>
      <c r="D3" s="569"/>
      <c r="E3" s="569"/>
      <c r="F3" s="569"/>
      <c r="G3" s="569"/>
      <c r="H3" s="569"/>
      <c r="I3" s="569"/>
      <c r="J3" s="857"/>
      <c r="K3" s="909"/>
      <c r="L3" s="937" t="s">
        <v>838</v>
      </c>
      <c r="M3" s="891" t="s">
        <v>839</v>
      </c>
      <c r="N3" s="894" t="s">
        <v>986</v>
      </c>
      <c r="O3" s="941" t="s">
        <v>982</v>
      </c>
      <c r="P3" s="941"/>
      <c r="Q3" s="945" t="s">
        <v>987</v>
      </c>
      <c r="S3" s="281" t="s">
        <v>974</v>
      </c>
      <c r="T3">
        <v>126</v>
      </c>
    </row>
    <row r="4" spans="1:20" s="222" customFormat="1" ht="39.75" customHeight="1" thickBot="1">
      <c r="A4" s="569"/>
      <c r="B4" s="569"/>
      <c r="C4" s="569"/>
      <c r="D4" s="569"/>
      <c r="E4" s="569"/>
      <c r="F4" s="569"/>
      <c r="G4" s="569"/>
      <c r="H4" s="569"/>
      <c r="I4" s="569"/>
      <c r="J4" s="861"/>
      <c r="K4" s="910"/>
      <c r="L4" s="938"/>
      <c r="M4" s="893"/>
      <c r="N4" s="698"/>
      <c r="O4" s="269" t="s">
        <v>918</v>
      </c>
      <c r="P4" s="269" t="s">
        <v>983</v>
      </c>
      <c r="Q4" s="946"/>
      <c r="S4" s="282" t="s">
        <v>988</v>
      </c>
      <c r="T4">
        <v>69</v>
      </c>
    </row>
    <row r="5" spans="1:20" ht="24.75" customHeight="1" hidden="1">
      <c r="A5" s="655"/>
      <c r="B5" s="655"/>
      <c r="C5" s="655"/>
      <c r="D5" s="655"/>
      <c r="E5" s="655"/>
      <c r="F5" s="655"/>
      <c r="G5" s="655"/>
      <c r="H5" s="655"/>
      <c r="I5" s="655"/>
      <c r="J5" s="110" t="s">
        <v>969</v>
      </c>
      <c r="K5" s="138">
        <v>9181</v>
      </c>
      <c r="L5" s="139">
        <v>295</v>
      </c>
      <c r="M5" s="352">
        <f>L5/360</f>
        <v>0.8194444444444444</v>
      </c>
      <c r="N5" s="139">
        <v>29</v>
      </c>
      <c r="O5" s="139">
        <v>8</v>
      </c>
      <c r="P5" s="139">
        <v>4</v>
      </c>
      <c r="Q5" s="139">
        <v>15928</v>
      </c>
      <c r="S5" s="282" t="s">
        <v>975</v>
      </c>
      <c r="T5">
        <v>265</v>
      </c>
    </row>
    <row r="6" spans="1:20" ht="24.75" customHeight="1" hidden="1">
      <c r="A6" s="944"/>
      <c r="B6" s="944"/>
      <c r="C6" s="944"/>
      <c r="D6" s="944"/>
      <c r="E6" s="944"/>
      <c r="F6" s="944"/>
      <c r="G6" s="944"/>
      <c r="H6" s="944"/>
      <c r="I6" s="944"/>
      <c r="J6" s="360" t="s">
        <v>363</v>
      </c>
      <c r="K6" s="138">
        <v>8669</v>
      </c>
      <c r="L6" s="139">
        <v>409</v>
      </c>
      <c r="M6" s="352">
        <f>L6/360</f>
        <v>1.136111111111111</v>
      </c>
      <c r="N6" s="139">
        <v>18</v>
      </c>
      <c r="O6" s="139">
        <v>5</v>
      </c>
      <c r="P6" s="139">
        <v>4</v>
      </c>
      <c r="Q6" s="139">
        <v>77724</v>
      </c>
      <c r="S6" s="282" t="s">
        <v>970</v>
      </c>
      <c r="T6">
        <v>71</v>
      </c>
    </row>
    <row r="7" spans="10:20" ht="24.75" customHeight="1" hidden="1">
      <c r="J7" s="110"/>
      <c r="K7" s="26"/>
      <c r="L7" s="84"/>
      <c r="M7" s="353"/>
      <c r="N7" s="84"/>
      <c r="O7" s="84"/>
      <c r="P7" s="84"/>
      <c r="Q7" s="84"/>
      <c r="S7" s="378" t="s">
        <v>592</v>
      </c>
      <c r="T7" s="283">
        <v>73</v>
      </c>
    </row>
    <row r="8" spans="10:20" ht="24.75" customHeight="1" hidden="1">
      <c r="J8" s="360" t="s">
        <v>364</v>
      </c>
      <c r="K8" s="405" t="s">
        <v>570</v>
      </c>
      <c r="L8" s="139">
        <v>331</v>
      </c>
      <c r="M8" s="352">
        <f>L8/360</f>
        <v>0.9194444444444444</v>
      </c>
      <c r="N8" s="139">
        <v>6</v>
      </c>
      <c r="O8" s="139">
        <v>9</v>
      </c>
      <c r="P8" s="139">
        <v>9</v>
      </c>
      <c r="Q8" s="139">
        <v>24133</v>
      </c>
      <c r="S8" s="367" t="s">
        <v>397</v>
      </c>
      <c r="T8" s="184">
        <v>90</v>
      </c>
    </row>
    <row r="9" spans="10:20" ht="24.75" customHeight="1">
      <c r="J9" s="110" t="s">
        <v>365</v>
      </c>
      <c r="K9" s="405" t="s">
        <v>914</v>
      </c>
      <c r="L9" s="139">
        <v>320</v>
      </c>
      <c r="M9" s="352">
        <f>L9/360</f>
        <v>0.8888888888888888</v>
      </c>
      <c r="N9" s="139">
        <v>17</v>
      </c>
      <c r="O9" s="139">
        <v>7</v>
      </c>
      <c r="P9" s="139">
        <v>12</v>
      </c>
      <c r="Q9" s="139">
        <v>17253</v>
      </c>
      <c r="S9" s="398" t="s">
        <v>503</v>
      </c>
      <c r="T9" s="184">
        <v>116</v>
      </c>
    </row>
    <row r="10" spans="10:20" ht="24.75" customHeight="1">
      <c r="J10" s="110" t="s">
        <v>366</v>
      </c>
      <c r="K10" s="138">
        <v>9772</v>
      </c>
      <c r="L10" s="139">
        <v>354</v>
      </c>
      <c r="M10" s="352">
        <f>L10/360</f>
        <v>0.9833333333333333</v>
      </c>
      <c r="N10" s="139">
        <v>23</v>
      </c>
      <c r="O10" s="139">
        <v>11</v>
      </c>
      <c r="P10" s="139">
        <v>15</v>
      </c>
      <c r="Q10" s="139">
        <v>22971</v>
      </c>
      <c r="S10" s="398" t="s">
        <v>509</v>
      </c>
      <c r="T10" s="184">
        <v>53</v>
      </c>
    </row>
    <row r="11" spans="10:20" ht="24.75" customHeight="1">
      <c r="J11" s="110" t="s">
        <v>367</v>
      </c>
      <c r="K11" s="138">
        <v>9437</v>
      </c>
      <c r="L11" s="139">
        <v>356</v>
      </c>
      <c r="M11" s="352">
        <f>L11/360</f>
        <v>0.9888888888888889</v>
      </c>
      <c r="N11" s="139">
        <v>27</v>
      </c>
      <c r="O11" s="139">
        <v>13</v>
      </c>
      <c r="P11" s="139">
        <v>47</v>
      </c>
      <c r="Q11" s="139">
        <v>41437</v>
      </c>
      <c r="S11" s="398" t="s">
        <v>829</v>
      </c>
      <c r="T11" s="184">
        <v>102</v>
      </c>
    </row>
    <row r="12" spans="10:20" ht="24.75" customHeight="1">
      <c r="J12" s="110" t="s">
        <v>368</v>
      </c>
      <c r="K12" s="138">
        <v>9757</v>
      </c>
      <c r="L12" s="139">
        <v>410</v>
      </c>
      <c r="M12" s="352">
        <f>L12/360</f>
        <v>1.1388888888888888</v>
      </c>
      <c r="N12" s="276">
        <v>0</v>
      </c>
      <c r="O12" s="139">
        <v>5</v>
      </c>
      <c r="P12" s="139">
        <v>7</v>
      </c>
      <c r="Q12" s="139">
        <v>28995</v>
      </c>
      <c r="S12" s="493" t="s">
        <v>830</v>
      </c>
      <c r="T12" s="184">
        <v>78</v>
      </c>
    </row>
    <row r="13" spans="10:20" ht="24.75" customHeight="1">
      <c r="J13" s="110"/>
      <c r="K13" s="44"/>
      <c r="L13" s="18"/>
      <c r="M13" s="352"/>
      <c r="N13" s="274"/>
      <c r="O13" s="18"/>
      <c r="P13" s="18"/>
      <c r="Q13" s="18"/>
      <c r="S13" s="398" t="s">
        <v>323</v>
      </c>
      <c r="T13" s="184">
        <v>58</v>
      </c>
    </row>
    <row r="14" spans="10:20" ht="24.75" customHeight="1">
      <c r="J14" s="110" t="s">
        <v>369</v>
      </c>
      <c r="K14" s="138">
        <v>10027</v>
      </c>
      <c r="L14" s="139">
        <v>432</v>
      </c>
      <c r="M14" s="352">
        <v>1.2</v>
      </c>
      <c r="N14" s="139">
        <v>4</v>
      </c>
      <c r="O14" s="139">
        <v>2</v>
      </c>
      <c r="P14" s="139">
        <v>15</v>
      </c>
      <c r="Q14" s="139">
        <v>17830</v>
      </c>
      <c r="S14" s="398" t="s">
        <v>1043</v>
      </c>
      <c r="T14" s="184">
        <v>48</v>
      </c>
    </row>
    <row r="15" spans="10:20" ht="24.75" customHeight="1">
      <c r="J15" s="110" t="s">
        <v>370</v>
      </c>
      <c r="K15" s="138">
        <v>11624</v>
      </c>
      <c r="L15" s="139">
        <v>531</v>
      </c>
      <c r="M15" s="352">
        <f>L15/360</f>
        <v>1.475</v>
      </c>
      <c r="N15" s="276">
        <v>0</v>
      </c>
      <c r="O15" s="139">
        <v>10</v>
      </c>
      <c r="P15" s="139">
        <v>21</v>
      </c>
      <c r="Q15" s="139">
        <v>21012</v>
      </c>
      <c r="S15" s="398" t="s">
        <v>384</v>
      </c>
      <c r="T15" s="184">
        <v>82</v>
      </c>
    </row>
    <row r="16" spans="10:20" ht="24.75" customHeight="1" hidden="1">
      <c r="J16" s="133" t="s">
        <v>941</v>
      </c>
      <c r="K16" s="138">
        <v>2809</v>
      </c>
      <c r="L16" s="139">
        <v>126</v>
      </c>
      <c r="M16" s="352">
        <f>L16/90</f>
        <v>1.4</v>
      </c>
      <c r="N16" s="276">
        <v>0</v>
      </c>
      <c r="O16" s="276">
        <v>0</v>
      </c>
      <c r="P16" s="139">
        <v>1</v>
      </c>
      <c r="Q16" s="139">
        <v>5869</v>
      </c>
      <c r="R16" s="109"/>
      <c r="S16" s="398" t="s">
        <v>506</v>
      </c>
      <c r="T16" s="184">
        <v>83</v>
      </c>
    </row>
    <row r="17" spans="10:20" ht="24.75" customHeight="1" hidden="1">
      <c r="J17" s="133" t="s">
        <v>964</v>
      </c>
      <c r="K17" s="138">
        <v>2759</v>
      </c>
      <c r="L17" s="139">
        <v>69</v>
      </c>
      <c r="M17" s="352">
        <f>L17/90</f>
        <v>0.7666666666666667</v>
      </c>
      <c r="N17" s="276">
        <v>0</v>
      </c>
      <c r="O17" s="139">
        <v>1</v>
      </c>
      <c r="P17" s="139">
        <v>6</v>
      </c>
      <c r="Q17" s="139">
        <v>6174</v>
      </c>
      <c r="R17" s="109"/>
      <c r="S17" s="398" t="s">
        <v>507</v>
      </c>
      <c r="T17" s="184">
        <v>84</v>
      </c>
    </row>
    <row r="18" spans="10:20" ht="24.75" customHeight="1" hidden="1">
      <c r="J18" s="133" t="s">
        <v>965</v>
      </c>
      <c r="K18" s="138">
        <v>3018</v>
      </c>
      <c r="L18" s="139">
        <v>265</v>
      </c>
      <c r="M18" s="352">
        <f>L18/90</f>
        <v>2.9444444444444446</v>
      </c>
      <c r="N18" s="276">
        <v>0</v>
      </c>
      <c r="O18" s="139">
        <v>3</v>
      </c>
      <c r="P18" s="139">
        <v>14</v>
      </c>
      <c r="Q18" s="139">
        <v>5484</v>
      </c>
      <c r="R18" s="109"/>
      <c r="S18" s="398" t="s">
        <v>508</v>
      </c>
      <c r="T18" s="184">
        <v>85</v>
      </c>
    </row>
    <row r="19" spans="10:20" ht="24.75" customHeight="1" hidden="1">
      <c r="J19" s="133" t="s">
        <v>966</v>
      </c>
      <c r="K19" s="138">
        <v>3038</v>
      </c>
      <c r="L19" s="139">
        <v>71</v>
      </c>
      <c r="M19" s="352">
        <v>0.79</v>
      </c>
      <c r="N19" s="276">
        <v>0</v>
      </c>
      <c r="O19" s="139">
        <v>6</v>
      </c>
      <c r="P19" s="276">
        <v>0</v>
      </c>
      <c r="Q19" s="139">
        <v>3485</v>
      </c>
      <c r="R19" s="109"/>
      <c r="S19" s="398" t="s">
        <v>384</v>
      </c>
      <c r="T19" s="184">
        <v>86</v>
      </c>
    </row>
    <row r="20" spans="10:20" ht="24.75" customHeight="1">
      <c r="J20" s="110" t="s">
        <v>371</v>
      </c>
      <c r="K20" s="138">
        <v>13218</v>
      </c>
      <c r="L20" s="139">
        <v>332</v>
      </c>
      <c r="M20" s="352">
        <f>L20/360</f>
        <v>0.9222222222222223</v>
      </c>
      <c r="N20" s="139">
        <v>2</v>
      </c>
      <c r="O20" s="139">
        <v>6</v>
      </c>
      <c r="P20" s="139">
        <v>10</v>
      </c>
      <c r="Q20" s="139">
        <v>11088</v>
      </c>
      <c r="R20" s="273"/>
      <c r="S20" s="282" t="s">
        <v>831</v>
      </c>
      <c r="T20" s="184">
        <v>78</v>
      </c>
    </row>
    <row r="21" spans="10:18" ht="24.75" customHeight="1" hidden="1">
      <c r="J21" s="133" t="s">
        <v>372</v>
      </c>
      <c r="K21" s="138">
        <v>3352</v>
      </c>
      <c r="L21" s="139">
        <v>73</v>
      </c>
      <c r="M21" s="352">
        <f>L21/90</f>
        <v>0.8111111111111111</v>
      </c>
      <c r="N21" s="276">
        <v>1</v>
      </c>
      <c r="O21" s="139">
        <v>1</v>
      </c>
      <c r="P21" s="139">
        <v>1</v>
      </c>
      <c r="Q21" s="139">
        <v>1948</v>
      </c>
      <c r="R21" s="109"/>
    </row>
    <row r="22" spans="10:19" ht="24.75" customHeight="1" hidden="1">
      <c r="J22" s="133" t="s">
        <v>373</v>
      </c>
      <c r="K22" s="138">
        <v>3258</v>
      </c>
      <c r="L22" s="139">
        <v>90</v>
      </c>
      <c r="M22" s="352">
        <f>L22/90</f>
        <v>1</v>
      </c>
      <c r="N22" s="276">
        <v>1</v>
      </c>
      <c r="O22" s="139">
        <v>2</v>
      </c>
      <c r="P22" s="139">
        <v>2</v>
      </c>
      <c r="Q22" s="139">
        <v>2261</v>
      </c>
      <c r="R22" s="109"/>
      <c r="S22" s="245"/>
    </row>
    <row r="23" spans="10:17" ht="24.75" customHeight="1" hidden="1">
      <c r="J23" s="133" t="s">
        <v>374</v>
      </c>
      <c r="K23" s="138">
        <v>3276</v>
      </c>
      <c r="L23" s="139">
        <v>116</v>
      </c>
      <c r="M23" s="352">
        <f>116/90</f>
        <v>1.288888888888889</v>
      </c>
      <c r="N23" s="276">
        <v>0</v>
      </c>
      <c r="O23" s="139">
        <v>3</v>
      </c>
      <c r="P23" s="139">
        <v>3</v>
      </c>
      <c r="Q23" s="139">
        <v>3956</v>
      </c>
    </row>
    <row r="24" spans="10:17" ht="24.75" customHeight="1" hidden="1">
      <c r="J24" s="133" t="s">
        <v>375</v>
      </c>
      <c r="K24" s="138">
        <v>3332</v>
      </c>
      <c r="L24" s="139">
        <v>53</v>
      </c>
      <c r="M24" s="352">
        <f>53/90</f>
        <v>0.5888888888888889</v>
      </c>
      <c r="N24" s="276">
        <v>0</v>
      </c>
      <c r="O24" s="139">
        <v>0</v>
      </c>
      <c r="P24" s="139">
        <v>4</v>
      </c>
      <c r="Q24" s="139">
        <v>2923</v>
      </c>
    </row>
    <row r="25" spans="10:20" ht="24.75" customHeight="1">
      <c r="J25" s="110" t="s">
        <v>376</v>
      </c>
      <c r="K25" s="138">
        <v>14103</v>
      </c>
      <c r="L25" s="139">
        <v>286</v>
      </c>
      <c r="M25" s="352">
        <f>L25/360</f>
        <v>0.7944444444444444</v>
      </c>
      <c r="N25" s="276">
        <v>3</v>
      </c>
      <c r="O25" s="139">
        <v>1</v>
      </c>
      <c r="P25" s="139">
        <v>7</v>
      </c>
      <c r="Q25" s="139">
        <v>13955</v>
      </c>
      <c r="S25" s="282" t="s">
        <v>504</v>
      </c>
      <c r="T25" s="497">
        <v>66</v>
      </c>
    </row>
    <row r="26" spans="10:17" ht="24.75" customHeight="1" hidden="1">
      <c r="J26" s="334" t="s">
        <v>399</v>
      </c>
      <c r="K26" s="347">
        <v>3455</v>
      </c>
      <c r="L26" s="139">
        <v>102</v>
      </c>
      <c r="M26" s="352">
        <f>102/90</f>
        <v>1.1333333333333333</v>
      </c>
      <c r="N26" s="276">
        <v>0</v>
      </c>
      <c r="O26" s="139">
        <v>0</v>
      </c>
      <c r="P26" s="139">
        <v>2</v>
      </c>
      <c r="Q26" s="139">
        <v>3153</v>
      </c>
    </row>
    <row r="27" spans="10:17" ht="24.75" customHeight="1" hidden="1">
      <c r="J27" s="334" t="s">
        <v>373</v>
      </c>
      <c r="K27" s="347">
        <v>3539</v>
      </c>
      <c r="L27" s="139">
        <v>78</v>
      </c>
      <c r="M27" s="352">
        <f>78/90</f>
        <v>0.8666666666666667</v>
      </c>
      <c r="N27" s="276">
        <v>0</v>
      </c>
      <c r="O27" s="139">
        <v>1</v>
      </c>
      <c r="P27" s="139">
        <v>0</v>
      </c>
      <c r="Q27" s="139">
        <v>1219</v>
      </c>
    </row>
    <row r="28" spans="10:17" ht="24.75" customHeight="1" hidden="1">
      <c r="J28" s="334" t="s">
        <v>374</v>
      </c>
      <c r="K28" s="347">
        <v>3508</v>
      </c>
      <c r="L28" s="139">
        <v>58</v>
      </c>
      <c r="M28" s="352">
        <f>58/90</f>
        <v>0.6444444444444445</v>
      </c>
      <c r="N28" s="276">
        <v>2</v>
      </c>
      <c r="O28" s="139">
        <v>0</v>
      </c>
      <c r="P28" s="139">
        <v>1</v>
      </c>
      <c r="Q28" s="139">
        <v>3890</v>
      </c>
    </row>
    <row r="29" spans="10:20" ht="24.75" customHeight="1">
      <c r="J29" s="334" t="s">
        <v>375</v>
      </c>
      <c r="K29" s="347">
        <v>3604</v>
      </c>
      <c r="L29" s="139">
        <v>48</v>
      </c>
      <c r="M29" s="352">
        <f>48/90</f>
        <v>0.5333333333333333</v>
      </c>
      <c r="N29" s="276">
        <v>1</v>
      </c>
      <c r="O29" s="139">
        <v>0</v>
      </c>
      <c r="P29" s="139">
        <v>4</v>
      </c>
      <c r="Q29" s="139">
        <v>5693</v>
      </c>
      <c r="S29" s="282" t="s">
        <v>505</v>
      </c>
      <c r="T29" s="497">
        <v>52</v>
      </c>
    </row>
    <row r="30" spans="10:17" ht="24.75" customHeight="1">
      <c r="J30" s="298" t="s">
        <v>408</v>
      </c>
      <c r="K30" s="347"/>
      <c r="L30" s="139"/>
      <c r="M30" s="352"/>
      <c r="N30" s="276"/>
      <c r="O30" s="139"/>
      <c r="P30" s="139"/>
      <c r="Q30" s="139"/>
    </row>
    <row r="31" spans="10:17" ht="24.75" customHeight="1">
      <c r="J31" s="334" t="s">
        <v>399</v>
      </c>
      <c r="K31" s="347">
        <v>3624</v>
      </c>
      <c r="L31" s="139">
        <v>82</v>
      </c>
      <c r="M31" s="352">
        <f>82/90</f>
        <v>0.9111111111111111</v>
      </c>
      <c r="N31" s="276">
        <v>1</v>
      </c>
      <c r="O31" s="139">
        <v>0</v>
      </c>
      <c r="P31" s="139">
        <v>0</v>
      </c>
      <c r="Q31" s="139">
        <v>4193</v>
      </c>
    </row>
    <row r="32" spans="10:17" ht="24.75" customHeight="1">
      <c r="J32" s="334" t="s">
        <v>373</v>
      </c>
      <c r="K32" s="347">
        <v>3585</v>
      </c>
      <c r="L32" s="139">
        <v>78</v>
      </c>
      <c r="M32" s="352">
        <f>78/90</f>
        <v>0.8666666666666667</v>
      </c>
      <c r="N32" s="276">
        <v>2</v>
      </c>
      <c r="O32" s="139">
        <v>1</v>
      </c>
      <c r="P32" s="139">
        <v>7</v>
      </c>
      <c r="Q32" s="139">
        <v>4284</v>
      </c>
    </row>
    <row r="33" spans="10:17" ht="24.75" customHeight="1">
      <c r="J33" s="334" t="s">
        <v>374</v>
      </c>
      <c r="K33" s="497">
        <v>3757</v>
      </c>
      <c r="L33" s="80">
        <v>66</v>
      </c>
      <c r="M33" s="259">
        <f>L33/90</f>
        <v>0.7333333333333333</v>
      </c>
      <c r="N33" s="345">
        <v>0</v>
      </c>
      <c r="O33" s="80">
        <v>1</v>
      </c>
      <c r="P33" s="80">
        <v>3</v>
      </c>
      <c r="Q33" s="233">
        <v>6115</v>
      </c>
    </row>
    <row r="34" spans="10:17" s="80" customFormat="1" ht="24.75" customHeight="1" thickBot="1">
      <c r="J34" s="335" t="s">
        <v>375</v>
      </c>
      <c r="K34" s="233">
        <v>3642</v>
      </c>
      <c r="L34" s="80">
        <v>52</v>
      </c>
      <c r="M34" s="352">
        <f>L34/90</f>
        <v>0.5777777777777777</v>
      </c>
      <c r="N34" s="80">
        <v>3</v>
      </c>
      <c r="O34" s="80">
        <v>1</v>
      </c>
      <c r="P34" s="80">
        <v>5</v>
      </c>
      <c r="Q34" s="233">
        <v>3771</v>
      </c>
    </row>
    <row r="35" spans="10:17" ht="28.5" customHeight="1" thickBot="1">
      <c r="J35" s="722" t="s">
        <v>989</v>
      </c>
      <c r="K35" s="936">
        <f>(K34-K33)/K33*100</f>
        <v>-3.0609528879425074</v>
      </c>
      <c r="L35" s="936">
        <f>(L34-L33)/L33*100</f>
        <v>-21.21212121212121</v>
      </c>
      <c r="M35" s="936">
        <f>(M34-M33)/M33*100</f>
        <v>-21.21212121212121</v>
      </c>
      <c r="N35" s="394" t="s">
        <v>1022</v>
      </c>
      <c r="O35" s="394" t="s">
        <v>1021</v>
      </c>
      <c r="P35" s="394" t="s">
        <v>1021</v>
      </c>
      <c r="Q35" s="936">
        <f>(Q34-Q33)/Q33*100</f>
        <v>-38.33197056418643</v>
      </c>
    </row>
    <row r="36" spans="10:17" ht="24.75" customHeight="1" thickBot="1">
      <c r="J36" s="939"/>
      <c r="K36" s="936"/>
      <c r="L36" s="936"/>
      <c r="M36" s="936"/>
      <c r="N36" s="502">
        <f>N34-N33</f>
        <v>3</v>
      </c>
      <c r="O36" s="374">
        <f>O34-O33</f>
        <v>0</v>
      </c>
      <c r="P36" s="502">
        <f>P34-P33</f>
        <v>2</v>
      </c>
      <c r="Q36" s="936"/>
    </row>
    <row r="37" spans="10:17" ht="26.25" customHeight="1" thickBot="1">
      <c r="J37" s="940" t="s">
        <v>990</v>
      </c>
      <c r="K37" s="936">
        <f>(K34-K29)/K29*100</f>
        <v>1.0543840177580466</v>
      </c>
      <c r="L37" s="936">
        <f>(L34-L29)/L29*100</f>
        <v>8.333333333333332</v>
      </c>
      <c r="M37" s="936">
        <f>(M34-M29)/M29*100</f>
        <v>8.333333333333325</v>
      </c>
      <c r="N37" s="394" t="s">
        <v>1022</v>
      </c>
      <c r="O37" s="394" t="s">
        <v>1021</v>
      </c>
      <c r="P37" s="394" t="s">
        <v>1021</v>
      </c>
      <c r="Q37" s="936">
        <f>(Q34-Q29)/Q29*100</f>
        <v>-33.76075882662919</v>
      </c>
    </row>
    <row r="38" spans="10:17" ht="24.75" customHeight="1" thickBot="1">
      <c r="J38" s="723"/>
      <c r="K38" s="936"/>
      <c r="L38" s="936"/>
      <c r="M38" s="936"/>
      <c r="N38" s="392">
        <f>N34-N29</f>
        <v>2</v>
      </c>
      <c r="O38" s="392">
        <f>O34-O29</f>
        <v>1</v>
      </c>
      <c r="P38" s="392">
        <f>P34-P29</f>
        <v>1</v>
      </c>
      <c r="Q38" s="936"/>
    </row>
    <row r="39" spans="10:17" ht="24.75" customHeight="1">
      <c r="J39" s="1" t="s">
        <v>545</v>
      </c>
      <c r="K39" s="258"/>
      <c r="L39" s="80"/>
      <c r="M39" s="80"/>
      <c r="N39" s="80"/>
      <c r="O39" s="80"/>
      <c r="P39" s="80"/>
      <c r="Q39" s="80"/>
    </row>
    <row r="40" spans="1:11" ht="24.75" customHeight="1">
      <c r="A40" s="357"/>
      <c r="B40" s="102"/>
      <c r="C40" s="102"/>
      <c r="D40" s="102"/>
      <c r="E40" s="102"/>
      <c r="F40" s="102"/>
      <c r="G40" s="102"/>
      <c r="H40" s="102"/>
      <c r="I40" s="102"/>
      <c r="J40" s="50" t="s">
        <v>546</v>
      </c>
      <c r="K40" s="261"/>
    </row>
    <row r="41" spans="1:17" ht="24.75" customHeight="1">
      <c r="A41" s="707" t="s">
        <v>610</v>
      </c>
      <c r="B41" s="707"/>
      <c r="C41" s="707"/>
      <c r="D41" s="707"/>
      <c r="E41" s="707"/>
      <c r="F41" s="707"/>
      <c r="G41" s="707"/>
      <c r="H41" s="707"/>
      <c r="I41" s="707"/>
      <c r="J41" s="896" t="s">
        <v>991</v>
      </c>
      <c r="K41" s="897"/>
      <c r="L41" s="897"/>
      <c r="M41" s="897"/>
      <c r="N41" s="897"/>
      <c r="O41" s="897"/>
      <c r="P41" s="897"/>
      <c r="Q41" s="897"/>
    </row>
    <row r="42" ht="24.75" customHeight="1">
      <c r="K42" s="261"/>
    </row>
    <row r="43" ht="24.75" customHeight="1">
      <c r="K43" s="261"/>
    </row>
    <row r="44" ht="24.75" customHeight="1">
      <c r="K44" s="261"/>
    </row>
    <row r="45" ht="24.75" customHeight="1">
      <c r="K45" s="261"/>
    </row>
    <row r="46" ht="24.75" customHeight="1">
      <c r="K46" s="261"/>
    </row>
    <row r="47" ht="24.75" customHeight="1">
      <c r="K47" s="261"/>
    </row>
    <row r="48" ht="24.75" customHeight="1">
      <c r="K48" s="261"/>
    </row>
    <row r="49" ht="24.75" customHeight="1">
      <c r="K49" s="261"/>
    </row>
    <row r="50" ht="24.75" customHeight="1">
      <c r="K50" s="261"/>
    </row>
    <row r="51" ht="24.75" customHeight="1">
      <c r="K51" s="261"/>
    </row>
    <row r="52" ht="24.75" customHeight="1">
      <c r="K52" s="261"/>
    </row>
    <row r="53" ht="24.75" customHeight="1">
      <c r="K53" s="261"/>
    </row>
    <row r="54" ht="24.75" customHeight="1">
      <c r="K54" s="261"/>
    </row>
    <row r="55" ht="24.75" customHeight="1">
      <c r="K55" s="261"/>
    </row>
    <row r="56" ht="24.75" customHeight="1">
      <c r="K56" s="261"/>
    </row>
    <row r="57" ht="24.75" customHeight="1">
      <c r="K57" s="261"/>
    </row>
    <row r="58" ht="24.75" customHeight="1">
      <c r="K58" s="261"/>
    </row>
    <row r="59" ht="24.75" customHeight="1">
      <c r="K59" s="261"/>
    </row>
    <row r="60" ht="24.75" customHeight="1">
      <c r="K60" s="261"/>
    </row>
    <row r="61" ht="24.75" customHeight="1">
      <c r="K61" s="261"/>
    </row>
    <row r="62" ht="24.75" customHeight="1">
      <c r="K62" s="261"/>
    </row>
    <row r="63" ht="24.75" customHeight="1">
      <c r="K63" s="261"/>
    </row>
    <row r="64" ht="24.75" customHeight="1">
      <c r="K64" s="261"/>
    </row>
    <row r="65" ht="24.75" customHeight="1">
      <c r="K65" s="261"/>
    </row>
    <row r="66" ht="24.75" customHeight="1">
      <c r="K66" s="261"/>
    </row>
    <row r="67" ht="24.75" customHeight="1">
      <c r="K67" s="261"/>
    </row>
    <row r="68" ht="24.75" customHeight="1">
      <c r="K68" s="261"/>
    </row>
    <row r="69" ht="24.75" customHeight="1">
      <c r="K69" s="261"/>
    </row>
    <row r="70" ht="24.75" customHeight="1">
      <c r="K70" s="261"/>
    </row>
    <row r="71" ht="24.75" customHeight="1">
      <c r="K71" s="261"/>
    </row>
    <row r="72" ht="24.75" customHeight="1">
      <c r="K72" s="261"/>
    </row>
    <row r="73" ht="24.75" customHeight="1">
      <c r="K73" s="261"/>
    </row>
    <row r="74" ht="24.75" customHeight="1">
      <c r="K74" s="261"/>
    </row>
  </sheetData>
  <mergeCells count="23">
    <mergeCell ref="A1:I1"/>
    <mergeCell ref="K1:P1"/>
    <mergeCell ref="O3:P3"/>
    <mergeCell ref="L2:Q2"/>
    <mergeCell ref="A2:I6"/>
    <mergeCell ref="Q3:Q4"/>
    <mergeCell ref="N3:N4"/>
    <mergeCell ref="J2:J4"/>
    <mergeCell ref="A41:I41"/>
    <mergeCell ref="J41:Q41"/>
    <mergeCell ref="J35:J36"/>
    <mergeCell ref="J37:J38"/>
    <mergeCell ref="K37:K38"/>
    <mergeCell ref="Q37:Q38"/>
    <mergeCell ref="K35:K36"/>
    <mergeCell ref="L35:L36"/>
    <mergeCell ref="M35:M36"/>
    <mergeCell ref="L37:L38"/>
    <mergeCell ref="Q35:Q36"/>
    <mergeCell ref="M37:M38"/>
    <mergeCell ref="K2:K4"/>
    <mergeCell ref="L3:L4"/>
    <mergeCell ref="M3:M4"/>
  </mergeCells>
  <printOptions/>
  <pageMargins left="0.7480314960629921" right="0.7480314960629921" top="0.984251968503937" bottom="0.3937007874015748" header="0.5118110236220472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49"/>
  <sheetViews>
    <sheetView workbookViewId="0" topLeftCell="F25">
      <selection activeCell="B1" sqref="B1:J1"/>
    </sheetView>
  </sheetViews>
  <sheetFormatPr defaultColWidth="9.00390625" defaultRowHeight="16.5" customHeight="1"/>
  <cols>
    <col min="1" max="1" width="7.625" style="0" customWidth="1"/>
    <col min="11" max="11" width="40.00390625" style="286" customWidth="1"/>
    <col min="12" max="12" width="9.875" style="0" customWidth="1"/>
    <col min="13" max="13" width="5.50390625" style="0" customWidth="1"/>
    <col min="14" max="14" width="8.375" style="0" customWidth="1"/>
    <col min="15" max="15" width="7.00390625" style="0" customWidth="1"/>
    <col min="16" max="16" width="8.375" style="491" customWidth="1"/>
    <col min="17" max="17" width="7.125" style="0" customWidth="1"/>
    <col min="18" max="18" width="6.75390625" style="0" customWidth="1"/>
    <col min="20" max="20" width="15.25390625" style="0" customWidth="1"/>
    <col min="21" max="21" width="9.00390625" style="262" customWidth="1"/>
  </cols>
  <sheetData>
    <row r="1" spans="2:18" ht="50.25" customHeight="1">
      <c r="B1" s="947" t="s">
        <v>992</v>
      </c>
      <c r="C1" s="947"/>
      <c r="D1" s="947"/>
      <c r="E1" s="947"/>
      <c r="F1" s="947"/>
      <c r="G1" s="947"/>
      <c r="H1" s="947"/>
      <c r="I1" s="947"/>
      <c r="J1" s="947"/>
      <c r="K1" s="951" t="s">
        <v>591</v>
      </c>
      <c r="L1" s="951"/>
      <c r="M1" s="951"/>
      <c r="N1" s="951"/>
      <c r="O1" s="951"/>
      <c r="P1" s="951"/>
      <c r="Q1" s="951"/>
      <c r="R1" s="951"/>
    </row>
    <row r="2" spans="2:18" ht="15.75" customHeight="1">
      <c r="B2" s="284"/>
      <c r="C2" s="284"/>
      <c r="D2" s="284"/>
      <c r="E2" s="284"/>
      <c r="F2" s="284"/>
      <c r="G2" s="284"/>
      <c r="H2" s="284"/>
      <c r="I2" s="284"/>
      <c r="J2" s="284"/>
      <c r="K2" s="285"/>
      <c r="L2" s="285"/>
      <c r="M2" s="285"/>
      <c r="N2" s="285"/>
      <c r="O2" s="285"/>
      <c r="P2" s="487"/>
      <c r="Q2" s="952" t="s">
        <v>994</v>
      </c>
      <c r="R2" s="952"/>
    </row>
    <row r="3" spans="2:21" s="1" customFormat="1" ht="15.75" customHeight="1" thickBot="1">
      <c r="B3" s="623" t="s">
        <v>112</v>
      </c>
      <c r="C3" s="623"/>
      <c r="D3" s="623"/>
      <c r="E3" s="623"/>
      <c r="F3" s="623"/>
      <c r="G3" s="623"/>
      <c r="H3" s="623"/>
      <c r="I3" s="623"/>
      <c r="J3" s="623"/>
      <c r="K3" s="286"/>
      <c r="P3" s="488"/>
      <c r="Q3" s="953" t="s">
        <v>993</v>
      </c>
      <c r="R3" s="953"/>
      <c r="U3" s="287"/>
    </row>
    <row r="4" spans="2:21" s="106" customFormat="1" ht="15" customHeight="1">
      <c r="B4" s="623"/>
      <c r="C4" s="623"/>
      <c r="D4" s="623"/>
      <c r="E4" s="623"/>
      <c r="F4" s="623"/>
      <c r="G4" s="623"/>
      <c r="H4" s="623"/>
      <c r="I4" s="623"/>
      <c r="J4" s="623"/>
      <c r="K4" s="288"/>
      <c r="L4" s="948" t="s">
        <v>995</v>
      </c>
      <c r="M4" s="948"/>
      <c r="N4" s="949" t="s">
        <v>996</v>
      </c>
      <c r="O4" s="950"/>
      <c r="P4" s="949" t="s">
        <v>997</v>
      </c>
      <c r="Q4" s="948"/>
      <c r="R4" s="948"/>
      <c r="U4" s="289"/>
    </row>
    <row r="5" spans="2:21" s="106" customFormat="1" ht="15" customHeight="1">
      <c r="B5" s="623"/>
      <c r="C5" s="623"/>
      <c r="D5" s="623"/>
      <c r="E5" s="623"/>
      <c r="F5" s="623"/>
      <c r="G5" s="623"/>
      <c r="H5" s="623"/>
      <c r="I5" s="623"/>
      <c r="J5" s="623"/>
      <c r="K5" s="290" t="s">
        <v>998</v>
      </c>
      <c r="L5" s="955" t="s">
        <v>971</v>
      </c>
      <c r="M5" s="955"/>
      <c r="N5" s="954" t="s">
        <v>971</v>
      </c>
      <c r="O5" s="958"/>
      <c r="P5" s="954" t="s">
        <v>971</v>
      </c>
      <c r="Q5" s="955"/>
      <c r="R5" s="955"/>
      <c r="U5" s="289"/>
    </row>
    <row r="6" spans="2:21" s="106" customFormat="1" ht="15" customHeight="1" thickBot="1">
      <c r="B6" s="623"/>
      <c r="C6" s="623"/>
      <c r="D6" s="623"/>
      <c r="E6" s="623"/>
      <c r="F6" s="623"/>
      <c r="G6" s="623"/>
      <c r="H6" s="623"/>
      <c r="I6" s="623"/>
      <c r="J6" s="623"/>
      <c r="K6" s="291"/>
      <c r="L6" s="292" t="s">
        <v>999</v>
      </c>
      <c r="M6" s="293" t="s">
        <v>1000</v>
      </c>
      <c r="N6" s="292" t="s">
        <v>999</v>
      </c>
      <c r="O6" s="293" t="s">
        <v>1001</v>
      </c>
      <c r="P6" s="292" t="s">
        <v>850</v>
      </c>
      <c r="Q6" s="293" t="s">
        <v>1001</v>
      </c>
      <c r="R6" s="293" t="s">
        <v>1002</v>
      </c>
      <c r="U6" s="289"/>
    </row>
    <row r="7" spans="2:18" ht="15" customHeight="1">
      <c r="B7" s="623"/>
      <c r="C7" s="623"/>
      <c r="D7" s="623"/>
      <c r="E7" s="623"/>
      <c r="F7" s="623"/>
      <c r="G7" s="623"/>
      <c r="H7" s="623"/>
      <c r="I7" s="623"/>
      <c r="J7" s="623"/>
      <c r="K7" s="294" t="s">
        <v>1003</v>
      </c>
      <c r="L7" s="295">
        <f>L8+L31</f>
        <v>18156390</v>
      </c>
      <c r="M7" s="296">
        <f>M8+M31</f>
        <v>100</v>
      </c>
      <c r="N7" s="295">
        <f>N8+N31</f>
        <v>17429085</v>
      </c>
      <c r="O7" s="296">
        <f aca="true" t="shared" si="0" ref="O7:O26">N7/L7*100</f>
        <v>95.99422021668404</v>
      </c>
      <c r="P7" s="295">
        <f>P8+P31</f>
        <v>14495858</v>
      </c>
      <c r="Q7" s="296">
        <f aca="true" t="shared" si="1" ref="Q7:Q28">P7/L7*100</f>
        <v>79.83887766235469</v>
      </c>
      <c r="R7" s="296">
        <f aca="true" t="shared" si="2" ref="R7:R27">P7/N7*100</f>
        <v>83.17050493471115</v>
      </c>
    </row>
    <row r="8" spans="2:18" ht="15" customHeight="1">
      <c r="B8" s="623"/>
      <c r="C8" s="623"/>
      <c r="D8" s="623"/>
      <c r="E8" s="623"/>
      <c r="F8" s="623"/>
      <c r="G8" s="623"/>
      <c r="H8" s="623"/>
      <c r="I8" s="623"/>
      <c r="J8" s="623"/>
      <c r="K8" s="265" t="s">
        <v>1004</v>
      </c>
      <c r="L8" s="297">
        <f>SUM(L9:L30)</f>
        <v>13640891</v>
      </c>
      <c r="M8" s="296">
        <f aca="true" t="shared" si="3" ref="M8:M47">L8/$L$7*100</f>
        <v>75.12997352447265</v>
      </c>
      <c r="N8" s="297">
        <f>SUM(N9:N30)</f>
        <v>13081250</v>
      </c>
      <c r="O8" s="296">
        <f t="shared" si="0"/>
        <v>95.89732811441716</v>
      </c>
      <c r="P8" s="297">
        <v>11997852</v>
      </c>
      <c r="Q8" s="296">
        <f t="shared" si="1"/>
        <v>87.95504633824872</v>
      </c>
      <c r="R8" s="296">
        <f t="shared" si="2"/>
        <v>91.71793215480172</v>
      </c>
    </row>
    <row r="9" spans="2:21" ht="15" customHeight="1">
      <c r="B9" s="623"/>
      <c r="C9" s="623"/>
      <c r="D9" s="623"/>
      <c r="E9" s="623"/>
      <c r="F9" s="623"/>
      <c r="G9" s="623"/>
      <c r="H9" s="623"/>
      <c r="I9" s="623"/>
      <c r="J9" s="623"/>
      <c r="K9" s="265" t="s">
        <v>1005</v>
      </c>
      <c r="L9" s="295">
        <v>170718</v>
      </c>
      <c r="M9" s="296">
        <f t="shared" si="3"/>
        <v>0.9402640062259073</v>
      </c>
      <c r="N9" s="295">
        <v>170028</v>
      </c>
      <c r="O9" s="296">
        <f t="shared" si="0"/>
        <v>99.59582469335395</v>
      </c>
      <c r="P9" s="295">
        <v>162024</v>
      </c>
      <c r="Q9" s="296">
        <f t="shared" si="1"/>
        <v>94.9073911362598</v>
      </c>
      <c r="R9" s="296">
        <f t="shared" si="2"/>
        <v>95.2925400522267</v>
      </c>
      <c r="T9" s="298" t="s">
        <v>1006</v>
      </c>
      <c r="U9" s="262">
        <f aca="true" t="shared" si="4" ref="U9:U30">R9</f>
        <v>95.2925400522267</v>
      </c>
    </row>
    <row r="10" spans="2:21" ht="15" customHeight="1">
      <c r="B10" s="623"/>
      <c r="C10" s="623"/>
      <c r="D10" s="623"/>
      <c r="E10" s="623"/>
      <c r="F10" s="623"/>
      <c r="G10" s="623"/>
      <c r="H10" s="623"/>
      <c r="I10" s="623"/>
      <c r="J10" s="623"/>
      <c r="K10" s="265" t="s">
        <v>1007</v>
      </c>
      <c r="L10" s="295">
        <v>361202</v>
      </c>
      <c r="M10" s="296">
        <f t="shared" si="3"/>
        <v>1.9893932659520972</v>
      </c>
      <c r="N10" s="463">
        <v>342989</v>
      </c>
      <c r="O10" s="296">
        <f>N10/$L$7*100</f>
        <v>1.8890814748967169</v>
      </c>
      <c r="P10" s="295">
        <v>229198</v>
      </c>
      <c r="Q10" s="296">
        <f t="shared" si="1"/>
        <v>63.45424443939957</v>
      </c>
      <c r="R10" s="296">
        <f t="shared" si="2"/>
        <v>66.82371737869146</v>
      </c>
      <c r="T10" s="298" t="s">
        <v>1008</v>
      </c>
      <c r="U10" s="262">
        <f t="shared" si="4"/>
        <v>66.82371737869146</v>
      </c>
    </row>
    <row r="11" spans="2:21" ht="15" customHeight="1">
      <c r="B11" s="623"/>
      <c r="C11" s="623"/>
      <c r="D11" s="623"/>
      <c r="E11" s="623"/>
      <c r="F11" s="623"/>
      <c r="G11" s="623"/>
      <c r="H11" s="623"/>
      <c r="I11" s="623"/>
      <c r="J11" s="623"/>
      <c r="K11" s="265" t="s">
        <v>1009</v>
      </c>
      <c r="L11" s="295">
        <v>775613</v>
      </c>
      <c r="M11" s="296">
        <f t="shared" si="3"/>
        <v>4.271845890069557</v>
      </c>
      <c r="N11" s="295">
        <v>763039</v>
      </c>
      <c r="O11" s="296">
        <f t="shared" si="0"/>
        <v>98.37883067973333</v>
      </c>
      <c r="P11" s="295">
        <v>680685</v>
      </c>
      <c r="Q11" s="296">
        <f t="shared" si="1"/>
        <v>87.76090653457331</v>
      </c>
      <c r="R11" s="296">
        <f t="shared" si="2"/>
        <v>89.20710474825009</v>
      </c>
      <c r="T11" s="298" t="s">
        <v>1010</v>
      </c>
      <c r="U11" s="262">
        <f t="shared" si="4"/>
        <v>89.20710474825009</v>
      </c>
    </row>
    <row r="12" spans="2:21" ht="15" customHeight="1">
      <c r="B12" s="623"/>
      <c r="C12" s="623"/>
      <c r="D12" s="623"/>
      <c r="E12" s="623"/>
      <c r="F12" s="623"/>
      <c r="G12" s="623"/>
      <c r="H12" s="623"/>
      <c r="I12" s="623"/>
      <c r="J12" s="623"/>
      <c r="K12" s="265" t="s">
        <v>1011</v>
      </c>
      <c r="L12" s="295">
        <v>244995</v>
      </c>
      <c r="M12" s="296">
        <f t="shared" si="3"/>
        <v>1.34935964693422</v>
      </c>
      <c r="N12" s="295">
        <v>241208</v>
      </c>
      <c r="O12" s="296">
        <f t="shared" si="0"/>
        <v>98.45425416845242</v>
      </c>
      <c r="P12" s="295">
        <v>208114</v>
      </c>
      <c r="Q12" s="296">
        <f t="shared" si="1"/>
        <v>84.94622339231412</v>
      </c>
      <c r="R12" s="296">
        <f t="shared" si="2"/>
        <v>86.27989121422175</v>
      </c>
      <c r="T12" s="298" t="s">
        <v>1012</v>
      </c>
      <c r="U12" s="262">
        <f t="shared" si="4"/>
        <v>86.27989121422175</v>
      </c>
    </row>
    <row r="13" spans="2:21" ht="15" customHeight="1">
      <c r="B13" s="623"/>
      <c r="C13" s="623"/>
      <c r="D13" s="623"/>
      <c r="E13" s="623"/>
      <c r="F13" s="623"/>
      <c r="G13" s="623"/>
      <c r="H13" s="623"/>
      <c r="I13" s="623"/>
      <c r="J13" s="623"/>
      <c r="K13" s="265" t="s">
        <v>1013</v>
      </c>
      <c r="L13" s="295">
        <v>5005082</v>
      </c>
      <c r="M13" s="296">
        <f t="shared" si="3"/>
        <v>27.566504134357107</v>
      </c>
      <c r="N13" s="295">
        <v>4894021</v>
      </c>
      <c r="O13" s="296">
        <f t="shared" si="0"/>
        <v>97.7810353556645</v>
      </c>
      <c r="P13" s="295">
        <v>4773187</v>
      </c>
      <c r="Q13" s="296">
        <f t="shared" si="1"/>
        <v>95.36680917515437</v>
      </c>
      <c r="R13" s="296">
        <f t="shared" si="2"/>
        <v>97.53098730062662</v>
      </c>
      <c r="T13" s="298" t="s">
        <v>1014</v>
      </c>
      <c r="U13" s="262">
        <f t="shared" si="4"/>
        <v>97.53098730062662</v>
      </c>
    </row>
    <row r="14" spans="11:21" ht="15" customHeight="1">
      <c r="K14" s="265" t="s">
        <v>1015</v>
      </c>
      <c r="L14" s="295">
        <v>229249</v>
      </c>
      <c r="M14" s="296">
        <f t="shared" si="3"/>
        <v>1.2626353586808832</v>
      </c>
      <c r="N14" s="295">
        <v>221883</v>
      </c>
      <c r="O14" s="296">
        <f t="shared" si="0"/>
        <v>96.78689983380517</v>
      </c>
      <c r="P14" s="295">
        <v>177064</v>
      </c>
      <c r="Q14" s="296">
        <f t="shared" si="1"/>
        <v>77.23654192602804</v>
      </c>
      <c r="R14" s="296">
        <f t="shared" si="2"/>
        <v>79.80061563977412</v>
      </c>
      <c r="T14" s="298" t="s">
        <v>1016</v>
      </c>
      <c r="U14" s="262">
        <f t="shared" si="4"/>
        <v>79.80061563977412</v>
      </c>
    </row>
    <row r="15" spans="11:21" ht="15" customHeight="1">
      <c r="K15" s="265" t="s">
        <v>1017</v>
      </c>
      <c r="L15" s="295">
        <v>212214</v>
      </c>
      <c r="M15" s="296">
        <f t="shared" si="3"/>
        <v>1.1688116415212495</v>
      </c>
      <c r="N15" s="295">
        <v>206940</v>
      </c>
      <c r="O15" s="296">
        <f t="shared" si="0"/>
        <v>97.51477282365913</v>
      </c>
      <c r="P15" s="295">
        <v>159027</v>
      </c>
      <c r="Q15" s="296">
        <f t="shared" si="1"/>
        <v>74.93709180355678</v>
      </c>
      <c r="R15" s="296">
        <f t="shared" si="2"/>
        <v>76.84691214844882</v>
      </c>
      <c r="T15" s="298" t="s">
        <v>1018</v>
      </c>
      <c r="U15" s="262">
        <f t="shared" si="4"/>
        <v>76.84691214844882</v>
      </c>
    </row>
    <row r="16" spans="11:21" ht="15" customHeight="1">
      <c r="K16" s="265" t="s">
        <v>972</v>
      </c>
      <c r="L16" s="295">
        <v>118989</v>
      </c>
      <c r="M16" s="296">
        <f t="shared" si="3"/>
        <v>0.6553560482012117</v>
      </c>
      <c r="N16" s="295">
        <v>118199</v>
      </c>
      <c r="O16" s="296">
        <f t="shared" si="0"/>
        <v>99.33607308238577</v>
      </c>
      <c r="P16" s="295">
        <v>86501</v>
      </c>
      <c r="Q16" s="296">
        <f t="shared" si="1"/>
        <v>72.69663582347948</v>
      </c>
      <c r="R16" s="296">
        <f t="shared" si="2"/>
        <v>73.18251423446898</v>
      </c>
      <c r="T16" s="298" t="s">
        <v>1019</v>
      </c>
      <c r="U16" s="262">
        <f t="shared" si="4"/>
        <v>73.18251423446898</v>
      </c>
    </row>
    <row r="17" spans="11:21" ht="15" customHeight="1">
      <c r="K17" s="265" t="s">
        <v>1023</v>
      </c>
      <c r="L17" s="295">
        <v>55664</v>
      </c>
      <c r="M17" s="296">
        <f t="shared" si="3"/>
        <v>0.306580768533833</v>
      </c>
      <c r="N17" s="295">
        <v>55350</v>
      </c>
      <c r="O17" s="296">
        <f t="shared" si="0"/>
        <v>99.43590112101178</v>
      </c>
      <c r="P17" s="295">
        <v>38952</v>
      </c>
      <c r="Q17" s="296">
        <f t="shared" si="1"/>
        <v>69.97700488646163</v>
      </c>
      <c r="R17" s="296">
        <f t="shared" si="2"/>
        <v>70.3739837398374</v>
      </c>
      <c r="T17" s="298" t="s">
        <v>1024</v>
      </c>
      <c r="U17" s="262">
        <f t="shared" si="4"/>
        <v>70.3739837398374</v>
      </c>
    </row>
    <row r="18" spans="11:21" ht="15" customHeight="1">
      <c r="K18" s="265" t="s">
        <v>1025</v>
      </c>
      <c r="L18" s="295">
        <v>128119</v>
      </c>
      <c r="M18" s="296">
        <f t="shared" si="3"/>
        <v>0.705641374744649</v>
      </c>
      <c r="N18" s="295">
        <v>125037</v>
      </c>
      <c r="O18" s="296">
        <f t="shared" si="0"/>
        <v>97.59442393399887</v>
      </c>
      <c r="P18" s="295">
        <v>110851</v>
      </c>
      <c r="Q18" s="296">
        <f t="shared" si="1"/>
        <v>86.5219054160585</v>
      </c>
      <c r="R18" s="296">
        <f t="shared" si="2"/>
        <v>88.65455825075777</v>
      </c>
      <c r="T18" s="298" t="s">
        <v>1026</v>
      </c>
      <c r="U18" s="262">
        <f t="shared" si="4"/>
        <v>88.65455825075777</v>
      </c>
    </row>
    <row r="19" spans="11:21" ht="15" customHeight="1">
      <c r="K19" s="265" t="s">
        <v>900</v>
      </c>
      <c r="L19" s="463">
        <v>264040</v>
      </c>
      <c r="M19" s="296">
        <f t="shared" si="3"/>
        <v>1.4542538467173265</v>
      </c>
      <c r="N19" s="463">
        <v>264040</v>
      </c>
      <c r="O19" s="296">
        <f>N19/$L$7*100</f>
        <v>1.4542538467173265</v>
      </c>
      <c r="P19" s="295">
        <v>226933</v>
      </c>
      <c r="Q19" s="296">
        <f t="shared" si="1"/>
        <v>85.94644750795334</v>
      </c>
      <c r="R19" s="296">
        <f t="shared" si="2"/>
        <v>85.94644750795334</v>
      </c>
      <c r="T19" s="298" t="s">
        <v>1027</v>
      </c>
      <c r="U19" s="262">
        <f t="shared" si="4"/>
        <v>85.94644750795334</v>
      </c>
    </row>
    <row r="20" spans="11:21" ht="15" customHeight="1">
      <c r="K20" s="299" t="s">
        <v>1028</v>
      </c>
      <c r="L20" s="463">
        <v>909155</v>
      </c>
      <c r="M20" s="296">
        <f t="shared" si="3"/>
        <v>5.007355537086392</v>
      </c>
      <c r="N20" s="463">
        <v>858635</v>
      </c>
      <c r="O20" s="296">
        <f>N20/$L$7*100</f>
        <v>4.729106391744174</v>
      </c>
      <c r="P20" s="295">
        <v>817218</v>
      </c>
      <c r="Q20" s="296">
        <f t="shared" si="1"/>
        <v>89.88764292117406</v>
      </c>
      <c r="R20" s="296">
        <f t="shared" si="2"/>
        <v>95.17641372643789</v>
      </c>
      <c r="T20" s="299" t="s">
        <v>1029</v>
      </c>
      <c r="U20" s="262">
        <f t="shared" si="4"/>
        <v>95.17641372643789</v>
      </c>
    </row>
    <row r="21" spans="11:21" ht="15" customHeight="1">
      <c r="K21" s="265" t="s">
        <v>1032</v>
      </c>
      <c r="L21" s="295">
        <v>252781</v>
      </c>
      <c r="M21" s="296">
        <f t="shared" si="3"/>
        <v>1.3922426209174843</v>
      </c>
      <c r="N21" s="295">
        <v>252456</v>
      </c>
      <c r="O21" s="296">
        <f t="shared" si="0"/>
        <v>99.87143021034018</v>
      </c>
      <c r="P21" s="295">
        <v>212687</v>
      </c>
      <c r="Q21" s="296">
        <f t="shared" si="1"/>
        <v>84.1388395488585</v>
      </c>
      <c r="R21" s="296">
        <f t="shared" si="2"/>
        <v>84.24715594004499</v>
      </c>
      <c r="T21" s="298" t="s">
        <v>1033</v>
      </c>
      <c r="U21" s="262">
        <f t="shared" si="4"/>
        <v>84.24715594004499</v>
      </c>
    </row>
    <row r="22" spans="11:21" ht="15" customHeight="1">
      <c r="K22" s="265" t="s">
        <v>984</v>
      </c>
      <c r="L22" s="295">
        <v>288429</v>
      </c>
      <c r="M22" s="296">
        <f t="shared" si="3"/>
        <v>1.5885812102515975</v>
      </c>
      <c r="N22" s="295">
        <v>285999</v>
      </c>
      <c r="O22" s="296">
        <f t="shared" si="0"/>
        <v>99.15750496656023</v>
      </c>
      <c r="P22" s="295">
        <v>250198</v>
      </c>
      <c r="Q22" s="296">
        <f t="shared" si="1"/>
        <v>86.74509151298933</v>
      </c>
      <c r="R22" s="296">
        <f t="shared" si="2"/>
        <v>87.48212406337085</v>
      </c>
      <c r="T22" s="298" t="s">
        <v>1034</v>
      </c>
      <c r="U22" s="262">
        <f t="shared" si="4"/>
        <v>87.48212406337085</v>
      </c>
    </row>
    <row r="23" spans="11:21" ht="15" customHeight="1">
      <c r="K23" s="265" t="s">
        <v>1035</v>
      </c>
      <c r="L23" s="295">
        <v>39061</v>
      </c>
      <c r="M23" s="296">
        <f t="shared" si="3"/>
        <v>0.21513637898282642</v>
      </c>
      <c r="N23" s="295">
        <v>39061</v>
      </c>
      <c r="O23" s="296">
        <f t="shared" si="0"/>
        <v>100</v>
      </c>
      <c r="P23" s="295">
        <v>27570</v>
      </c>
      <c r="Q23" s="296">
        <f t="shared" si="1"/>
        <v>70.58191034535726</v>
      </c>
      <c r="R23" s="296">
        <f t="shared" si="2"/>
        <v>70.58191034535726</v>
      </c>
      <c r="T23" s="298" t="s">
        <v>1036</v>
      </c>
      <c r="U23" s="262">
        <f t="shared" si="4"/>
        <v>70.58191034535726</v>
      </c>
    </row>
    <row r="24" spans="11:21" ht="15" customHeight="1">
      <c r="K24" s="300" t="s">
        <v>325</v>
      </c>
      <c r="L24" s="295">
        <v>111912</v>
      </c>
      <c r="M24" s="296">
        <f t="shared" si="3"/>
        <v>0.6163780355015507</v>
      </c>
      <c r="N24" s="295">
        <v>110020</v>
      </c>
      <c r="O24" s="296">
        <f t="shared" si="0"/>
        <v>98.3093859461005</v>
      </c>
      <c r="P24" s="295">
        <v>98166</v>
      </c>
      <c r="Q24" s="296">
        <f t="shared" si="1"/>
        <v>87.71713489170062</v>
      </c>
      <c r="R24" s="296">
        <f t="shared" si="2"/>
        <v>89.22559534630066</v>
      </c>
      <c r="T24" s="298" t="s">
        <v>326</v>
      </c>
      <c r="U24" s="262">
        <f t="shared" si="4"/>
        <v>89.22559534630066</v>
      </c>
    </row>
    <row r="25" spans="11:21" ht="15" customHeight="1">
      <c r="K25" s="299" t="s">
        <v>327</v>
      </c>
      <c r="L25" s="463">
        <v>2145821</v>
      </c>
      <c r="M25" s="296">
        <f t="shared" si="3"/>
        <v>11.818544325165961</v>
      </c>
      <c r="N25" s="463">
        <v>1836849</v>
      </c>
      <c r="O25" s="296">
        <f>N25/$L$7*100</f>
        <v>10.11681837634023</v>
      </c>
      <c r="P25" s="295">
        <v>1836849</v>
      </c>
      <c r="Q25" s="296">
        <f t="shared" si="1"/>
        <v>85.60122209634447</v>
      </c>
      <c r="R25" s="296">
        <f t="shared" si="2"/>
        <v>100</v>
      </c>
      <c r="T25" s="298" t="s">
        <v>328</v>
      </c>
      <c r="U25" s="262">
        <f t="shared" si="4"/>
        <v>100</v>
      </c>
    </row>
    <row r="26" spans="11:21" ht="15" customHeight="1">
      <c r="K26" s="265" t="s">
        <v>898</v>
      </c>
      <c r="L26" s="295">
        <v>1865332</v>
      </c>
      <c r="M26" s="296">
        <f t="shared" si="3"/>
        <v>10.27369427512848</v>
      </c>
      <c r="N26" s="295">
        <v>1853474</v>
      </c>
      <c r="O26" s="296">
        <f t="shared" si="0"/>
        <v>99.36429547126195</v>
      </c>
      <c r="P26" s="295">
        <v>1624155</v>
      </c>
      <c r="Q26" s="296">
        <f t="shared" si="1"/>
        <v>87.07055902112867</v>
      </c>
      <c r="R26" s="296">
        <f t="shared" si="2"/>
        <v>87.62761171724016</v>
      </c>
      <c r="T26" s="298" t="s">
        <v>329</v>
      </c>
      <c r="U26" s="262">
        <f t="shared" si="4"/>
        <v>87.62761171724016</v>
      </c>
    </row>
    <row r="27" spans="11:21" ht="15" customHeight="1">
      <c r="K27" s="265" t="s">
        <v>899</v>
      </c>
      <c r="L27" s="463">
        <v>371001</v>
      </c>
      <c r="M27" s="296">
        <f t="shared" si="3"/>
        <v>2.043363245667228</v>
      </c>
      <c r="N27" s="463">
        <v>371001</v>
      </c>
      <c r="O27" s="296">
        <f>N27/$L$7*100</f>
        <v>2.043363245667228</v>
      </c>
      <c r="P27" s="295">
        <v>207453</v>
      </c>
      <c r="Q27" s="296">
        <f t="shared" si="1"/>
        <v>55.917099953908476</v>
      </c>
      <c r="R27" s="296">
        <f t="shared" si="2"/>
        <v>55.917099953908476</v>
      </c>
      <c r="T27" s="298" t="s">
        <v>330</v>
      </c>
      <c r="U27" s="262">
        <f t="shared" si="4"/>
        <v>55.917099953908476</v>
      </c>
    </row>
    <row r="28" spans="11:21" ht="15" customHeight="1">
      <c r="K28" s="299" t="s">
        <v>331</v>
      </c>
      <c r="L28" s="463">
        <v>22000</v>
      </c>
      <c r="M28" s="296">
        <f t="shared" si="3"/>
        <v>0.12116946155045139</v>
      </c>
      <c r="N28" s="375">
        <v>22000</v>
      </c>
      <c r="O28" s="296">
        <f>N28/$L$7*100</f>
        <v>0.12116946155045139</v>
      </c>
      <c r="P28" s="375">
        <v>22000</v>
      </c>
      <c r="Q28" s="301">
        <f t="shared" si="1"/>
        <v>100</v>
      </c>
      <c r="R28" s="301">
        <v>0</v>
      </c>
      <c r="T28" s="298" t="s">
        <v>332</v>
      </c>
      <c r="U28" s="262">
        <f t="shared" si="4"/>
        <v>0</v>
      </c>
    </row>
    <row r="29" spans="11:21" ht="15" customHeight="1">
      <c r="K29" s="299" t="s">
        <v>337</v>
      </c>
      <c r="L29" s="463">
        <v>20277</v>
      </c>
      <c r="M29" s="296">
        <f t="shared" si="3"/>
        <v>0.11167968962993195</v>
      </c>
      <c r="N29" s="301">
        <v>0</v>
      </c>
      <c r="O29" s="296">
        <f>N29/$L$7*100</f>
        <v>0</v>
      </c>
      <c r="P29" s="489">
        <v>0</v>
      </c>
      <c r="Q29" s="301">
        <v>0</v>
      </c>
      <c r="R29" s="301">
        <v>0</v>
      </c>
      <c r="T29" s="298" t="s">
        <v>338</v>
      </c>
      <c r="U29" s="262">
        <f t="shared" si="4"/>
        <v>0</v>
      </c>
    </row>
    <row r="30" spans="11:21" ht="15" customHeight="1">
      <c r="K30" s="265" t="s">
        <v>339</v>
      </c>
      <c r="L30" s="295">
        <v>49237</v>
      </c>
      <c r="M30" s="296">
        <f t="shared" si="3"/>
        <v>0.2711827626527079</v>
      </c>
      <c r="N30" s="463">
        <v>49021</v>
      </c>
      <c r="O30" s="296">
        <f>N30/$L$7*100</f>
        <v>0.2699930988483944</v>
      </c>
      <c r="P30" s="295">
        <v>49021</v>
      </c>
      <c r="Q30" s="296">
        <f aca="true" t="shared" si="5" ref="Q30:Q46">P30/L30*100</f>
        <v>99.56130552226983</v>
      </c>
      <c r="R30" s="296">
        <f>P30/N30*100</f>
        <v>100</v>
      </c>
      <c r="T30" s="298" t="s">
        <v>340</v>
      </c>
      <c r="U30" s="262">
        <f t="shared" si="4"/>
        <v>100</v>
      </c>
    </row>
    <row r="31" spans="11:18" ht="15" customHeight="1">
      <c r="K31" s="265" t="s">
        <v>341</v>
      </c>
      <c r="L31" s="295">
        <f>SUM(L32:L47)</f>
        <v>4515499</v>
      </c>
      <c r="M31" s="296">
        <f t="shared" si="3"/>
        <v>24.87002647552735</v>
      </c>
      <c r="N31" s="295">
        <f>SUM(N32:N47)</f>
        <v>4347835</v>
      </c>
      <c r="O31" s="296">
        <f aca="true" t="shared" si="6" ref="O31:O46">N31/L31*100</f>
        <v>96.28692199909689</v>
      </c>
      <c r="P31" s="295">
        <v>2498006</v>
      </c>
      <c r="Q31" s="296">
        <f t="shared" si="5"/>
        <v>55.32070763386283</v>
      </c>
      <c r="R31" s="296">
        <f aca="true" t="shared" si="7" ref="R31:R46">P31/N31*100</f>
        <v>57.45402021925855</v>
      </c>
    </row>
    <row r="32" spans="11:21" ht="15" customHeight="1">
      <c r="K32" s="265" t="s">
        <v>1005</v>
      </c>
      <c r="L32" s="295">
        <v>3026</v>
      </c>
      <c r="M32" s="296">
        <f t="shared" si="3"/>
        <v>0.016666308665984814</v>
      </c>
      <c r="N32" s="295">
        <v>3026</v>
      </c>
      <c r="O32" s="296">
        <f t="shared" si="6"/>
        <v>100</v>
      </c>
      <c r="P32" s="295">
        <v>1770</v>
      </c>
      <c r="Q32" s="296">
        <f t="shared" si="5"/>
        <v>58.493060145406474</v>
      </c>
      <c r="R32" s="296">
        <f t="shared" si="7"/>
        <v>58.493060145406474</v>
      </c>
      <c r="T32" s="298" t="s">
        <v>1006</v>
      </c>
      <c r="U32" s="262">
        <f aca="true" t="shared" si="8" ref="U32:U47">R32</f>
        <v>58.493060145406474</v>
      </c>
    </row>
    <row r="33" spans="11:21" ht="15" customHeight="1">
      <c r="K33" s="265" t="s">
        <v>1007</v>
      </c>
      <c r="L33" s="295">
        <v>886142</v>
      </c>
      <c r="M33" s="296">
        <f t="shared" si="3"/>
        <v>4.880606772601822</v>
      </c>
      <c r="N33" s="375">
        <v>881346</v>
      </c>
      <c r="O33" s="376">
        <f t="shared" si="6"/>
        <v>99.4587774871296</v>
      </c>
      <c r="P33" s="375">
        <v>688400</v>
      </c>
      <c r="Q33" s="376">
        <f t="shared" si="5"/>
        <v>77.68506627605959</v>
      </c>
      <c r="R33" s="376">
        <v>0</v>
      </c>
      <c r="T33" s="298" t="s">
        <v>1008</v>
      </c>
      <c r="U33" s="262">
        <f t="shared" si="8"/>
        <v>0</v>
      </c>
    </row>
    <row r="34" spans="11:21" ht="15" customHeight="1">
      <c r="K34" s="265" t="s">
        <v>1009</v>
      </c>
      <c r="L34" s="295">
        <v>161870</v>
      </c>
      <c r="M34" s="296">
        <f t="shared" si="3"/>
        <v>0.8915318518714348</v>
      </c>
      <c r="N34" s="295">
        <v>157370</v>
      </c>
      <c r="O34" s="296">
        <f t="shared" si="6"/>
        <v>97.2199913510842</v>
      </c>
      <c r="P34" s="295">
        <v>101620</v>
      </c>
      <c r="Q34" s="296">
        <f t="shared" si="5"/>
        <v>62.778773089516285</v>
      </c>
      <c r="R34" s="296">
        <f t="shared" si="7"/>
        <v>64.57393404079558</v>
      </c>
      <c r="T34" s="298" t="s">
        <v>1010</v>
      </c>
      <c r="U34" s="262">
        <f t="shared" si="8"/>
        <v>64.57393404079558</v>
      </c>
    </row>
    <row r="35" spans="11:21" ht="15" customHeight="1">
      <c r="K35" s="265" t="s">
        <v>1011</v>
      </c>
      <c r="L35" s="295">
        <v>6389</v>
      </c>
      <c r="M35" s="296">
        <f t="shared" si="3"/>
        <v>0.03518871317481063</v>
      </c>
      <c r="N35" s="404">
        <v>6389</v>
      </c>
      <c r="O35" s="296">
        <f t="shared" si="6"/>
        <v>100</v>
      </c>
      <c r="P35" s="404">
        <v>4761</v>
      </c>
      <c r="Q35" s="377">
        <f t="shared" si="5"/>
        <v>74.51870402253874</v>
      </c>
      <c r="R35" s="296">
        <f t="shared" si="7"/>
        <v>74.51870402253874</v>
      </c>
      <c r="T35" s="298" t="s">
        <v>1012</v>
      </c>
      <c r="U35" s="262">
        <f t="shared" si="8"/>
        <v>74.51870402253874</v>
      </c>
    </row>
    <row r="36" spans="11:21" ht="15" customHeight="1">
      <c r="K36" s="265" t="s">
        <v>1013</v>
      </c>
      <c r="L36" s="295">
        <v>482451</v>
      </c>
      <c r="M36" s="296">
        <f t="shared" si="3"/>
        <v>2.657196722476219</v>
      </c>
      <c r="N36" s="295">
        <v>482451</v>
      </c>
      <c r="O36" s="296">
        <f t="shared" si="6"/>
        <v>100</v>
      </c>
      <c r="P36" s="295">
        <v>310466</v>
      </c>
      <c r="Q36" s="296">
        <f t="shared" si="5"/>
        <v>64.35182018484778</v>
      </c>
      <c r="R36" s="296">
        <f t="shared" si="7"/>
        <v>64.35182018484778</v>
      </c>
      <c r="T36" s="298" t="s">
        <v>1014</v>
      </c>
      <c r="U36" s="262">
        <f t="shared" si="8"/>
        <v>64.35182018484778</v>
      </c>
    </row>
    <row r="37" spans="11:21" ht="15" customHeight="1">
      <c r="K37" s="265" t="s">
        <v>1015</v>
      </c>
      <c r="L37" s="295">
        <v>162860</v>
      </c>
      <c r="M37" s="296">
        <f t="shared" si="3"/>
        <v>0.896984477641205</v>
      </c>
      <c r="N37" s="295">
        <v>162860</v>
      </c>
      <c r="O37" s="296">
        <f t="shared" si="6"/>
        <v>100</v>
      </c>
      <c r="P37" s="295">
        <v>136804</v>
      </c>
      <c r="Q37" s="296">
        <f t="shared" si="5"/>
        <v>84.00098243890459</v>
      </c>
      <c r="R37" s="296">
        <f t="shared" si="7"/>
        <v>84.00098243890459</v>
      </c>
      <c r="T37" s="298" t="s">
        <v>1016</v>
      </c>
      <c r="U37" s="262">
        <f>R37</f>
        <v>84.00098243890459</v>
      </c>
    </row>
    <row r="38" spans="11:21" ht="15" customHeight="1">
      <c r="K38" s="265" t="s">
        <v>1017</v>
      </c>
      <c r="L38" s="295">
        <v>389662</v>
      </c>
      <c r="M38" s="296">
        <f t="shared" si="3"/>
        <v>2.1461424875759993</v>
      </c>
      <c r="N38" s="295">
        <v>388162</v>
      </c>
      <c r="O38" s="296">
        <f t="shared" si="6"/>
        <v>99.6150509929118</v>
      </c>
      <c r="P38" s="295">
        <v>222568</v>
      </c>
      <c r="Q38" s="296">
        <f t="shared" si="5"/>
        <v>57.118220406403495</v>
      </c>
      <c r="R38" s="296">
        <f t="shared" si="7"/>
        <v>57.33894611012927</v>
      </c>
      <c r="T38" s="298" t="s">
        <v>1018</v>
      </c>
      <c r="U38" s="262">
        <f t="shared" si="8"/>
        <v>57.33894611012927</v>
      </c>
    </row>
    <row r="39" spans="11:21" ht="15" customHeight="1">
      <c r="K39" s="265" t="s">
        <v>973</v>
      </c>
      <c r="L39" s="295">
        <v>74638</v>
      </c>
      <c r="M39" s="296">
        <f t="shared" si="3"/>
        <v>0.4110839214182996</v>
      </c>
      <c r="N39" s="295">
        <v>74638</v>
      </c>
      <c r="O39" s="296">
        <f t="shared" si="6"/>
        <v>100</v>
      </c>
      <c r="P39" s="295">
        <v>14246</v>
      </c>
      <c r="Q39" s="296">
        <f t="shared" si="5"/>
        <v>19.08679225059621</v>
      </c>
      <c r="R39" s="296">
        <f t="shared" si="7"/>
        <v>19.08679225059621</v>
      </c>
      <c r="T39" s="495" t="s">
        <v>324</v>
      </c>
      <c r="U39" s="262">
        <f t="shared" si="8"/>
        <v>19.08679225059621</v>
      </c>
    </row>
    <row r="40" spans="11:21" ht="15" customHeight="1">
      <c r="K40" s="265" t="s">
        <v>1023</v>
      </c>
      <c r="L40" s="295">
        <v>641882</v>
      </c>
      <c r="M40" s="296">
        <f t="shared" si="3"/>
        <v>3.535295287223947</v>
      </c>
      <c r="N40" s="295">
        <v>641882</v>
      </c>
      <c r="O40" s="296">
        <f t="shared" si="6"/>
        <v>100</v>
      </c>
      <c r="P40" s="295">
        <v>227365</v>
      </c>
      <c r="Q40" s="296">
        <f t="shared" si="5"/>
        <v>35.42161955001075</v>
      </c>
      <c r="R40" s="296">
        <f t="shared" si="7"/>
        <v>35.42161955001075</v>
      </c>
      <c r="T40" s="298" t="s">
        <v>1024</v>
      </c>
      <c r="U40" s="262">
        <f t="shared" si="8"/>
        <v>35.42161955001075</v>
      </c>
    </row>
    <row r="41" spans="11:21" ht="15" customHeight="1">
      <c r="K41" s="265" t="s">
        <v>1025</v>
      </c>
      <c r="L41" s="295">
        <v>620892</v>
      </c>
      <c r="M41" s="296">
        <f t="shared" si="3"/>
        <v>3.419688605499221</v>
      </c>
      <c r="N41" s="295">
        <v>620892</v>
      </c>
      <c r="O41" s="296">
        <f t="shared" si="6"/>
        <v>100</v>
      </c>
      <c r="P41" s="295">
        <v>27586</v>
      </c>
      <c r="Q41" s="302">
        <f t="shared" si="5"/>
        <v>4.442962705269194</v>
      </c>
      <c r="R41" s="302">
        <f t="shared" si="7"/>
        <v>4.442962705269194</v>
      </c>
      <c r="T41" s="298" t="s">
        <v>1026</v>
      </c>
      <c r="U41" s="262">
        <f t="shared" si="8"/>
        <v>4.442962705269194</v>
      </c>
    </row>
    <row r="42" spans="11:21" ht="15" customHeight="1">
      <c r="K42" s="265" t="s">
        <v>1032</v>
      </c>
      <c r="L42" s="295">
        <v>75865</v>
      </c>
      <c r="M42" s="296">
        <f t="shared" si="3"/>
        <v>0.4178418727511361</v>
      </c>
      <c r="N42" s="295">
        <v>75865</v>
      </c>
      <c r="O42" s="296">
        <f t="shared" si="6"/>
        <v>100</v>
      </c>
      <c r="P42" s="295">
        <v>61704</v>
      </c>
      <c r="Q42" s="302">
        <f t="shared" si="5"/>
        <v>81.33394846108219</v>
      </c>
      <c r="R42" s="302">
        <f t="shared" si="7"/>
        <v>81.33394846108219</v>
      </c>
      <c r="T42" s="298" t="s">
        <v>1033</v>
      </c>
      <c r="U42" s="262">
        <f t="shared" si="8"/>
        <v>81.33394846108219</v>
      </c>
    </row>
    <row r="43" spans="11:21" ht="15" customHeight="1">
      <c r="K43" s="265" t="s">
        <v>342</v>
      </c>
      <c r="L43" s="295">
        <v>13511</v>
      </c>
      <c r="M43" s="296">
        <f t="shared" si="3"/>
        <v>0.0744145725003704</v>
      </c>
      <c r="N43" s="295">
        <v>13511</v>
      </c>
      <c r="O43" s="296">
        <f t="shared" si="6"/>
        <v>100</v>
      </c>
      <c r="P43" s="295">
        <v>11526</v>
      </c>
      <c r="Q43" s="296">
        <f t="shared" si="5"/>
        <v>85.30826733772481</v>
      </c>
      <c r="R43" s="296">
        <f t="shared" si="7"/>
        <v>85.30826733772481</v>
      </c>
      <c r="T43" s="298" t="s">
        <v>1034</v>
      </c>
      <c r="U43" s="262">
        <f t="shared" si="8"/>
        <v>85.30826733772481</v>
      </c>
    </row>
    <row r="44" spans="11:21" ht="15" customHeight="1">
      <c r="K44" s="265" t="s">
        <v>1035</v>
      </c>
      <c r="L44" s="295">
        <v>653905</v>
      </c>
      <c r="M44" s="296">
        <f t="shared" si="3"/>
        <v>3.6015143979612687</v>
      </c>
      <c r="N44" s="295">
        <v>653905</v>
      </c>
      <c r="O44" s="296">
        <f t="shared" si="6"/>
        <v>100</v>
      </c>
      <c r="P44" s="295">
        <v>585761</v>
      </c>
      <c r="Q44" s="296">
        <f t="shared" si="5"/>
        <v>89.57891436829509</v>
      </c>
      <c r="R44" s="296">
        <f t="shared" si="7"/>
        <v>89.57891436829509</v>
      </c>
      <c r="T44" s="298" t="s">
        <v>1036</v>
      </c>
      <c r="U44" s="262">
        <f t="shared" si="8"/>
        <v>89.57891436829509</v>
      </c>
    </row>
    <row r="45" spans="11:21" ht="15" customHeight="1">
      <c r="K45" s="299" t="s">
        <v>346</v>
      </c>
      <c r="L45" s="295">
        <v>81903</v>
      </c>
      <c r="M45" s="296">
        <f t="shared" si="3"/>
        <v>0.45109738224393725</v>
      </c>
      <c r="N45" s="295">
        <v>81903</v>
      </c>
      <c r="O45" s="296">
        <f t="shared" si="6"/>
        <v>100</v>
      </c>
      <c r="P45" s="375">
        <v>31187</v>
      </c>
      <c r="Q45" s="376">
        <f t="shared" si="5"/>
        <v>38.07797028191885</v>
      </c>
      <c r="R45" s="296">
        <f t="shared" si="7"/>
        <v>38.07797028191885</v>
      </c>
      <c r="T45" s="298" t="s">
        <v>326</v>
      </c>
      <c r="U45" s="262">
        <f t="shared" si="8"/>
        <v>38.07797028191885</v>
      </c>
    </row>
    <row r="46" spans="11:21" ht="15" customHeight="1">
      <c r="K46" s="265" t="s">
        <v>898</v>
      </c>
      <c r="L46" s="295">
        <v>103681</v>
      </c>
      <c r="M46" s="462">
        <f t="shared" si="3"/>
        <v>0.5710441337732886</v>
      </c>
      <c r="N46" s="295">
        <v>103635</v>
      </c>
      <c r="O46" s="296">
        <f t="shared" si="6"/>
        <v>99.95563314397045</v>
      </c>
      <c r="P46" s="375">
        <v>72242</v>
      </c>
      <c r="Q46" s="296">
        <f t="shared" si="5"/>
        <v>69.6771828975415</v>
      </c>
      <c r="R46" s="296">
        <f t="shared" si="7"/>
        <v>69.70811019443238</v>
      </c>
      <c r="T46" s="298" t="s">
        <v>329</v>
      </c>
      <c r="U46" s="262">
        <f t="shared" si="8"/>
        <v>69.70811019443238</v>
      </c>
    </row>
    <row r="47" spans="11:21" ht="15" customHeight="1" thickBot="1">
      <c r="K47" s="303" t="s">
        <v>339</v>
      </c>
      <c r="L47" s="304">
        <v>156822</v>
      </c>
      <c r="M47" s="305">
        <f t="shared" si="3"/>
        <v>0.8637289681484038</v>
      </c>
      <c r="N47" s="306">
        <v>0</v>
      </c>
      <c r="O47" s="306">
        <v>0</v>
      </c>
      <c r="P47" s="490">
        <v>0</v>
      </c>
      <c r="Q47" s="306">
        <v>0</v>
      </c>
      <c r="R47" s="306">
        <v>0</v>
      </c>
      <c r="T47" s="307" t="s">
        <v>340</v>
      </c>
      <c r="U47" s="262">
        <f t="shared" si="8"/>
        <v>0</v>
      </c>
    </row>
    <row r="48" ht="15" customHeight="1">
      <c r="K48" s="308" t="s">
        <v>347</v>
      </c>
    </row>
    <row r="49" spans="2:18" ht="16.5" customHeight="1">
      <c r="B49" s="956" t="s">
        <v>348</v>
      </c>
      <c r="C49" s="956"/>
      <c r="D49" s="956"/>
      <c r="E49" s="956"/>
      <c r="F49" s="956"/>
      <c r="G49" s="956"/>
      <c r="H49" s="956"/>
      <c r="I49" s="956"/>
      <c r="J49" s="956"/>
      <c r="K49" s="956" t="s">
        <v>349</v>
      </c>
      <c r="L49" s="957"/>
      <c r="M49" s="957"/>
      <c r="N49" s="957"/>
      <c r="O49" s="957"/>
      <c r="P49" s="957"/>
      <c r="Q49" s="957"/>
      <c r="R49" s="957"/>
    </row>
  </sheetData>
  <mergeCells count="13">
    <mergeCell ref="K49:R49"/>
    <mergeCell ref="L5:M5"/>
    <mergeCell ref="B49:J49"/>
    <mergeCell ref="N5:O5"/>
    <mergeCell ref="B1:J1"/>
    <mergeCell ref="L4:M4"/>
    <mergeCell ref="N4:O4"/>
    <mergeCell ref="K1:R1"/>
    <mergeCell ref="P4:R4"/>
    <mergeCell ref="Q2:R2"/>
    <mergeCell ref="Q3:R3"/>
    <mergeCell ref="B3:J13"/>
    <mergeCell ref="P5:R5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I13">
      <selection activeCell="V15" sqref="V15"/>
    </sheetView>
  </sheetViews>
  <sheetFormatPr defaultColWidth="9.00390625" defaultRowHeight="45" customHeight="1"/>
  <cols>
    <col min="10" max="10" width="24.00390625" style="1" customWidth="1"/>
    <col min="11" max="11" width="9.875" style="0" customWidth="1"/>
    <col min="12" max="12" width="5.25390625" style="0" customWidth="1"/>
    <col min="13" max="14" width="9.625" style="0" customWidth="1"/>
    <col min="15" max="15" width="10.125" style="0" customWidth="1"/>
    <col min="16" max="16" width="8.50390625" style="0" customWidth="1"/>
    <col min="18" max="18" width="5.75390625" style="0" customWidth="1"/>
    <col min="19" max="19" width="11.875" style="0" customWidth="1"/>
    <col min="20" max="20" width="9.75390625" style="0" customWidth="1"/>
    <col min="21" max="21" width="11.875" style="0" customWidth="1"/>
  </cols>
  <sheetData>
    <row r="1" spans="1:17" ht="40.5" customHeight="1">
      <c r="A1" s="947" t="s">
        <v>350</v>
      </c>
      <c r="B1" s="947"/>
      <c r="C1" s="947"/>
      <c r="D1" s="947"/>
      <c r="E1" s="947"/>
      <c r="F1" s="947"/>
      <c r="G1" s="947"/>
      <c r="H1" s="947"/>
      <c r="I1" s="947"/>
      <c r="J1" s="951" t="s">
        <v>516</v>
      </c>
      <c r="K1" s="951"/>
      <c r="L1" s="951"/>
      <c r="M1" s="951"/>
      <c r="N1" s="951"/>
      <c r="O1" s="951"/>
      <c r="P1" s="951"/>
      <c r="Q1" s="951"/>
    </row>
    <row r="2" spans="1:17" s="1" customFormat="1" ht="28.5" customHeight="1" thickBot="1">
      <c r="A2" s="947"/>
      <c r="B2" s="947"/>
      <c r="C2" s="947"/>
      <c r="D2" s="947"/>
      <c r="E2" s="947"/>
      <c r="F2" s="947"/>
      <c r="G2" s="947"/>
      <c r="H2" s="947"/>
      <c r="I2" s="947"/>
      <c r="P2" s="913" t="s">
        <v>901</v>
      </c>
      <c r="Q2" s="965"/>
    </row>
    <row r="3" spans="1:17" s="1" customFormat="1" ht="24.75" customHeight="1">
      <c r="A3" s="569" t="s">
        <v>276</v>
      </c>
      <c r="B3" s="569"/>
      <c r="C3" s="569"/>
      <c r="D3" s="569"/>
      <c r="E3" s="569"/>
      <c r="F3" s="569"/>
      <c r="G3" s="569"/>
      <c r="H3" s="569"/>
      <c r="I3" s="569"/>
      <c r="J3" s="634" t="s">
        <v>998</v>
      </c>
      <c r="K3" s="964" t="s">
        <v>995</v>
      </c>
      <c r="L3" s="964"/>
      <c r="M3" s="963" t="s">
        <v>996</v>
      </c>
      <c r="N3" s="968"/>
      <c r="O3" s="963" t="s">
        <v>351</v>
      </c>
      <c r="P3" s="964"/>
      <c r="Q3" s="964"/>
    </row>
    <row r="4" spans="1:17" s="1" customFormat="1" ht="24.75" customHeight="1">
      <c r="A4" s="569"/>
      <c r="B4" s="569"/>
      <c r="C4" s="569"/>
      <c r="D4" s="569"/>
      <c r="E4" s="569"/>
      <c r="F4" s="569"/>
      <c r="G4" s="569"/>
      <c r="H4" s="569"/>
      <c r="I4" s="569"/>
      <c r="J4" s="959"/>
      <c r="K4" s="966" t="s">
        <v>971</v>
      </c>
      <c r="L4" s="966"/>
      <c r="M4" s="961" t="s">
        <v>1044</v>
      </c>
      <c r="N4" s="962"/>
      <c r="O4" s="961" t="s">
        <v>1044</v>
      </c>
      <c r="P4" s="966"/>
      <c r="Q4" s="966"/>
    </row>
    <row r="5" spans="1:17" s="1" customFormat="1" ht="24.75" customHeight="1" thickBot="1">
      <c r="A5" s="569"/>
      <c r="B5" s="569"/>
      <c r="C5" s="569"/>
      <c r="D5" s="569"/>
      <c r="E5" s="569"/>
      <c r="F5" s="569"/>
      <c r="G5" s="569"/>
      <c r="H5" s="569"/>
      <c r="I5" s="569"/>
      <c r="J5" s="960"/>
      <c r="K5" s="309" t="s">
        <v>352</v>
      </c>
      <c r="L5" s="310" t="s">
        <v>1000</v>
      </c>
      <c r="M5" s="309" t="s">
        <v>352</v>
      </c>
      <c r="N5" s="310" t="s">
        <v>1001</v>
      </c>
      <c r="O5" s="309" t="s">
        <v>352</v>
      </c>
      <c r="P5" s="310" t="s">
        <v>1001</v>
      </c>
      <c r="Q5" s="311" t="s">
        <v>1002</v>
      </c>
    </row>
    <row r="6" spans="1:17" ht="45" customHeight="1">
      <c r="A6" s="569"/>
      <c r="B6" s="569"/>
      <c r="C6" s="569"/>
      <c r="D6" s="569"/>
      <c r="E6" s="569"/>
      <c r="F6" s="569"/>
      <c r="G6" s="569"/>
      <c r="H6" s="569"/>
      <c r="I6" s="569"/>
      <c r="J6" s="127" t="s">
        <v>353</v>
      </c>
      <c r="K6" s="124">
        <v>18145630</v>
      </c>
      <c r="L6" s="312">
        <f>L7+L16</f>
        <v>99.99999999999999</v>
      </c>
      <c r="M6" s="124">
        <v>45401633</v>
      </c>
      <c r="N6" s="313">
        <f aca="true" t="shared" si="0" ref="N6:N17">M6/K6*100</f>
        <v>250.2069809645628</v>
      </c>
      <c r="O6" s="124">
        <f>O7+O16</f>
        <v>13240434</v>
      </c>
      <c r="P6" s="313">
        <f aca="true" t="shared" si="1" ref="P6:P17">O6/K6*100</f>
        <v>72.96761809868272</v>
      </c>
      <c r="Q6" s="313">
        <f aca="true" t="shared" si="2" ref="Q6:Q11">O6/M6*100</f>
        <v>29.162902576654016</v>
      </c>
    </row>
    <row r="7" spans="1:22" ht="45" customHeight="1">
      <c r="A7" s="569"/>
      <c r="B7" s="569"/>
      <c r="C7" s="569"/>
      <c r="D7" s="569"/>
      <c r="E7" s="569"/>
      <c r="F7" s="569"/>
      <c r="G7" s="569"/>
      <c r="H7" s="569"/>
      <c r="I7" s="569"/>
      <c r="J7" s="314" t="s">
        <v>354</v>
      </c>
      <c r="K7" s="124">
        <v>18076305</v>
      </c>
      <c r="L7" s="312">
        <f aca="true" t="shared" si="3" ref="L7:L17">K7/$K$6*100</f>
        <v>99.6179520909442</v>
      </c>
      <c r="M7" s="124">
        <v>18076308</v>
      </c>
      <c r="N7" s="313">
        <f t="shared" si="0"/>
        <v>100.00001659631212</v>
      </c>
      <c r="O7" s="124">
        <f>SUM(O8:O15)</f>
        <v>13205494</v>
      </c>
      <c r="P7" s="313">
        <f t="shared" si="1"/>
        <v>73.05416676693606</v>
      </c>
      <c r="Q7" s="313">
        <f t="shared" si="2"/>
        <v>73.05415464264053</v>
      </c>
      <c r="U7" s="315"/>
      <c r="V7" s="33"/>
    </row>
    <row r="8" spans="10:22" ht="45" customHeight="1">
      <c r="J8" s="316" t="s">
        <v>355</v>
      </c>
      <c r="K8" s="124">
        <v>4646334</v>
      </c>
      <c r="L8" s="312">
        <f t="shared" si="3"/>
        <v>25.60580150702952</v>
      </c>
      <c r="M8" s="124">
        <v>4646334</v>
      </c>
      <c r="N8" s="313">
        <f t="shared" si="0"/>
        <v>100</v>
      </c>
      <c r="O8" s="113">
        <v>4897945</v>
      </c>
      <c r="P8" s="313">
        <f t="shared" si="1"/>
        <v>105.41525856729197</v>
      </c>
      <c r="Q8" s="313">
        <f t="shared" si="2"/>
        <v>105.41525856729197</v>
      </c>
      <c r="R8" s="315"/>
      <c r="S8" s="127" t="s">
        <v>356</v>
      </c>
      <c r="T8" s="124">
        <f aca="true" t="shared" si="4" ref="T8:T15">K8</f>
        <v>4646334</v>
      </c>
      <c r="U8" s="127" t="s">
        <v>356</v>
      </c>
      <c r="V8" s="317">
        <f aca="true" t="shared" si="5" ref="V8:V15">Q8</f>
        <v>105.41525856729197</v>
      </c>
    </row>
    <row r="9" spans="10:22" ht="45" customHeight="1">
      <c r="J9" s="318" t="s">
        <v>357</v>
      </c>
      <c r="K9" s="124">
        <v>352620</v>
      </c>
      <c r="L9" s="312">
        <f t="shared" si="3"/>
        <v>1.9432778029751514</v>
      </c>
      <c r="M9" s="124">
        <v>352620</v>
      </c>
      <c r="N9" s="313">
        <f t="shared" si="0"/>
        <v>100</v>
      </c>
      <c r="O9" s="113">
        <v>289867</v>
      </c>
      <c r="P9" s="313">
        <f t="shared" si="1"/>
        <v>82.20378878112416</v>
      </c>
      <c r="Q9" s="313">
        <f t="shared" si="2"/>
        <v>82.20378878112416</v>
      </c>
      <c r="R9" s="315"/>
      <c r="S9" s="127" t="s">
        <v>358</v>
      </c>
      <c r="T9" s="124">
        <f t="shared" si="4"/>
        <v>352620</v>
      </c>
      <c r="U9" s="127" t="s">
        <v>358</v>
      </c>
      <c r="V9" s="317">
        <f t="shared" si="5"/>
        <v>82.20378878112416</v>
      </c>
    </row>
    <row r="10" spans="10:22" ht="45" customHeight="1">
      <c r="J10" s="316" t="s">
        <v>359</v>
      </c>
      <c r="K10" s="124">
        <v>359747</v>
      </c>
      <c r="L10" s="312">
        <f t="shared" si="3"/>
        <v>1.9825544773039019</v>
      </c>
      <c r="M10" s="124">
        <v>359747</v>
      </c>
      <c r="N10" s="313">
        <f t="shared" si="0"/>
        <v>100</v>
      </c>
      <c r="O10" s="113">
        <v>345396</v>
      </c>
      <c r="P10" s="313">
        <f t="shared" si="1"/>
        <v>96.01080759533784</v>
      </c>
      <c r="Q10" s="313">
        <f t="shared" si="2"/>
        <v>96.01080759533784</v>
      </c>
      <c r="R10" s="315"/>
      <c r="S10" s="127" t="s">
        <v>360</v>
      </c>
      <c r="T10" s="124">
        <f t="shared" si="4"/>
        <v>359747</v>
      </c>
      <c r="U10" s="127" t="s">
        <v>360</v>
      </c>
      <c r="V10" s="317">
        <f t="shared" si="5"/>
        <v>96.01080759533784</v>
      </c>
    </row>
    <row r="11" spans="10:22" ht="45" customHeight="1">
      <c r="J11" s="316" t="s">
        <v>361</v>
      </c>
      <c r="K11" s="124">
        <v>6096</v>
      </c>
      <c r="L11" s="312">
        <f t="shared" si="3"/>
        <v>0.03359486554062879</v>
      </c>
      <c r="M11" s="124">
        <v>6096</v>
      </c>
      <c r="N11" s="313">
        <f t="shared" si="0"/>
        <v>100</v>
      </c>
      <c r="O11" s="124">
        <v>9123</v>
      </c>
      <c r="P11" s="313">
        <f t="shared" si="1"/>
        <v>149.65551181102362</v>
      </c>
      <c r="Q11" s="313">
        <f t="shared" si="2"/>
        <v>149.65551181102362</v>
      </c>
      <c r="R11" s="315"/>
      <c r="S11" s="127" t="s">
        <v>362</v>
      </c>
      <c r="T11" s="124">
        <f t="shared" si="4"/>
        <v>6096</v>
      </c>
      <c r="U11" s="127" t="s">
        <v>362</v>
      </c>
      <c r="V11" s="317">
        <f t="shared" si="5"/>
        <v>149.65551181102362</v>
      </c>
    </row>
    <row r="12" spans="10:22" ht="45" customHeight="1">
      <c r="J12" s="316" t="s">
        <v>543</v>
      </c>
      <c r="K12" s="124">
        <v>173000</v>
      </c>
      <c r="L12" s="312">
        <f t="shared" si="3"/>
        <v>0.9533975949030151</v>
      </c>
      <c r="M12" s="134">
        <v>173000</v>
      </c>
      <c r="N12" s="134">
        <f t="shared" si="0"/>
        <v>100</v>
      </c>
      <c r="O12" s="134">
        <v>173000</v>
      </c>
      <c r="P12" s="403">
        <f t="shared" si="1"/>
        <v>100</v>
      </c>
      <c r="Q12" s="112">
        <v>0</v>
      </c>
      <c r="R12" s="315"/>
      <c r="S12" s="127" t="s">
        <v>544</v>
      </c>
      <c r="T12" s="124">
        <f t="shared" si="4"/>
        <v>173000</v>
      </c>
      <c r="U12" s="127" t="s">
        <v>544</v>
      </c>
      <c r="V12" s="317">
        <f t="shared" si="5"/>
        <v>0</v>
      </c>
    </row>
    <row r="13" spans="10:22" ht="45" customHeight="1">
      <c r="J13" s="316" t="s">
        <v>547</v>
      </c>
      <c r="K13" s="124">
        <v>12228126</v>
      </c>
      <c r="L13" s="312">
        <f t="shared" si="3"/>
        <v>67.38882033856085</v>
      </c>
      <c r="M13" s="124">
        <v>12228129</v>
      </c>
      <c r="N13" s="313">
        <f t="shared" si="0"/>
        <v>100.00002453360392</v>
      </c>
      <c r="O13" s="124">
        <v>7175579</v>
      </c>
      <c r="P13" s="313">
        <f t="shared" si="1"/>
        <v>58.6809377005111</v>
      </c>
      <c r="Q13" s="313">
        <f>O13/M13*100</f>
        <v>58.680923303965805</v>
      </c>
      <c r="R13" s="315"/>
      <c r="S13" s="127" t="s">
        <v>548</v>
      </c>
      <c r="T13" s="124">
        <f t="shared" si="4"/>
        <v>12228126</v>
      </c>
      <c r="U13" s="127" t="s">
        <v>548</v>
      </c>
      <c r="V13" s="317">
        <f t="shared" si="5"/>
        <v>58.680923303965805</v>
      </c>
    </row>
    <row r="14" spans="10:22" ht="45" customHeight="1">
      <c r="J14" s="316" t="s">
        <v>549</v>
      </c>
      <c r="K14" s="112">
        <v>0</v>
      </c>
      <c r="L14" s="112">
        <f t="shared" si="3"/>
        <v>0</v>
      </c>
      <c r="M14" s="134">
        <v>0</v>
      </c>
      <c r="N14" s="319">
        <v>0</v>
      </c>
      <c r="O14" s="112">
        <v>184</v>
      </c>
      <c r="P14" s="112">
        <v>0</v>
      </c>
      <c r="Q14" s="112">
        <v>0</v>
      </c>
      <c r="R14" s="315"/>
      <c r="S14" s="127" t="s">
        <v>550</v>
      </c>
      <c r="T14" s="124">
        <f t="shared" si="4"/>
        <v>0</v>
      </c>
      <c r="U14" s="127" t="s">
        <v>550</v>
      </c>
      <c r="V14" s="317">
        <f t="shared" si="5"/>
        <v>0</v>
      </c>
    </row>
    <row r="15" spans="10:22" ht="45" customHeight="1">
      <c r="J15" s="316" t="s">
        <v>551</v>
      </c>
      <c r="K15" s="113">
        <v>310382</v>
      </c>
      <c r="L15" s="312">
        <f t="shared" si="3"/>
        <v>1.7105055046311424</v>
      </c>
      <c r="M15" s="113">
        <v>310382</v>
      </c>
      <c r="N15" s="313">
        <f t="shared" si="0"/>
        <v>100</v>
      </c>
      <c r="O15" s="113">
        <v>314400</v>
      </c>
      <c r="P15" s="313">
        <f t="shared" si="1"/>
        <v>101.29453383250318</v>
      </c>
      <c r="Q15" s="313">
        <f>O15/M15*100</f>
        <v>101.29453383250318</v>
      </c>
      <c r="R15" s="315"/>
      <c r="S15" s="127" t="s">
        <v>552</v>
      </c>
      <c r="T15" s="124">
        <f t="shared" si="4"/>
        <v>310382</v>
      </c>
      <c r="U15" s="127" t="s">
        <v>552</v>
      </c>
      <c r="V15" s="317">
        <f t="shared" si="5"/>
        <v>101.29453383250318</v>
      </c>
    </row>
    <row r="16" spans="10:20" ht="45" customHeight="1">
      <c r="J16" s="127" t="s">
        <v>553</v>
      </c>
      <c r="K16" s="113">
        <v>69325</v>
      </c>
      <c r="L16" s="312">
        <f t="shared" si="3"/>
        <v>0.38204790905578917</v>
      </c>
      <c r="M16" s="112">
        <f>M17</f>
        <v>27325325</v>
      </c>
      <c r="N16" s="112">
        <f t="shared" si="0"/>
        <v>39416.26397403534</v>
      </c>
      <c r="O16" s="112">
        <v>34940</v>
      </c>
      <c r="P16" s="400">
        <f>O16/K16*100</f>
        <v>50.400288496213484</v>
      </c>
      <c r="Q16" s="402">
        <f>O16/M16*100</f>
        <v>0.12786673168571644</v>
      </c>
      <c r="S16" s="33"/>
      <c r="T16" s="320">
        <f>SUM(T8:T15)</f>
        <v>18076305</v>
      </c>
    </row>
    <row r="17" spans="10:19" ht="45" customHeight="1" thickBot="1">
      <c r="J17" s="321" t="s">
        <v>361</v>
      </c>
      <c r="K17" s="322">
        <v>69325</v>
      </c>
      <c r="L17" s="55">
        <f t="shared" si="3"/>
        <v>0.38204790905578917</v>
      </c>
      <c r="M17" s="374">
        <v>27325325</v>
      </c>
      <c r="N17" s="374">
        <f t="shared" si="0"/>
        <v>39416.26397403534</v>
      </c>
      <c r="O17" s="374">
        <v>34940</v>
      </c>
      <c r="P17" s="399">
        <f t="shared" si="1"/>
        <v>50.400288496213484</v>
      </c>
      <c r="Q17" s="401">
        <f>O17/M17*100</f>
        <v>0.12786673168571644</v>
      </c>
      <c r="S17" s="33"/>
    </row>
    <row r="18" spans="1:19" ht="32.25" customHeight="1">
      <c r="A18" s="896"/>
      <c r="B18" s="967"/>
      <c r="C18" s="967"/>
      <c r="D18" s="967"/>
      <c r="E18" s="967"/>
      <c r="F18" s="967"/>
      <c r="G18" s="967"/>
      <c r="H18" s="967"/>
      <c r="I18" s="967"/>
      <c r="J18" s="379" t="s">
        <v>554</v>
      </c>
      <c r="S18" s="33"/>
    </row>
    <row r="19" spans="1:17" ht="24.75" customHeight="1">
      <c r="A19" s="896" t="s">
        <v>555</v>
      </c>
      <c r="B19" s="967"/>
      <c r="C19" s="967"/>
      <c r="D19" s="967"/>
      <c r="E19" s="967"/>
      <c r="F19" s="967"/>
      <c r="G19" s="967"/>
      <c r="H19" s="967"/>
      <c r="I19" s="967"/>
      <c r="J19" s="896" t="s">
        <v>556</v>
      </c>
      <c r="K19" s="897"/>
      <c r="L19" s="897"/>
      <c r="M19" s="897"/>
      <c r="N19" s="897"/>
      <c r="O19" s="897"/>
      <c r="P19" s="897"/>
      <c r="Q19" s="897"/>
    </row>
  </sheetData>
  <mergeCells count="15">
    <mergeCell ref="K4:L4"/>
    <mergeCell ref="A18:I18"/>
    <mergeCell ref="J19:Q19"/>
    <mergeCell ref="M3:N3"/>
    <mergeCell ref="A19:I19"/>
    <mergeCell ref="A1:I1"/>
    <mergeCell ref="J1:Q1"/>
    <mergeCell ref="A2:I2"/>
    <mergeCell ref="A3:I7"/>
    <mergeCell ref="J3:J5"/>
    <mergeCell ref="M4:N4"/>
    <mergeCell ref="O3:Q3"/>
    <mergeCell ref="P2:Q2"/>
    <mergeCell ref="O4:Q4"/>
    <mergeCell ref="K3:L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28">
      <selection activeCell="N10" sqref="N10"/>
    </sheetView>
  </sheetViews>
  <sheetFormatPr defaultColWidth="9.00390625" defaultRowHeight="19.5" customHeight="1"/>
  <cols>
    <col min="10" max="10" width="14.25390625" style="1" customWidth="1"/>
    <col min="11" max="11" width="14.625" style="1" customWidth="1"/>
    <col min="12" max="12" width="12.25390625" style="0" customWidth="1"/>
    <col min="13" max="13" width="7.75390625" style="0" customWidth="1"/>
    <col min="14" max="14" width="7.125" style="0" customWidth="1"/>
    <col min="15" max="15" width="12.50390625" style="0" customWidth="1"/>
    <col min="16" max="16" width="15.00390625" style="0" customWidth="1"/>
    <col min="17" max="17" width="7.625" style="0" customWidth="1"/>
    <col min="18" max="18" width="10.25390625" style="0" customWidth="1"/>
    <col min="19" max="19" width="9.125" style="0" bestFit="1" customWidth="1"/>
    <col min="20" max="20" width="9.75390625" style="0" bestFit="1" customWidth="1"/>
  </cols>
  <sheetData>
    <row r="1" spans="1:16" s="217" customFormat="1" ht="66.75" customHeight="1" thickBot="1">
      <c r="A1" s="982" t="s">
        <v>566</v>
      </c>
      <c r="B1" s="982"/>
      <c r="C1" s="982"/>
      <c r="D1" s="982"/>
      <c r="E1" s="982"/>
      <c r="F1" s="982"/>
      <c r="G1" s="982"/>
      <c r="H1" s="982"/>
      <c r="I1" s="982"/>
      <c r="J1" s="216"/>
      <c r="K1" s="981" t="s">
        <v>917</v>
      </c>
      <c r="L1" s="981"/>
      <c r="M1" s="981"/>
      <c r="N1" s="981"/>
      <c r="O1" s="981"/>
      <c r="P1" s="358" t="s">
        <v>401</v>
      </c>
    </row>
    <row r="2" spans="1:16" s="218" customFormat="1" ht="23.25" customHeight="1">
      <c r="A2" s="970" t="s">
        <v>279</v>
      </c>
      <c r="B2" s="944"/>
      <c r="C2" s="944"/>
      <c r="D2" s="944"/>
      <c r="E2" s="944"/>
      <c r="F2" s="944"/>
      <c r="G2" s="944"/>
      <c r="H2" s="944"/>
      <c r="I2" s="944"/>
      <c r="J2" s="722" t="s">
        <v>567</v>
      </c>
      <c r="K2" s="971" t="s">
        <v>985</v>
      </c>
      <c r="L2" s="983" t="s">
        <v>568</v>
      </c>
      <c r="M2" s="983"/>
      <c r="N2" s="983"/>
      <c r="O2" s="983"/>
      <c r="P2" s="984"/>
    </row>
    <row r="3" spans="1:16" s="218" customFormat="1" ht="33" customHeight="1">
      <c r="A3" s="944"/>
      <c r="B3" s="944"/>
      <c r="C3" s="944"/>
      <c r="D3" s="944"/>
      <c r="E3" s="944"/>
      <c r="F3" s="944"/>
      <c r="G3" s="944"/>
      <c r="H3" s="944"/>
      <c r="I3" s="944"/>
      <c r="J3" s="860"/>
      <c r="K3" s="972"/>
      <c r="L3" s="979" t="s">
        <v>569</v>
      </c>
      <c r="M3" s="976" t="s">
        <v>571</v>
      </c>
      <c r="N3" s="977"/>
      <c r="O3" s="979" t="s">
        <v>572</v>
      </c>
      <c r="P3" s="974" t="s">
        <v>573</v>
      </c>
    </row>
    <row r="4" spans="1:16" s="221" customFormat="1" ht="23.25" customHeight="1" thickBot="1">
      <c r="A4" s="944"/>
      <c r="B4" s="944"/>
      <c r="C4" s="944"/>
      <c r="D4" s="944"/>
      <c r="E4" s="944"/>
      <c r="F4" s="944"/>
      <c r="G4" s="944"/>
      <c r="H4" s="944"/>
      <c r="I4" s="944"/>
      <c r="J4" s="723"/>
      <c r="K4" s="675"/>
      <c r="L4" s="980"/>
      <c r="M4" s="219" t="s">
        <v>574</v>
      </c>
      <c r="N4" s="220" t="s">
        <v>916</v>
      </c>
      <c r="O4" s="980"/>
      <c r="P4" s="975"/>
    </row>
    <row r="5" spans="1:23" ht="24.75" customHeight="1" hidden="1">
      <c r="A5" s="944"/>
      <c r="B5" s="944"/>
      <c r="C5" s="944"/>
      <c r="D5" s="944"/>
      <c r="E5" s="944"/>
      <c r="F5" s="944"/>
      <c r="G5" s="944"/>
      <c r="H5" s="944"/>
      <c r="I5" s="944"/>
      <c r="J5" s="110" t="s">
        <v>577</v>
      </c>
      <c r="K5" s="223">
        <v>1271</v>
      </c>
      <c r="L5" s="224">
        <v>1909</v>
      </c>
      <c r="M5" s="224">
        <v>2168</v>
      </c>
      <c r="N5" s="225" t="s">
        <v>578</v>
      </c>
      <c r="O5" s="224">
        <v>23291</v>
      </c>
      <c r="P5" s="224">
        <v>2381567</v>
      </c>
      <c r="R5" s="117" t="s">
        <v>579</v>
      </c>
      <c r="S5" s="336">
        <v>1216</v>
      </c>
      <c r="U5" s="117" t="s">
        <v>580</v>
      </c>
      <c r="V5" s="226">
        <v>23753</v>
      </c>
      <c r="W5" s="226">
        <v>2557101</v>
      </c>
    </row>
    <row r="6" spans="1:23" ht="24.75" customHeight="1">
      <c r="A6" s="944"/>
      <c r="B6" s="944"/>
      <c r="C6" s="944"/>
      <c r="D6" s="944"/>
      <c r="E6" s="944"/>
      <c r="F6" s="944"/>
      <c r="G6" s="944"/>
      <c r="H6" s="944"/>
      <c r="I6" s="944"/>
      <c r="J6" s="126" t="s">
        <v>363</v>
      </c>
      <c r="K6" s="227">
        <v>1199</v>
      </c>
      <c r="L6" s="224">
        <v>1072</v>
      </c>
      <c r="M6" s="224">
        <v>610</v>
      </c>
      <c r="N6" s="225" t="s">
        <v>578</v>
      </c>
      <c r="O6" s="224">
        <f>O5+L6-M6</f>
        <v>23753</v>
      </c>
      <c r="P6" s="224">
        <v>2557101</v>
      </c>
      <c r="R6" s="222" t="s">
        <v>575</v>
      </c>
      <c r="S6" s="221" t="s">
        <v>576</v>
      </c>
      <c r="U6" s="222" t="s">
        <v>575</v>
      </c>
      <c r="V6" s="222" t="s">
        <v>410</v>
      </c>
      <c r="W6" s="222" t="s">
        <v>1045</v>
      </c>
    </row>
    <row r="7" spans="1:23" ht="24.75" customHeight="1">
      <c r="A7" s="944"/>
      <c r="B7" s="944"/>
      <c r="C7" s="944"/>
      <c r="D7" s="944"/>
      <c r="E7" s="944"/>
      <c r="F7" s="944"/>
      <c r="G7" s="944"/>
      <c r="H7" s="944"/>
      <c r="I7" s="944"/>
      <c r="J7" s="106"/>
      <c r="K7" s="227"/>
      <c r="L7" s="224"/>
      <c r="M7" s="224"/>
      <c r="O7" s="224"/>
      <c r="P7" s="224"/>
      <c r="R7" s="361" t="s">
        <v>378</v>
      </c>
      <c r="S7" s="228">
        <v>1216</v>
      </c>
      <c r="U7" s="361" t="s">
        <v>378</v>
      </c>
      <c r="V7" s="341">
        <v>24532</v>
      </c>
      <c r="W7" s="228">
        <v>2690226</v>
      </c>
    </row>
    <row r="8" spans="1:23" ht="24.75" customHeight="1">
      <c r="A8" s="944"/>
      <c r="B8" s="944"/>
      <c r="C8" s="944"/>
      <c r="D8" s="944"/>
      <c r="E8" s="944"/>
      <c r="F8" s="944"/>
      <c r="G8" s="944"/>
      <c r="H8" s="944"/>
      <c r="I8" s="944"/>
      <c r="J8" s="110" t="s">
        <v>364</v>
      </c>
      <c r="K8" s="227">
        <v>1216</v>
      </c>
      <c r="L8" s="224">
        <v>1311</v>
      </c>
      <c r="M8" s="224">
        <v>532</v>
      </c>
      <c r="N8" s="225" t="s">
        <v>578</v>
      </c>
      <c r="O8" s="224">
        <f>O6+L8-M8</f>
        <v>24532</v>
      </c>
      <c r="P8" s="224">
        <v>2690226</v>
      </c>
      <c r="R8" s="361" t="s">
        <v>379</v>
      </c>
      <c r="S8" s="228">
        <v>1202</v>
      </c>
      <c r="U8" s="361" t="s">
        <v>379</v>
      </c>
      <c r="V8" s="341">
        <v>25272</v>
      </c>
      <c r="W8" s="341">
        <v>2957995</v>
      </c>
    </row>
    <row r="9" spans="10:23" ht="24.75" customHeight="1">
      <c r="J9" s="110" t="s">
        <v>365</v>
      </c>
      <c r="K9" s="227">
        <v>1202</v>
      </c>
      <c r="L9" s="224">
        <v>1227</v>
      </c>
      <c r="M9" s="224">
        <v>487</v>
      </c>
      <c r="N9" s="225" t="s">
        <v>578</v>
      </c>
      <c r="O9" s="224">
        <v>25272</v>
      </c>
      <c r="P9" s="224">
        <v>2957995</v>
      </c>
      <c r="R9" s="361" t="s">
        <v>380</v>
      </c>
      <c r="S9" s="341">
        <v>1211</v>
      </c>
      <c r="U9" s="361" t="s">
        <v>380</v>
      </c>
      <c r="V9" s="341">
        <v>25752</v>
      </c>
      <c r="W9" s="341">
        <v>3362741</v>
      </c>
    </row>
    <row r="10" spans="10:23" ht="24.75" customHeight="1">
      <c r="J10" s="110" t="s">
        <v>366</v>
      </c>
      <c r="K10" s="227">
        <v>1211</v>
      </c>
      <c r="L10" s="224">
        <v>1239</v>
      </c>
      <c r="M10" s="224">
        <v>759</v>
      </c>
      <c r="N10" s="225" t="s">
        <v>578</v>
      </c>
      <c r="O10" s="224">
        <v>25752</v>
      </c>
      <c r="P10" s="224">
        <v>3362741</v>
      </c>
      <c r="R10" s="361" t="s">
        <v>381</v>
      </c>
      <c r="S10" s="341">
        <v>1125</v>
      </c>
      <c r="U10" s="361" t="s">
        <v>381</v>
      </c>
      <c r="V10" s="341">
        <v>26207</v>
      </c>
      <c r="W10" s="341">
        <v>3611832</v>
      </c>
    </row>
    <row r="11" spans="10:23" ht="24.75" customHeight="1">
      <c r="J11" s="110" t="s">
        <v>921</v>
      </c>
      <c r="K11" s="227">
        <v>1125</v>
      </c>
      <c r="L11" s="224">
        <v>1249</v>
      </c>
      <c r="M11" s="224">
        <v>794</v>
      </c>
      <c r="N11" s="225" t="s">
        <v>578</v>
      </c>
      <c r="O11" s="224">
        <v>26207</v>
      </c>
      <c r="P11" s="224">
        <v>3611832</v>
      </c>
      <c r="R11" s="361" t="s">
        <v>382</v>
      </c>
      <c r="S11" s="341">
        <v>1146</v>
      </c>
      <c r="U11" s="361" t="s">
        <v>382</v>
      </c>
      <c r="V11" s="341">
        <v>21912</v>
      </c>
      <c r="W11" s="341">
        <v>3417588</v>
      </c>
    </row>
    <row r="12" spans="10:23" ht="24.75" customHeight="1">
      <c r="J12" s="110" t="s">
        <v>368</v>
      </c>
      <c r="K12" s="227">
        <v>1146</v>
      </c>
      <c r="L12" s="224">
        <v>1163</v>
      </c>
      <c r="M12" s="224">
        <v>5458</v>
      </c>
      <c r="N12" s="225" t="s">
        <v>578</v>
      </c>
      <c r="O12" s="224">
        <v>21912</v>
      </c>
      <c r="P12" s="224">
        <v>3417588</v>
      </c>
      <c r="R12" s="361" t="s">
        <v>402</v>
      </c>
      <c r="S12" s="341">
        <v>1129</v>
      </c>
      <c r="U12" s="361" t="s">
        <v>402</v>
      </c>
      <c r="V12" s="341">
        <v>22275</v>
      </c>
      <c r="W12" s="341">
        <v>3550068</v>
      </c>
    </row>
    <row r="13" spans="10:23" ht="24.75" customHeight="1">
      <c r="J13" s="106"/>
      <c r="K13" s="227"/>
      <c r="L13" s="224"/>
      <c r="M13" s="224"/>
      <c r="O13" s="224"/>
      <c r="P13" s="224"/>
      <c r="R13" s="361" t="s">
        <v>403</v>
      </c>
      <c r="S13" s="341">
        <v>1152</v>
      </c>
      <c r="U13" s="361" t="s">
        <v>403</v>
      </c>
      <c r="V13" s="341">
        <v>21926</v>
      </c>
      <c r="W13" s="341">
        <v>3643699</v>
      </c>
    </row>
    <row r="14" spans="10:23" ht="24.75" customHeight="1">
      <c r="J14" s="229" t="s">
        <v>369</v>
      </c>
      <c r="K14" s="227">
        <v>1129</v>
      </c>
      <c r="L14" s="230">
        <v>1218</v>
      </c>
      <c r="M14" s="230">
        <v>855</v>
      </c>
      <c r="N14" s="225" t="s">
        <v>578</v>
      </c>
      <c r="O14" s="224">
        <v>22275</v>
      </c>
      <c r="P14" s="224">
        <v>3550068</v>
      </c>
      <c r="Q14" s="109"/>
      <c r="R14" s="362" t="s">
        <v>404</v>
      </c>
      <c r="S14" s="341">
        <v>962</v>
      </c>
      <c r="U14" s="362" t="s">
        <v>404</v>
      </c>
      <c r="V14" s="228">
        <v>21235</v>
      </c>
      <c r="W14" s="228">
        <v>3574062</v>
      </c>
    </row>
    <row r="15" spans="10:23" ht="24.75" customHeight="1">
      <c r="J15" s="110" t="s">
        <v>370</v>
      </c>
      <c r="K15" s="227">
        <v>1152</v>
      </c>
      <c r="L15" s="224">
        <v>1362</v>
      </c>
      <c r="M15" s="224">
        <v>1711</v>
      </c>
      <c r="N15" s="225" t="s">
        <v>578</v>
      </c>
      <c r="O15" s="224">
        <v>21926</v>
      </c>
      <c r="P15" s="224">
        <v>3643699</v>
      </c>
      <c r="Q15" s="231"/>
      <c r="R15" s="362" t="s">
        <v>496</v>
      </c>
      <c r="S15" s="343">
        <v>908</v>
      </c>
      <c r="U15" s="362" t="s">
        <v>496</v>
      </c>
      <c r="V15" s="345">
        <v>21596</v>
      </c>
      <c r="W15" s="345">
        <v>3748928</v>
      </c>
    </row>
    <row r="16" spans="10:17" ht="24.75" customHeight="1" hidden="1">
      <c r="J16" s="133" t="s">
        <v>581</v>
      </c>
      <c r="K16" s="232">
        <v>1127</v>
      </c>
      <c r="L16" s="233">
        <v>286</v>
      </c>
      <c r="M16" s="233">
        <v>263</v>
      </c>
      <c r="N16" s="225" t="s">
        <v>578</v>
      </c>
      <c r="O16" s="233">
        <v>22298</v>
      </c>
      <c r="P16" s="233">
        <v>3594563</v>
      </c>
      <c r="Q16" s="231"/>
    </row>
    <row r="17" spans="10:17" ht="24.75" customHeight="1" hidden="1">
      <c r="J17" s="133" t="s">
        <v>584</v>
      </c>
      <c r="K17" s="227">
        <v>1123</v>
      </c>
      <c r="L17" s="224">
        <v>381</v>
      </c>
      <c r="M17" s="224">
        <v>611</v>
      </c>
      <c r="N17" s="225" t="s">
        <v>578</v>
      </c>
      <c r="O17" s="224">
        <v>22068</v>
      </c>
      <c r="P17" s="224">
        <v>3590663</v>
      </c>
      <c r="Q17" s="231"/>
    </row>
    <row r="18" spans="10:17" ht="24.75" customHeight="1" hidden="1">
      <c r="J18" s="133" t="s">
        <v>585</v>
      </c>
      <c r="K18" s="227">
        <v>1142</v>
      </c>
      <c r="L18" s="224">
        <v>357</v>
      </c>
      <c r="M18" s="224">
        <v>211</v>
      </c>
      <c r="N18" s="225" t="s">
        <v>578</v>
      </c>
      <c r="O18" s="224">
        <v>22214</v>
      </c>
      <c r="P18" s="224">
        <v>3624427</v>
      </c>
      <c r="Q18" s="231"/>
    </row>
    <row r="19" spans="10:17" ht="24.75" customHeight="1" hidden="1">
      <c r="J19" s="133" t="s">
        <v>586</v>
      </c>
      <c r="K19" s="227">
        <v>1152</v>
      </c>
      <c r="L19" s="224">
        <v>338</v>
      </c>
      <c r="M19" s="224">
        <v>626</v>
      </c>
      <c r="N19" s="225" t="s">
        <v>578</v>
      </c>
      <c r="O19" s="224">
        <v>21926</v>
      </c>
      <c r="P19" s="224">
        <v>3643699</v>
      </c>
      <c r="Q19" s="234"/>
    </row>
    <row r="20" spans="10:23" ht="24.75" customHeight="1">
      <c r="J20" s="110" t="s">
        <v>371</v>
      </c>
      <c r="K20" s="235">
        <v>962</v>
      </c>
      <c r="L20" s="236">
        <v>1342</v>
      </c>
      <c r="M20" s="236">
        <v>877</v>
      </c>
      <c r="N20" s="344">
        <v>1156</v>
      </c>
      <c r="O20" s="237">
        <v>21235</v>
      </c>
      <c r="P20" s="237">
        <v>3574062</v>
      </c>
      <c r="Q20" s="203"/>
      <c r="R20" s="362" t="s">
        <v>1041</v>
      </c>
      <c r="S20">
        <v>886</v>
      </c>
      <c r="U20" s="362" t="s">
        <v>1041</v>
      </c>
      <c r="V20" s="345">
        <v>21426</v>
      </c>
      <c r="W20" s="345">
        <v>3877739</v>
      </c>
    </row>
    <row r="21" spans="10:16" ht="24.75" customHeight="1" hidden="1">
      <c r="J21" s="133" t="s">
        <v>399</v>
      </c>
      <c r="K21" s="343">
        <v>1152</v>
      </c>
      <c r="L21" s="336">
        <v>321</v>
      </c>
      <c r="M21" s="336">
        <v>196</v>
      </c>
      <c r="N21" s="344">
        <v>309</v>
      </c>
      <c r="O21" s="345">
        <v>21742</v>
      </c>
      <c r="P21" s="345">
        <v>3661031</v>
      </c>
    </row>
    <row r="22" spans="10:16" ht="24.75" customHeight="1" hidden="1">
      <c r="J22" s="133" t="s">
        <v>373</v>
      </c>
      <c r="K22" s="343">
        <v>1153</v>
      </c>
      <c r="L22" s="336">
        <v>341</v>
      </c>
      <c r="M22" s="336">
        <v>208</v>
      </c>
      <c r="N22" s="344">
        <v>830</v>
      </c>
      <c r="O22" s="345">
        <v>21045</v>
      </c>
      <c r="P22" s="345">
        <v>3488910</v>
      </c>
    </row>
    <row r="23" spans="10:16" ht="24.75" customHeight="1" hidden="1">
      <c r="J23" s="133" t="s">
        <v>374</v>
      </c>
      <c r="K23" s="343">
        <v>960</v>
      </c>
      <c r="L23" s="336">
        <v>346</v>
      </c>
      <c r="M23" s="336">
        <v>191</v>
      </c>
      <c r="N23" s="344">
        <v>10</v>
      </c>
      <c r="O23" s="345">
        <v>21190</v>
      </c>
      <c r="P23" s="345">
        <v>3543127</v>
      </c>
    </row>
    <row r="24" spans="10:16" ht="24.75" customHeight="1" hidden="1">
      <c r="J24" s="133" t="s">
        <v>375</v>
      </c>
      <c r="K24" s="343">
        <v>962</v>
      </c>
      <c r="L24" s="336">
        <v>334</v>
      </c>
      <c r="M24" s="336">
        <v>282</v>
      </c>
      <c r="N24" s="344">
        <v>7</v>
      </c>
      <c r="O24" s="345">
        <v>21235</v>
      </c>
      <c r="P24" s="345">
        <v>3574062</v>
      </c>
    </row>
    <row r="25" spans="10:16" ht="24.75" customHeight="1">
      <c r="J25" s="110" t="s">
        <v>376</v>
      </c>
      <c r="K25" s="343">
        <v>908</v>
      </c>
      <c r="L25" s="336">
        <v>1507</v>
      </c>
      <c r="M25" s="336">
        <v>1080</v>
      </c>
      <c r="N25" s="344">
        <v>66</v>
      </c>
      <c r="O25" s="345">
        <v>21596</v>
      </c>
      <c r="P25" s="345">
        <v>3748928</v>
      </c>
    </row>
    <row r="26" spans="10:16" ht="24.75" customHeight="1" hidden="1">
      <c r="J26" s="133" t="s">
        <v>374</v>
      </c>
      <c r="K26" s="343">
        <v>900</v>
      </c>
      <c r="L26" s="336">
        <v>397</v>
      </c>
      <c r="M26" s="336">
        <v>229</v>
      </c>
      <c r="N26" s="344">
        <v>12</v>
      </c>
      <c r="O26" s="345">
        <v>21534</v>
      </c>
      <c r="P26" s="345">
        <v>3698116</v>
      </c>
    </row>
    <row r="27" spans="10:19" ht="24.75" customHeight="1">
      <c r="J27" s="133" t="s">
        <v>375</v>
      </c>
      <c r="K27" s="343">
        <v>908</v>
      </c>
      <c r="L27" s="336">
        <v>392</v>
      </c>
      <c r="M27" s="336">
        <v>320</v>
      </c>
      <c r="N27" s="344">
        <v>10</v>
      </c>
      <c r="O27" s="345">
        <v>21596</v>
      </c>
      <c r="P27" s="345">
        <v>3748928</v>
      </c>
      <c r="R27" s="315"/>
      <c r="S27" s="228"/>
    </row>
    <row r="28" spans="10:16" ht="24.75" customHeight="1">
      <c r="J28" s="110" t="s">
        <v>408</v>
      </c>
      <c r="K28" s="343"/>
      <c r="L28" s="336"/>
      <c r="M28" s="336"/>
      <c r="N28" s="344"/>
      <c r="O28" s="345"/>
      <c r="P28" s="345"/>
    </row>
    <row r="29" spans="10:16" ht="24.75" customHeight="1">
      <c r="J29" s="133" t="s">
        <v>399</v>
      </c>
      <c r="K29" s="343">
        <v>898</v>
      </c>
      <c r="L29" s="336">
        <v>361</v>
      </c>
      <c r="M29" s="336">
        <v>334</v>
      </c>
      <c r="N29" s="344">
        <v>15</v>
      </c>
      <c r="O29" s="345">
        <v>21608</v>
      </c>
      <c r="P29" s="345">
        <v>3786548</v>
      </c>
    </row>
    <row r="30" spans="10:16" ht="24.75" customHeight="1">
      <c r="J30" s="133" t="s">
        <v>373</v>
      </c>
      <c r="K30" s="343">
        <v>899</v>
      </c>
      <c r="L30" s="336">
        <v>341</v>
      </c>
      <c r="M30" s="336">
        <v>232</v>
      </c>
      <c r="N30" s="344">
        <v>321</v>
      </c>
      <c r="O30" s="345">
        <v>21396</v>
      </c>
      <c r="P30" s="345">
        <v>3773570</v>
      </c>
    </row>
    <row r="31" spans="10:16" ht="24.75" customHeight="1">
      <c r="J31" s="334" t="s">
        <v>374</v>
      </c>
      <c r="K31" s="106">
        <v>885</v>
      </c>
      <c r="L31" s="336">
        <v>369</v>
      </c>
      <c r="M31" s="336">
        <v>233</v>
      </c>
      <c r="N31" s="344">
        <v>189</v>
      </c>
      <c r="O31" s="345">
        <v>21343</v>
      </c>
      <c r="P31" s="345">
        <v>3790808</v>
      </c>
    </row>
    <row r="32" spans="10:16" ht="32.25" customHeight="1" thickBot="1">
      <c r="J32" s="335" t="s">
        <v>375</v>
      </c>
      <c r="K32" s="106">
        <v>886</v>
      </c>
      <c r="L32" s="336">
        <v>302</v>
      </c>
      <c r="M32" s="336">
        <v>198</v>
      </c>
      <c r="N32" s="344">
        <v>24</v>
      </c>
      <c r="O32" s="345">
        <v>21426</v>
      </c>
      <c r="P32" s="345">
        <v>3877739</v>
      </c>
    </row>
    <row r="33" spans="10:16" ht="24.75" customHeight="1" thickBot="1">
      <c r="J33" s="978" t="s">
        <v>563</v>
      </c>
      <c r="K33" s="985">
        <f>(K32-K31)/K31*100</f>
        <v>0.11299435028248588</v>
      </c>
      <c r="L33" s="396" t="s">
        <v>920</v>
      </c>
      <c r="M33" s="396" t="s">
        <v>920</v>
      </c>
      <c r="N33" s="396" t="s">
        <v>920</v>
      </c>
      <c r="O33" s="973">
        <f>(O32-O31)/O31*100</f>
        <v>0.3888862859017008</v>
      </c>
      <c r="P33" s="973">
        <f>(P32-P31)/P31*100</f>
        <v>2.293205037026407</v>
      </c>
    </row>
    <row r="34" spans="10:16" ht="24.75" customHeight="1" thickBot="1">
      <c r="J34" s="583"/>
      <c r="K34" s="985"/>
      <c r="L34" s="395">
        <f>L32-L31</f>
        <v>-67</v>
      </c>
      <c r="M34" s="395">
        <f>M32-M31</f>
        <v>-35</v>
      </c>
      <c r="N34" s="395">
        <f>N32-N31</f>
        <v>-165</v>
      </c>
      <c r="O34" s="973"/>
      <c r="P34" s="973"/>
    </row>
    <row r="35" spans="10:16" ht="18" customHeight="1" thickBot="1">
      <c r="J35" s="969" t="s">
        <v>564</v>
      </c>
      <c r="K35" s="902">
        <f>(K32-K27)/K27*100</f>
        <v>-2.4229074889867843</v>
      </c>
      <c r="L35" s="396" t="s">
        <v>920</v>
      </c>
      <c r="M35" s="396" t="s">
        <v>920</v>
      </c>
      <c r="N35" s="396" t="s">
        <v>920</v>
      </c>
      <c r="O35" s="855">
        <f>(O32-O27)/O27*100</f>
        <v>-0.7871828116317836</v>
      </c>
      <c r="P35" s="855">
        <f>(P32-P27)/P27*100</f>
        <v>3.435942221349676</v>
      </c>
    </row>
    <row r="36" spans="10:19" ht="18" customHeight="1" thickBot="1">
      <c r="J36" s="710"/>
      <c r="K36" s="902"/>
      <c r="L36" s="392">
        <f>L32-L27</f>
        <v>-90</v>
      </c>
      <c r="M36" s="392">
        <f>M32-M27</f>
        <v>-122</v>
      </c>
      <c r="N36" s="392">
        <f>N32-N27</f>
        <v>14</v>
      </c>
      <c r="O36" s="855"/>
      <c r="P36" s="855"/>
      <c r="R36" s="238"/>
      <c r="S36" s="226"/>
    </row>
    <row r="37" spans="10:19" ht="18" customHeight="1">
      <c r="J37" s="1" t="s">
        <v>565</v>
      </c>
      <c r="L37" s="80"/>
      <c r="M37" s="80"/>
      <c r="N37" s="80"/>
      <c r="O37" s="80"/>
      <c r="P37" s="80"/>
      <c r="R37" s="238"/>
      <c r="S37" s="226"/>
    </row>
    <row r="38" spans="10:19" ht="18" customHeight="1">
      <c r="J38" s="240" t="s">
        <v>800</v>
      </c>
      <c r="K38" s="239"/>
      <c r="L38" s="239"/>
      <c r="M38" s="239"/>
      <c r="N38" s="239"/>
      <c r="O38" s="239"/>
      <c r="P38" s="239"/>
      <c r="R38" s="238"/>
      <c r="S38" s="226"/>
    </row>
    <row r="39" spans="10:17" ht="18" customHeight="1">
      <c r="J39" s="241" t="s">
        <v>801</v>
      </c>
      <c r="K39" s="240"/>
      <c r="L39" s="240"/>
      <c r="M39" s="240"/>
      <c r="N39" s="240"/>
      <c r="O39" s="240"/>
      <c r="P39" s="240"/>
      <c r="Q39" s="239"/>
    </row>
    <row r="40" spans="10:17" ht="18" customHeight="1">
      <c r="J40" s="240" t="s">
        <v>957</v>
      </c>
      <c r="K40" s="240"/>
      <c r="L40" s="240"/>
      <c r="M40" s="240"/>
      <c r="N40" s="240"/>
      <c r="O40" s="240"/>
      <c r="P40" s="240"/>
      <c r="Q40" s="239"/>
    </row>
    <row r="41" spans="10:17" ht="18" customHeight="1">
      <c r="J41" s="242" t="s">
        <v>956</v>
      </c>
      <c r="K41" s="240"/>
      <c r="L41" s="240"/>
      <c r="M41" s="240"/>
      <c r="N41" s="240"/>
      <c r="O41" s="240"/>
      <c r="P41" s="240"/>
      <c r="Q41" s="240"/>
    </row>
    <row r="42" spans="11:17" ht="18" customHeight="1">
      <c r="K42" s="243"/>
      <c r="L42" s="243"/>
      <c r="M42" s="243"/>
      <c r="N42" s="243"/>
      <c r="O42" s="243"/>
      <c r="P42" s="243"/>
      <c r="Q42" s="240"/>
    </row>
    <row r="43" spans="1:17" ht="18" customHeight="1">
      <c r="A43" s="706" t="s">
        <v>976</v>
      </c>
      <c r="B43" s="707"/>
      <c r="C43" s="707"/>
      <c r="D43" s="707"/>
      <c r="E43" s="707"/>
      <c r="F43" s="707"/>
      <c r="G43" s="707"/>
      <c r="H43" s="707"/>
      <c r="I43" s="707"/>
      <c r="J43" s="243"/>
      <c r="M43" s="143" t="s">
        <v>977</v>
      </c>
      <c r="Q43" s="240"/>
    </row>
    <row r="44" spans="1:11" ht="18" customHeight="1">
      <c r="A44" s="243"/>
      <c r="J44"/>
      <c r="K44"/>
    </row>
    <row r="45" spans="10:11" ht="18" customHeight="1">
      <c r="J45"/>
      <c r="K45"/>
    </row>
    <row r="46" spans="10:11" ht="18" customHeight="1">
      <c r="J46"/>
      <c r="K46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19">
    <mergeCell ref="A43:I43"/>
    <mergeCell ref="K1:O1"/>
    <mergeCell ref="A1:I1"/>
    <mergeCell ref="O33:O34"/>
    <mergeCell ref="J2:J4"/>
    <mergeCell ref="L2:P2"/>
    <mergeCell ref="K33:K34"/>
    <mergeCell ref="P35:P36"/>
    <mergeCell ref="K35:K36"/>
    <mergeCell ref="O35:O36"/>
    <mergeCell ref="J35:J36"/>
    <mergeCell ref="A2:I8"/>
    <mergeCell ref="K2:K4"/>
    <mergeCell ref="P33:P34"/>
    <mergeCell ref="P3:P4"/>
    <mergeCell ref="M3:N3"/>
    <mergeCell ref="J33:J34"/>
    <mergeCell ref="L3:L4"/>
    <mergeCell ref="O3:O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75"/>
  <sheetViews>
    <sheetView zoomScaleSheetLayoutView="100" workbookViewId="0" topLeftCell="G1">
      <selection activeCell="I43" sqref="I43"/>
    </sheetView>
  </sheetViews>
  <sheetFormatPr defaultColWidth="9.00390625" defaultRowHeight="24.75" customHeight="1"/>
  <cols>
    <col min="10" max="10" width="14.75390625" style="1" customWidth="1"/>
    <col min="11" max="11" width="9.125" style="0" customWidth="1"/>
    <col min="12" max="12" width="7.50390625" style="0" customWidth="1"/>
    <col min="13" max="13" width="8.00390625" style="0" customWidth="1"/>
    <col min="14" max="14" width="7.50390625" style="0" customWidth="1"/>
    <col min="15" max="15" width="7.625" style="0" customWidth="1"/>
    <col min="16" max="16" width="8.00390625" style="0" customWidth="1"/>
    <col min="17" max="17" width="9.50390625" style="0" bestFit="1" customWidth="1"/>
    <col min="20" max="20" width="16.00390625" style="0" customWidth="1"/>
    <col min="21" max="21" width="9.25390625" style="0" bestFit="1" customWidth="1"/>
    <col min="22" max="22" width="2.75390625" style="0" customWidth="1"/>
    <col min="23" max="23" width="15.25390625" style="0" customWidth="1"/>
    <col min="24" max="24" width="9.25390625" style="0" bestFit="1" customWidth="1"/>
  </cols>
  <sheetData>
    <row r="1" spans="4:18" ht="45.75" customHeight="1">
      <c r="D1" s="718" t="s">
        <v>925</v>
      </c>
      <c r="E1" s="663"/>
      <c r="F1" s="663"/>
      <c r="G1" s="663"/>
      <c r="J1" s="986" t="s">
        <v>924</v>
      </c>
      <c r="K1" s="986"/>
      <c r="L1" s="986"/>
      <c r="M1" s="986"/>
      <c r="N1" s="986"/>
      <c r="O1" s="986"/>
      <c r="P1" s="986"/>
      <c r="Q1" s="986"/>
      <c r="R1" s="986"/>
    </row>
    <row r="2" spans="4:18" ht="25.5" customHeight="1" thickBot="1">
      <c r="D2" s="663"/>
      <c r="E2" s="663"/>
      <c r="F2" s="663"/>
      <c r="G2" s="663"/>
      <c r="J2" s="917"/>
      <c r="K2" s="917"/>
      <c r="L2" s="917"/>
      <c r="M2" s="917"/>
      <c r="N2" s="917"/>
      <c r="O2" s="917"/>
      <c r="P2" s="917"/>
      <c r="Q2" s="987" t="s">
        <v>400</v>
      </c>
      <c r="R2" s="987"/>
    </row>
    <row r="3" spans="1:18" s="1" customFormat="1" ht="36.75" customHeight="1">
      <c r="A3" s="569" t="s">
        <v>277</v>
      </c>
      <c r="B3" s="569"/>
      <c r="C3" s="569"/>
      <c r="D3" s="569"/>
      <c r="E3" s="569"/>
      <c r="F3" s="569"/>
      <c r="G3" s="569"/>
      <c r="H3" s="569"/>
      <c r="I3" s="569"/>
      <c r="J3" s="989" t="s">
        <v>926</v>
      </c>
      <c r="K3" s="992" t="s">
        <v>927</v>
      </c>
      <c r="L3" s="993"/>
      <c r="M3" s="993"/>
      <c r="N3" s="993"/>
      <c r="O3" s="994"/>
      <c r="P3" s="997" t="s">
        <v>928</v>
      </c>
      <c r="Q3" s="998"/>
      <c r="R3" s="998"/>
    </row>
    <row r="4" spans="1:20" s="222" customFormat="1" ht="33" customHeight="1">
      <c r="A4" s="569"/>
      <c r="B4" s="569"/>
      <c r="C4" s="569"/>
      <c r="D4" s="569"/>
      <c r="E4" s="569"/>
      <c r="F4" s="569"/>
      <c r="G4" s="569"/>
      <c r="H4" s="569"/>
      <c r="I4" s="569"/>
      <c r="J4" s="990"/>
      <c r="K4" s="999" t="s">
        <v>929</v>
      </c>
      <c r="L4" s="918" t="s">
        <v>930</v>
      </c>
      <c r="M4" s="919"/>
      <c r="N4" s="918" t="s">
        <v>931</v>
      </c>
      <c r="O4" s="1001"/>
      <c r="P4" s="995" t="s">
        <v>929</v>
      </c>
      <c r="Q4" s="894" t="s">
        <v>932</v>
      </c>
      <c r="R4" s="988" t="s">
        <v>933</v>
      </c>
      <c r="S4" s="109"/>
      <c r="T4" s="109"/>
    </row>
    <row r="5" spans="1:20" s="222" customFormat="1" ht="32.25" customHeight="1" thickBot="1">
      <c r="A5" s="569"/>
      <c r="B5" s="569"/>
      <c r="C5" s="569"/>
      <c r="D5" s="569"/>
      <c r="E5" s="569"/>
      <c r="F5" s="569"/>
      <c r="G5" s="569"/>
      <c r="H5" s="569"/>
      <c r="I5" s="569"/>
      <c r="J5" s="991"/>
      <c r="K5" s="1000"/>
      <c r="L5" s="244" t="s">
        <v>934</v>
      </c>
      <c r="M5" s="244" t="s">
        <v>935</v>
      </c>
      <c r="N5" s="244" t="s">
        <v>934</v>
      </c>
      <c r="O5" s="323" t="s">
        <v>935</v>
      </c>
      <c r="P5" s="996"/>
      <c r="Q5" s="698"/>
      <c r="R5" s="701"/>
      <c r="S5" s="109"/>
      <c r="T5" s="109"/>
    </row>
    <row r="6" spans="1:24" ht="24.75" customHeight="1" hidden="1">
      <c r="A6" s="569"/>
      <c r="B6" s="569"/>
      <c r="C6" s="569"/>
      <c r="D6" s="569"/>
      <c r="E6" s="569"/>
      <c r="F6" s="569"/>
      <c r="G6" s="569"/>
      <c r="H6" s="569"/>
      <c r="I6" s="569"/>
      <c r="J6" s="110" t="s">
        <v>936</v>
      </c>
      <c r="K6" s="138">
        <f>SUM(L6:O6)</f>
        <v>1125303</v>
      </c>
      <c r="L6" s="139">
        <v>525320</v>
      </c>
      <c r="M6" s="139">
        <v>202330</v>
      </c>
      <c r="N6" s="139">
        <v>268663</v>
      </c>
      <c r="O6" s="139">
        <v>128990</v>
      </c>
      <c r="P6" s="139">
        <v>1125303</v>
      </c>
      <c r="Q6" s="139">
        <v>1020264</v>
      </c>
      <c r="R6" s="139">
        <f>P6-Q6</f>
        <v>105039</v>
      </c>
      <c r="S6" s="109"/>
      <c r="T6" s="117" t="s">
        <v>708</v>
      </c>
      <c r="U6">
        <v>1125303</v>
      </c>
      <c r="W6" s="117" t="s">
        <v>937</v>
      </c>
      <c r="X6" s="336">
        <v>68361</v>
      </c>
    </row>
    <row r="7" spans="10:24" ht="24.75" customHeight="1">
      <c r="J7" s="360" t="s">
        <v>363</v>
      </c>
      <c r="K7" s="138">
        <f>SUM(L7:O7)</f>
        <v>761565</v>
      </c>
      <c r="L7" s="139">
        <v>401951</v>
      </c>
      <c r="M7" s="139">
        <v>192795</v>
      </c>
      <c r="N7" s="139">
        <v>125121</v>
      </c>
      <c r="O7" s="139">
        <v>41698</v>
      </c>
      <c r="P7" s="139">
        <v>761565</v>
      </c>
      <c r="Q7" s="139">
        <v>708107</v>
      </c>
      <c r="R7" s="139">
        <f>P7-Q7</f>
        <v>53458</v>
      </c>
      <c r="S7" s="109"/>
      <c r="T7" s="361" t="s">
        <v>383</v>
      </c>
      <c r="U7">
        <v>761565</v>
      </c>
      <c r="W7" s="117" t="s">
        <v>938</v>
      </c>
      <c r="X7" s="336">
        <v>75564</v>
      </c>
    </row>
    <row r="8" spans="10:24" ht="24.75" customHeight="1">
      <c r="J8" s="110"/>
      <c r="K8" s="119"/>
      <c r="L8" s="120"/>
      <c r="M8" s="120"/>
      <c r="N8" s="120"/>
      <c r="O8" s="120"/>
      <c r="P8" s="120"/>
      <c r="Q8" s="120"/>
      <c r="R8" s="120"/>
      <c r="S8" s="109"/>
      <c r="T8" s="361" t="s">
        <v>386</v>
      </c>
      <c r="U8">
        <v>768957</v>
      </c>
      <c r="W8" s="117" t="s">
        <v>939</v>
      </c>
      <c r="X8" s="336">
        <v>71196</v>
      </c>
    </row>
    <row r="9" spans="10:24" ht="24.75" customHeight="1">
      <c r="J9" s="360" t="s">
        <v>364</v>
      </c>
      <c r="K9" s="138">
        <f>SUM(L9:O9)</f>
        <v>768957</v>
      </c>
      <c r="L9" s="139">
        <v>316855</v>
      </c>
      <c r="M9" s="139">
        <v>230775</v>
      </c>
      <c r="N9" s="139">
        <v>111174</v>
      </c>
      <c r="O9" s="139">
        <v>110153</v>
      </c>
      <c r="P9" s="139">
        <v>768957</v>
      </c>
      <c r="Q9" s="139">
        <v>693090</v>
      </c>
      <c r="R9" s="139">
        <f>P9-Q9</f>
        <v>75867</v>
      </c>
      <c r="S9" s="109"/>
      <c r="T9" s="361" t="s">
        <v>387</v>
      </c>
      <c r="U9">
        <v>722410</v>
      </c>
      <c r="W9" s="117" t="s">
        <v>940</v>
      </c>
      <c r="X9" s="337">
        <v>110037</v>
      </c>
    </row>
    <row r="10" spans="10:24" ht="24.75" customHeight="1">
      <c r="J10" s="110" t="s">
        <v>365</v>
      </c>
      <c r="K10" s="138">
        <f>SUM(L10:O10)</f>
        <v>722410</v>
      </c>
      <c r="L10" s="139">
        <v>250136</v>
      </c>
      <c r="M10" s="139">
        <v>302014</v>
      </c>
      <c r="N10" s="139">
        <v>127190</v>
      </c>
      <c r="O10" s="139">
        <v>43070</v>
      </c>
      <c r="P10" s="139">
        <v>722410</v>
      </c>
      <c r="Q10" s="139">
        <v>614522</v>
      </c>
      <c r="R10" s="139">
        <f>P10-Q10</f>
        <v>107888</v>
      </c>
      <c r="S10" s="109"/>
      <c r="T10" s="361" t="s">
        <v>388</v>
      </c>
      <c r="U10">
        <v>641033</v>
      </c>
      <c r="W10" s="361" t="s">
        <v>398</v>
      </c>
      <c r="X10" s="337">
        <v>52670</v>
      </c>
    </row>
    <row r="11" spans="10:24" ht="24.75" customHeight="1">
      <c r="J11" s="110" t="s">
        <v>366</v>
      </c>
      <c r="K11" s="138">
        <f>SUM(L11:O11)</f>
        <v>641033</v>
      </c>
      <c r="L11" s="139">
        <v>192984</v>
      </c>
      <c r="M11" s="139">
        <v>328117</v>
      </c>
      <c r="N11" s="139">
        <v>81787</v>
      </c>
      <c r="O11" s="139">
        <v>38145</v>
      </c>
      <c r="P11" s="139">
        <v>641033</v>
      </c>
      <c r="Q11" s="139">
        <v>497505</v>
      </c>
      <c r="R11" s="139">
        <f>P11-Q11</f>
        <v>143528</v>
      </c>
      <c r="S11" s="109"/>
      <c r="T11" s="361" t="s">
        <v>389</v>
      </c>
      <c r="U11">
        <v>537239</v>
      </c>
      <c r="W11" s="361" t="s">
        <v>397</v>
      </c>
      <c r="X11" s="336">
        <f>K23</f>
        <v>98997</v>
      </c>
    </row>
    <row r="12" spans="10:24" ht="24.75" customHeight="1">
      <c r="J12" s="110" t="s">
        <v>367</v>
      </c>
      <c r="K12" s="138">
        <f>SUM(L12:O12)</f>
        <v>537239</v>
      </c>
      <c r="L12" s="139">
        <v>135452</v>
      </c>
      <c r="M12" s="139">
        <v>381296</v>
      </c>
      <c r="N12" s="139">
        <v>18465</v>
      </c>
      <c r="O12" s="139">
        <v>2026</v>
      </c>
      <c r="P12" s="139">
        <v>537239</v>
      </c>
      <c r="Q12" s="139">
        <v>404015</v>
      </c>
      <c r="R12" s="139">
        <f>P12-Q12</f>
        <v>133224</v>
      </c>
      <c r="S12" s="109"/>
      <c r="T12" s="361" t="s">
        <v>390</v>
      </c>
      <c r="U12">
        <v>460626</v>
      </c>
      <c r="W12" s="416" t="s">
        <v>396</v>
      </c>
      <c r="X12" s="336">
        <f>K24</f>
        <v>220465</v>
      </c>
    </row>
    <row r="13" spans="10:24" ht="24.75" customHeight="1">
      <c r="J13" s="110" t="s">
        <v>368</v>
      </c>
      <c r="K13" s="138">
        <f>SUM(L13:O13)</f>
        <v>460626</v>
      </c>
      <c r="L13" s="139">
        <v>85565</v>
      </c>
      <c r="M13" s="139">
        <v>343213</v>
      </c>
      <c r="N13" s="139">
        <v>24698</v>
      </c>
      <c r="O13" s="139">
        <v>7150</v>
      </c>
      <c r="P13" s="139">
        <v>460626</v>
      </c>
      <c r="Q13" s="139">
        <v>317085</v>
      </c>
      <c r="R13" s="139">
        <f>P13-Q13</f>
        <v>143541</v>
      </c>
      <c r="S13" s="109"/>
      <c r="T13" s="361" t="s">
        <v>391</v>
      </c>
      <c r="U13">
        <v>309754</v>
      </c>
      <c r="W13" s="416" t="s">
        <v>395</v>
      </c>
      <c r="X13" s="336">
        <f>K25</f>
        <v>108265</v>
      </c>
    </row>
    <row r="14" spans="10:24" ht="24.75" customHeight="1">
      <c r="J14" s="110"/>
      <c r="K14" s="119"/>
      <c r="L14" s="120"/>
      <c r="M14" s="120"/>
      <c r="N14" s="120"/>
      <c r="O14" s="120"/>
      <c r="P14" s="120"/>
      <c r="Q14" s="120"/>
      <c r="R14" s="120"/>
      <c r="S14" s="109"/>
      <c r="T14" s="361" t="s">
        <v>392</v>
      </c>
      <c r="U14">
        <v>325158</v>
      </c>
      <c r="W14" s="361" t="s">
        <v>394</v>
      </c>
      <c r="X14" s="336">
        <f>K27</f>
        <v>176027</v>
      </c>
    </row>
    <row r="15" spans="10:24" ht="24.75" customHeight="1">
      <c r="J15" s="110" t="s">
        <v>369</v>
      </c>
      <c r="K15" s="138">
        <f>SUM(L15:O15)</f>
        <v>309754</v>
      </c>
      <c r="L15" s="139">
        <v>83214</v>
      </c>
      <c r="M15" s="139">
        <v>192157</v>
      </c>
      <c r="N15" s="139">
        <v>24541</v>
      </c>
      <c r="O15" s="139">
        <v>9842</v>
      </c>
      <c r="P15" s="139">
        <v>309754</v>
      </c>
      <c r="Q15" s="139">
        <v>226724</v>
      </c>
      <c r="R15" s="139">
        <f>P15-Q15</f>
        <v>83030</v>
      </c>
      <c r="S15" s="109"/>
      <c r="T15" s="362" t="s">
        <v>393</v>
      </c>
      <c r="U15">
        <v>480397</v>
      </c>
      <c r="W15" s="361" t="s">
        <v>345</v>
      </c>
      <c r="X15">
        <v>126654</v>
      </c>
    </row>
    <row r="16" spans="10:24" ht="24.75" customHeight="1">
      <c r="J16" s="110" t="s">
        <v>370</v>
      </c>
      <c r="K16" s="138">
        <f aca="true" t="shared" si="0" ref="K16:R16">K17+K18+K19+K20</f>
        <v>325158</v>
      </c>
      <c r="L16" s="139">
        <f t="shared" si="0"/>
        <v>69460</v>
      </c>
      <c r="M16" s="139">
        <f t="shared" si="0"/>
        <v>155473</v>
      </c>
      <c r="N16" s="139">
        <f t="shared" si="0"/>
        <v>26351</v>
      </c>
      <c r="O16" s="139">
        <f t="shared" si="0"/>
        <v>73874</v>
      </c>
      <c r="P16" s="139">
        <f t="shared" si="0"/>
        <v>325158</v>
      </c>
      <c r="Q16" s="139">
        <f t="shared" si="0"/>
        <v>236310</v>
      </c>
      <c r="R16" s="139">
        <f t="shared" si="0"/>
        <v>88848</v>
      </c>
      <c r="S16" s="33"/>
      <c r="T16" s="362" t="s">
        <v>496</v>
      </c>
      <c r="U16">
        <v>568662</v>
      </c>
      <c r="W16" s="361" t="s">
        <v>834</v>
      </c>
      <c r="X16">
        <v>102372</v>
      </c>
    </row>
    <row r="17" spans="10:19" ht="24.75" customHeight="1" hidden="1">
      <c r="J17" s="133" t="s">
        <v>941</v>
      </c>
      <c r="K17" s="138">
        <v>68361</v>
      </c>
      <c r="L17" s="139">
        <v>15514</v>
      </c>
      <c r="M17" s="139">
        <v>28288</v>
      </c>
      <c r="N17" s="139">
        <v>5979</v>
      </c>
      <c r="O17" s="139">
        <v>18580</v>
      </c>
      <c r="P17" s="139">
        <v>68361</v>
      </c>
      <c r="Q17" s="139">
        <v>55615</v>
      </c>
      <c r="R17" s="139">
        <f>P17-Q17</f>
        <v>12746</v>
      </c>
      <c r="S17" s="109"/>
    </row>
    <row r="18" spans="10:19" ht="24.75" customHeight="1" hidden="1">
      <c r="J18" s="133" t="s">
        <v>964</v>
      </c>
      <c r="K18" s="138">
        <v>75564</v>
      </c>
      <c r="L18" s="139">
        <v>14043</v>
      </c>
      <c r="M18" s="139">
        <v>40489</v>
      </c>
      <c r="N18" s="139">
        <v>6030</v>
      </c>
      <c r="O18" s="139">
        <v>15002</v>
      </c>
      <c r="P18" s="139">
        <v>75564</v>
      </c>
      <c r="Q18" s="139">
        <v>66661</v>
      </c>
      <c r="R18" s="139">
        <v>8903</v>
      </c>
      <c r="S18" s="109"/>
    </row>
    <row r="19" spans="10:19" ht="24.75" customHeight="1" hidden="1">
      <c r="J19" s="133" t="s">
        <v>965</v>
      </c>
      <c r="K19" s="138">
        <v>71196</v>
      </c>
      <c r="L19" s="139">
        <v>18473</v>
      </c>
      <c r="M19" s="139">
        <v>38104</v>
      </c>
      <c r="N19" s="139">
        <v>3202</v>
      </c>
      <c r="O19" s="139">
        <v>11417</v>
      </c>
      <c r="P19" s="139">
        <v>71196</v>
      </c>
      <c r="Q19" s="139">
        <v>51921</v>
      </c>
      <c r="R19" s="139">
        <v>19275</v>
      </c>
      <c r="S19" s="109"/>
    </row>
    <row r="20" spans="10:19" ht="24.75" customHeight="1" hidden="1">
      <c r="J20" s="133" t="s">
        <v>966</v>
      </c>
      <c r="K20" s="138">
        <v>110037</v>
      </c>
      <c r="L20" s="139">
        <v>21430</v>
      </c>
      <c r="M20" s="139">
        <v>48592</v>
      </c>
      <c r="N20" s="139">
        <v>11140</v>
      </c>
      <c r="O20" s="139">
        <v>28875</v>
      </c>
      <c r="P20" s="139">
        <v>110037</v>
      </c>
      <c r="Q20" s="139">
        <v>62113</v>
      </c>
      <c r="R20" s="139">
        <v>47924</v>
      </c>
      <c r="S20" s="109"/>
    </row>
    <row r="21" spans="10:24" ht="24.75" customHeight="1">
      <c r="J21" s="110" t="s">
        <v>371</v>
      </c>
      <c r="K21" s="138">
        <v>480397</v>
      </c>
      <c r="L21" s="139">
        <v>200271</v>
      </c>
      <c r="M21" s="139">
        <v>181202</v>
      </c>
      <c r="N21" s="139">
        <v>19626</v>
      </c>
      <c r="O21" s="139">
        <v>79298</v>
      </c>
      <c r="P21" s="139">
        <v>480397</v>
      </c>
      <c r="Q21" s="139">
        <v>422736</v>
      </c>
      <c r="R21" s="139">
        <v>57661</v>
      </c>
      <c r="S21" s="33"/>
      <c r="T21" s="362" t="s">
        <v>1041</v>
      </c>
      <c r="U21" s="508">
        <f>SUM(K32:K35)</f>
        <v>551405</v>
      </c>
      <c r="W21" s="361" t="s">
        <v>835</v>
      </c>
      <c r="X21">
        <v>163609</v>
      </c>
    </row>
    <row r="22" spans="10:66" ht="24.75" customHeight="1" hidden="1">
      <c r="J22" s="133" t="s">
        <v>372</v>
      </c>
      <c r="K22" s="138">
        <f>L22+M22+N22+O22</f>
        <v>52670</v>
      </c>
      <c r="L22" s="139">
        <v>32751</v>
      </c>
      <c r="M22" s="139">
        <v>15030</v>
      </c>
      <c r="N22" s="139">
        <v>536</v>
      </c>
      <c r="O22" s="139">
        <v>4353</v>
      </c>
      <c r="P22" s="139">
        <f>SUM(Q22:R22)</f>
        <v>52670</v>
      </c>
      <c r="Q22" s="139">
        <v>41379</v>
      </c>
      <c r="R22" s="139">
        <v>11291</v>
      </c>
      <c r="S22" s="324"/>
      <c r="T22" s="245"/>
      <c r="U22" s="203"/>
      <c r="V22" s="203"/>
      <c r="W22" s="361" t="s">
        <v>394</v>
      </c>
      <c r="X22">
        <v>163610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</row>
    <row r="23" spans="10:24" ht="24.75" customHeight="1" hidden="1">
      <c r="J23" s="133" t="s">
        <v>373</v>
      </c>
      <c r="K23" s="138">
        <f>L23+M23+N23+O23</f>
        <v>98997</v>
      </c>
      <c r="L23" s="139">
        <v>35864</v>
      </c>
      <c r="M23" s="139">
        <v>29624</v>
      </c>
      <c r="N23" s="139">
        <v>12381</v>
      </c>
      <c r="O23" s="139">
        <v>21128</v>
      </c>
      <c r="P23" s="139">
        <f>SUM(Q23:R23)</f>
        <v>98997</v>
      </c>
      <c r="Q23" s="139">
        <v>91247</v>
      </c>
      <c r="R23" s="139">
        <v>7750</v>
      </c>
      <c r="S23" s="33"/>
      <c r="T23" s="33"/>
      <c r="W23" s="361" t="s">
        <v>345</v>
      </c>
      <c r="X23">
        <v>163611</v>
      </c>
    </row>
    <row r="24" spans="10:24" ht="24.75" customHeight="1" hidden="1">
      <c r="J24" s="133" t="s">
        <v>374</v>
      </c>
      <c r="K24" s="138">
        <f>SUM(L24:O24)</f>
        <v>220465</v>
      </c>
      <c r="L24" s="139">
        <v>91542</v>
      </c>
      <c r="M24" s="139">
        <v>99307</v>
      </c>
      <c r="N24" s="139">
        <v>4452</v>
      </c>
      <c r="O24" s="139">
        <v>25164</v>
      </c>
      <c r="P24" s="139">
        <f>SUM(Q24:R24)</f>
        <v>220465</v>
      </c>
      <c r="Q24" s="139">
        <v>194216</v>
      </c>
      <c r="R24" s="139">
        <v>26249</v>
      </c>
      <c r="S24" s="33"/>
      <c r="T24" s="33"/>
      <c r="W24" s="361" t="s">
        <v>832</v>
      </c>
      <c r="X24">
        <v>163612</v>
      </c>
    </row>
    <row r="25" spans="10:24" ht="24.75" customHeight="1" hidden="1">
      <c r="J25" s="133" t="s">
        <v>375</v>
      </c>
      <c r="K25" s="138">
        <v>108265</v>
      </c>
      <c r="L25" s="139">
        <v>40114</v>
      </c>
      <c r="M25" s="139">
        <v>37241</v>
      </c>
      <c r="N25" s="139">
        <v>2257</v>
      </c>
      <c r="O25" s="139">
        <v>28653</v>
      </c>
      <c r="P25" s="139">
        <f>SUM(Q25:R25)</f>
        <v>108265</v>
      </c>
      <c r="Q25" s="139">
        <v>95894</v>
      </c>
      <c r="R25" s="139">
        <v>12371</v>
      </c>
      <c r="S25" s="33"/>
      <c r="T25" s="33"/>
      <c r="W25" s="361" t="s">
        <v>497</v>
      </c>
      <c r="X25">
        <v>163613</v>
      </c>
    </row>
    <row r="26" spans="10:24" ht="24.75" customHeight="1">
      <c r="J26" s="110" t="s">
        <v>376</v>
      </c>
      <c r="K26" s="138">
        <v>568662</v>
      </c>
      <c r="L26" s="139">
        <v>262562</v>
      </c>
      <c r="M26" s="139">
        <v>190032</v>
      </c>
      <c r="N26" s="139">
        <v>20032</v>
      </c>
      <c r="O26" s="139">
        <v>96036</v>
      </c>
      <c r="P26" s="139">
        <v>568662</v>
      </c>
      <c r="Q26" s="139">
        <v>454911</v>
      </c>
      <c r="R26" s="139">
        <v>113751</v>
      </c>
      <c r="S26" s="33"/>
      <c r="T26" s="33"/>
      <c r="W26" s="361" t="s">
        <v>833</v>
      </c>
      <c r="X26">
        <v>140555</v>
      </c>
    </row>
    <row r="27" spans="10:24" ht="24.75" customHeight="1" hidden="1">
      <c r="J27" s="133" t="s">
        <v>399</v>
      </c>
      <c r="K27" s="138">
        <v>176027</v>
      </c>
      <c r="L27" s="139">
        <v>67065</v>
      </c>
      <c r="M27" s="139">
        <v>96362</v>
      </c>
      <c r="N27" s="139">
        <v>9284</v>
      </c>
      <c r="O27" s="139">
        <v>3316</v>
      </c>
      <c r="P27" s="139">
        <v>176027</v>
      </c>
      <c r="Q27" s="139">
        <v>134790</v>
      </c>
      <c r="R27" s="139">
        <v>41237</v>
      </c>
      <c r="S27" s="33"/>
      <c r="T27" s="33"/>
      <c r="W27" s="361" t="s">
        <v>836</v>
      </c>
      <c r="X27">
        <v>143607</v>
      </c>
    </row>
    <row r="28" spans="10:20" ht="24.75" customHeight="1" hidden="1">
      <c r="J28" s="133" t="s">
        <v>373</v>
      </c>
      <c r="K28" s="138">
        <v>126654</v>
      </c>
      <c r="L28" s="139">
        <v>64307</v>
      </c>
      <c r="M28" s="139">
        <v>35186</v>
      </c>
      <c r="N28" s="139">
        <v>5851</v>
      </c>
      <c r="O28" s="139">
        <v>21310</v>
      </c>
      <c r="P28" s="139">
        <v>126654</v>
      </c>
      <c r="Q28" s="139">
        <v>118451</v>
      </c>
      <c r="R28" s="139">
        <v>8203</v>
      </c>
      <c r="S28" s="33"/>
      <c r="T28" s="33"/>
    </row>
    <row r="29" spans="10:24" ht="24.75" customHeight="1" hidden="1">
      <c r="J29" s="133" t="s">
        <v>374</v>
      </c>
      <c r="K29" s="138">
        <v>102372</v>
      </c>
      <c r="L29" s="139">
        <v>55306</v>
      </c>
      <c r="M29" s="139">
        <v>38458</v>
      </c>
      <c r="N29" s="139">
        <v>3267</v>
      </c>
      <c r="O29" s="139">
        <v>5341</v>
      </c>
      <c r="P29" s="139">
        <v>102372</v>
      </c>
      <c r="Q29" s="139">
        <v>93657</v>
      </c>
      <c r="R29" s="139">
        <v>8715</v>
      </c>
      <c r="S29" s="33"/>
      <c r="T29" s="33"/>
      <c r="V29" s="315"/>
      <c r="W29" s="361" t="s">
        <v>836</v>
      </c>
      <c r="X29">
        <v>143607</v>
      </c>
    </row>
    <row r="30" spans="10:24" ht="24.75" customHeight="1">
      <c r="J30" s="334" t="s">
        <v>375</v>
      </c>
      <c r="K30" s="139">
        <v>163609</v>
      </c>
      <c r="L30" s="139">
        <v>75884</v>
      </c>
      <c r="M30" s="139">
        <v>20026</v>
      </c>
      <c r="N30" s="139">
        <v>1630</v>
      </c>
      <c r="O30" s="139">
        <v>66069</v>
      </c>
      <c r="P30" s="139">
        <v>163609</v>
      </c>
      <c r="Q30" s="139">
        <v>108013</v>
      </c>
      <c r="R30" s="139">
        <v>55596</v>
      </c>
      <c r="S30" s="33"/>
      <c r="T30" s="33"/>
      <c r="W30" s="361" t="s">
        <v>836</v>
      </c>
      <c r="X30">
        <v>143607</v>
      </c>
    </row>
    <row r="31" spans="10:24" ht="24.75" customHeight="1">
      <c r="J31" s="298" t="s">
        <v>408</v>
      </c>
      <c r="K31" s="139"/>
      <c r="L31" s="139"/>
      <c r="M31" s="139"/>
      <c r="N31" s="139"/>
      <c r="O31" s="139"/>
      <c r="P31" s="139"/>
      <c r="Q31" s="139"/>
      <c r="R31" s="139"/>
      <c r="S31" s="33"/>
      <c r="T31" s="33"/>
      <c r="W31" s="361" t="s">
        <v>1047</v>
      </c>
      <c r="X31">
        <v>115820</v>
      </c>
    </row>
    <row r="32" spans="10:24" ht="24.75" customHeight="1">
      <c r="J32" s="334" t="s">
        <v>399</v>
      </c>
      <c r="K32" s="139">
        <v>140555</v>
      </c>
      <c r="L32" s="139">
        <v>49421</v>
      </c>
      <c r="M32" s="139">
        <v>54331</v>
      </c>
      <c r="N32" s="139">
        <v>17030</v>
      </c>
      <c r="O32" s="139">
        <v>19773</v>
      </c>
      <c r="P32" s="139">
        <v>140555</v>
      </c>
      <c r="Q32" s="139">
        <v>132554</v>
      </c>
      <c r="R32" s="139">
        <v>8001</v>
      </c>
      <c r="S32" s="33"/>
      <c r="T32" s="33"/>
      <c r="W32" s="361" t="s">
        <v>835</v>
      </c>
      <c r="X32" s="508">
        <f>K35</f>
        <v>151423</v>
      </c>
    </row>
    <row r="33" spans="10:20" ht="24.75" customHeight="1">
      <c r="J33" s="334" t="s">
        <v>373</v>
      </c>
      <c r="K33" s="139">
        <v>143607</v>
      </c>
      <c r="L33" s="139">
        <v>78096</v>
      </c>
      <c r="M33" s="139">
        <v>29760</v>
      </c>
      <c r="N33" s="139">
        <v>14792</v>
      </c>
      <c r="O33" s="139">
        <v>20959</v>
      </c>
      <c r="P33" s="139">
        <v>143607</v>
      </c>
      <c r="Q33" s="139">
        <v>122014</v>
      </c>
      <c r="R33" s="139">
        <v>21593</v>
      </c>
      <c r="S33" s="33"/>
      <c r="T33" s="33"/>
    </row>
    <row r="34" spans="10:20" ht="24.75" customHeight="1">
      <c r="J34" s="334" t="s">
        <v>374</v>
      </c>
      <c r="K34" s="139">
        <v>115820</v>
      </c>
      <c r="L34" s="139">
        <v>59592</v>
      </c>
      <c r="M34" s="139">
        <v>39600</v>
      </c>
      <c r="N34" s="139">
        <v>8294</v>
      </c>
      <c r="O34" s="139">
        <v>8334</v>
      </c>
      <c r="P34" s="139">
        <v>115820</v>
      </c>
      <c r="Q34" s="139">
        <v>110555</v>
      </c>
      <c r="R34" s="139">
        <v>5265</v>
      </c>
      <c r="S34" s="33"/>
      <c r="T34" s="33"/>
    </row>
    <row r="35" spans="10:20" ht="24.75" customHeight="1" thickBot="1">
      <c r="J35" s="335" t="s">
        <v>1046</v>
      </c>
      <c r="K35" s="139">
        <v>151423</v>
      </c>
      <c r="L35" s="139">
        <v>68407</v>
      </c>
      <c r="M35" s="139">
        <v>65134</v>
      </c>
      <c r="N35" s="139">
        <v>2482</v>
      </c>
      <c r="O35" s="139">
        <v>15400</v>
      </c>
      <c r="P35" s="139">
        <v>151423</v>
      </c>
      <c r="Q35" s="139">
        <v>145209</v>
      </c>
      <c r="R35" s="139">
        <v>6214</v>
      </c>
      <c r="S35" s="33"/>
      <c r="T35" s="33"/>
    </row>
    <row r="36" spans="10:18" ht="24.75" customHeight="1" thickBot="1">
      <c r="J36" s="722" t="s">
        <v>745</v>
      </c>
      <c r="K36" s="902">
        <f>(K35-K34)/K34*100</f>
        <v>30.739941288205834</v>
      </c>
      <c r="L36" s="855">
        <f>(L35-L34)/L34*100</f>
        <v>14.792253993824675</v>
      </c>
      <c r="M36" s="855">
        <f aca="true" t="shared" si="1" ref="M36:R36">(M35-M34)/M34*100</f>
        <v>64.47979797979798</v>
      </c>
      <c r="N36" s="855">
        <f t="shared" si="1"/>
        <v>-70.07475283337352</v>
      </c>
      <c r="O36" s="855">
        <f t="shared" si="1"/>
        <v>84.78521718262539</v>
      </c>
      <c r="P36" s="855">
        <f t="shared" si="1"/>
        <v>30.739941288205834</v>
      </c>
      <c r="Q36" s="855">
        <f t="shared" si="1"/>
        <v>31.34548414816155</v>
      </c>
      <c r="R36" s="855">
        <f t="shared" si="1"/>
        <v>18.02469135802469</v>
      </c>
    </row>
    <row r="37" spans="10:18" ht="24.75" customHeight="1" thickBot="1">
      <c r="J37" s="534"/>
      <c r="K37" s="902"/>
      <c r="L37" s="855"/>
      <c r="M37" s="855"/>
      <c r="N37" s="855"/>
      <c r="O37" s="855"/>
      <c r="P37" s="855"/>
      <c r="Q37" s="855"/>
      <c r="R37" s="855"/>
    </row>
    <row r="38" spans="10:18" ht="24.75" customHeight="1" thickBot="1">
      <c r="J38" s="857" t="s">
        <v>746</v>
      </c>
      <c r="K38" s="902">
        <f>(K35-K30)/K30*100</f>
        <v>-7.448245512166202</v>
      </c>
      <c r="L38" s="855">
        <f>(L35-L30)/L30*100</f>
        <v>-9.853196984871646</v>
      </c>
      <c r="M38" s="855">
        <f aca="true" t="shared" si="2" ref="M38:R38">(M35-M30)/M30*100</f>
        <v>225.24717866773196</v>
      </c>
      <c r="N38" s="855">
        <f t="shared" si="2"/>
        <v>52.26993865030675</v>
      </c>
      <c r="O38" s="855">
        <f t="shared" si="2"/>
        <v>-76.6910351299399</v>
      </c>
      <c r="P38" s="855">
        <f t="shared" si="2"/>
        <v>-7.448245512166202</v>
      </c>
      <c r="Q38" s="855">
        <f t="shared" si="2"/>
        <v>34.436595594974676</v>
      </c>
      <c r="R38" s="855">
        <f t="shared" si="2"/>
        <v>-88.82293690193539</v>
      </c>
    </row>
    <row r="39" spans="10:18" ht="24.75" customHeight="1" thickBot="1">
      <c r="J39" s="544"/>
      <c r="K39" s="902"/>
      <c r="L39" s="855"/>
      <c r="M39" s="855"/>
      <c r="N39" s="855"/>
      <c r="O39" s="855"/>
      <c r="P39" s="855"/>
      <c r="Q39" s="855"/>
      <c r="R39" s="855"/>
    </row>
    <row r="40" spans="1:18" ht="24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" t="s">
        <v>942</v>
      </c>
      <c r="K40" s="258"/>
      <c r="L40" s="80"/>
      <c r="M40" s="80"/>
      <c r="N40" s="80"/>
      <c r="O40" s="80"/>
      <c r="P40" s="258"/>
      <c r="Q40" s="80"/>
      <c r="R40" s="80"/>
    </row>
    <row r="41" spans="1:18" ht="24.75" customHeight="1">
      <c r="A41" s="956" t="s">
        <v>978</v>
      </c>
      <c r="B41" s="956"/>
      <c r="C41" s="956"/>
      <c r="D41" s="956"/>
      <c r="E41" s="956"/>
      <c r="F41" s="956"/>
      <c r="G41" s="956"/>
      <c r="H41" s="956"/>
      <c r="I41" s="956"/>
      <c r="J41" s="706" t="s">
        <v>943</v>
      </c>
      <c r="K41" s="931"/>
      <c r="L41" s="931"/>
      <c r="M41" s="931"/>
      <c r="N41" s="931"/>
      <c r="O41" s="931"/>
      <c r="P41" s="931"/>
      <c r="Q41" s="931"/>
      <c r="R41" s="931"/>
    </row>
    <row r="44" spans="11:16" ht="24.75" customHeight="1">
      <c r="K44" s="261"/>
      <c r="P44" s="261"/>
    </row>
    <row r="45" spans="11:16" ht="24.75" customHeight="1">
      <c r="K45" s="261"/>
      <c r="P45" s="261"/>
    </row>
    <row r="46" spans="11:16" ht="24.75" customHeight="1">
      <c r="K46" s="261"/>
      <c r="P46" s="261"/>
    </row>
    <row r="47" spans="11:16" ht="24.75" customHeight="1">
      <c r="K47" s="261"/>
      <c r="P47" s="261"/>
    </row>
    <row r="48" spans="11:16" ht="24.75" customHeight="1">
      <c r="K48" s="261"/>
      <c r="P48" s="261"/>
    </row>
    <row r="49" spans="11:16" ht="24.75" customHeight="1">
      <c r="K49" s="261"/>
      <c r="P49" s="261"/>
    </row>
    <row r="50" spans="11:16" ht="24.75" customHeight="1">
      <c r="K50" s="261"/>
      <c r="P50" s="261"/>
    </row>
    <row r="51" spans="11:16" ht="24.75" customHeight="1">
      <c r="K51" s="261"/>
      <c r="P51" s="261"/>
    </row>
    <row r="52" spans="11:16" ht="24.75" customHeight="1">
      <c r="K52" s="261"/>
      <c r="P52" s="261"/>
    </row>
    <row r="53" spans="11:16" ht="24.75" customHeight="1">
      <c r="K53" s="261"/>
      <c r="P53" s="261"/>
    </row>
    <row r="54" spans="11:16" ht="24.75" customHeight="1">
      <c r="K54" s="261"/>
      <c r="P54" s="261"/>
    </row>
    <row r="55" spans="11:16" ht="24.75" customHeight="1">
      <c r="K55" s="261"/>
      <c r="P55" s="261"/>
    </row>
    <row r="56" spans="11:16" ht="24.75" customHeight="1">
      <c r="K56" s="261"/>
      <c r="P56" s="261"/>
    </row>
    <row r="57" spans="11:16" ht="24.75" customHeight="1">
      <c r="K57" s="261"/>
      <c r="P57" s="261"/>
    </row>
    <row r="58" spans="11:16" ht="24.75" customHeight="1">
      <c r="K58" s="261"/>
      <c r="P58" s="261"/>
    </row>
    <row r="59" spans="11:16" ht="24.75" customHeight="1">
      <c r="K59" s="261"/>
      <c r="P59" s="261"/>
    </row>
    <row r="60" spans="11:16" ht="24.75" customHeight="1">
      <c r="K60" s="261"/>
      <c r="P60" s="261"/>
    </row>
    <row r="61" spans="11:16" ht="24.75" customHeight="1">
      <c r="K61" s="261"/>
      <c r="P61" s="261"/>
    </row>
    <row r="62" spans="11:16" ht="24.75" customHeight="1">
      <c r="K62" s="261"/>
      <c r="P62" s="261"/>
    </row>
    <row r="63" spans="11:16" ht="24.75" customHeight="1">
      <c r="K63" s="261"/>
      <c r="P63" s="261"/>
    </row>
    <row r="64" spans="11:16" ht="24.75" customHeight="1">
      <c r="K64" s="261"/>
      <c r="P64" s="261"/>
    </row>
    <row r="65" spans="11:16" ht="24.75" customHeight="1">
      <c r="K65" s="261"/>
      <c r="P65" s="261"/>
    </row>
    <row r="66" spans="11:16" ht="24.75" customHeight="1">
      <c r="K66" s="261"/>
      <c r="P66" s="261"/>
    </row>
    <row r="67" spans="11:16" ht="24.75" customHeight="1">
      <c r="K67" s="261"/>
      <c r="P67" s="261"/>
    </row>
    <row r="68" spans="11:16" ht="24.75" customHeight="1">
      <c r="K68" s="261"/>
      <c r="P68" s="261"/>
    </row>
    <row r="69" spans="11:16" ht="24.75" customHeight="1">
      <c r="K69" s="261"/>
      <c r="P69" s="261"/>
    </row>
    <row r="70" spans="11:16" ht="24.75" customHeight="1">
      <c r="K70" s="261"/>
      <c r="P70" s="261"/>
    </row>
    <row r="71" spans="11:16" ht="24.75" customHeight="1">
      <c r="K71" s="261"/>
      <c r="P71" s="261"/>
    </row>
    <row r="72" spans="11:16" ht="24.75" customHeight="1">
      <c r="K72" s="261"/>
      <c r="P72" s="261"/>
    </row>
    <row r="73" spans="11:16" ht="24.75" customHeight="1">
      <c r="K73" s="261"/>
      <c r="P73" s="261"/>
    </row>
    <row r="74" spans="11:16" ht="24.75" customHeight="1">
      <c r="K74" s="261"/>
      <c r="P74" s="261"/>
    </row>
    <row r="75" spans="11:16" ht="24.75" customHeight="1">
      <c r="K75" s="261"/>
      <c r="P75" s="261"/>
    </row>
  </sheetData>
  <mergeCells count="34">
    <mergeCell ref="K38:K39"/>
    <mergeCell ref="L38:L39"/>
    <mergeCell ref="M38:M39"/>
    <mergeCell ref="N38:N39"/>
    <mergeCell ref="J41:R41"/>
    <mergeCell ref="O38:O39"/>
    <mergeCell ref="P38:P39"/>
    <mergeCell ref="O36:O37"/>
    <mergeCell ref="P36:P37"/>
    <mergeCell ref="Q36:Q37"/>
    <mergeCell ref="M36:M37"/>
    <mergeCell ref="N36:N37"/>
    <mergeCell ref="K36:K37"/>
    <mergeCell ref="L36:L37"/>
    <mergeCell ref="J3:J5"/>
    <mergeCell ref="R36:R37"/>
    <mergeCell ref="Q38:Q39"/>
    <mergeCell ref="K3:O3"/>
    <mergeCell ref="P4:P5"/>
    <mergeCell ref="P3:R3"/>
    <mergeCell ref="K4:K5"/>
    <mergeCell ref="L4:M4"/>
    <mergeCell ref="N4:O4"/>
    <mergeCell ref="R38:R39"/>
    <mergeCell ref="A41:I41"/>
    <mergeCell ref="J2:P2"/>
    <mergeCell ref="J36:J37"/>
    <mergeCell ref="J38:J39"/>
    <mergeCell ref="A3:I6"/>
    <mergeCell ref="D1:G2"/>
    <mergeCell ref="J1:R1"/>
    <mergeCell ref="Q2:R2"/>
    <mergeCell ref="Q4:Q5"/>
    <mergeCell ref="R4:R5"/>
  </mergeCells>
  <printOptions/>
  <pageMargins left="0.7480314960629921" right="0.7480314960629921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B30">
      <selection activeCell="A2" sqref="A2:A5"/>
    </sheetView>
  </sheetViews>
  <sheetFormatPr defaultColWidth="9.00390625" defaultRowHeight="16.5"/>
  <cols>
    <col min="1" max="1" width="75.875" style="0" customWidth="1"/>
    <col min="2" max="2" width="11.875" style="0" customWidth="1"/>
    <col min="3" max="8" width="9.125" style="0" bestFit="1" customWidth="1"/>
    <col min="9" max="9" width="8.25390625" style="0" customWidth="1"/>
    <col min="10" max="10" width="9.125" style="0" bestFit="1" customWidth="1"/>
    <col min="12" max="12" width="11.00390625" style="0" customWidth="1"/>
    <col min="13" max="13" width="12.50390625" style="0" customWidth="1"/>
    <col min="14" max="14" width="4.375" style="0" customWidth="1"/>
    <col min="15" max="15" width="13.00390625" style="0" customWidth="1"/>
    <col min="16" max="16" width="10.125" style="0" bestFit="1" customWidth="1"/>
  </cols>
  <sheetData>
    <row r="1" spans="1:10" ht="43.5" customHeight="1" thickBot="1">
      <c r="A1" s="325" t="s">
        <v>377</v>
      </c>
      <c r="B1" s="917" t="s">
        <v>512</v>
      </c>
      <c r="C1" s="917"/>
      <c r="D1" s="917"/>
      <c r="E1" s="917"/>
      <c r="F1" s="917"/>
      <c r="G1" s="917"/>
      <c r="H1" s="917"/>
      <c r="I1" s="913" t="s">
        <v>944</v>
      </c>
      <c r="J1" s="913"/>
    </row>
    <row r="2" spans="1:13" ht="58.5" customHeight="1" thickBot="1">
      <c r="A2" s="1002" t="s">
        <v>278</v>
      </c>
      <c r="B2" s="326" t="s">
        <v>945</v>
      </c>
      <c r="C2" s="327" t="s">
        <v>946</v>
      </c>
      <c r="D2" s="328" t="s">
        <v>947</v>
      </c>
      <c r="E2" s="328" t="s">
        <v>948</v>
      </c>
      <c r="F2" s="328" t="s">
        <v>949</v>
      </c>
      <c r="G2" s="328" t="s">
        <v>950</v>
      </c>
      <c r="H2" s="328" t="s">
        <v>951</v>
      </c>
      <c r="I2" s="328" t="s">
        <v>952</v>
      </c>
      <c r="J2" s="329" t="s">
        <v>953</v>
      </c>
      <c r="L2" s="266" t="s">
        <v>954</v>
      </c>
      <c r="M2" s="330" t="s">
        <v>709</v>
      </c>
    </row>
    <row r="3" spans="1:13" ht="27" customHeight="1" hidden="1">
      <c r="A3" s="1002"/>
      <c r="B3" s="110" t="s">
        <v>936</v>
      </c>
      <c r="C3" s="346">
        <f>SUM(D3:J3)</f>
        <v>2547149</v>
      </c>
      <c r="D3" s="139">
        <v>1251223</v>
      </c>
      <c r="E3" s="139">
        <v>27626</v>
      </c>
      <c r="F3" s="139">
        <v>1153500</v>
      </c>
      <c r="G3" s="139">
        <v>114800</v>
      </c>
      <c r="H3" s="276">
        <v>0</v>
      </c>
      <c r="I3" s="276">
        <v>0</v>
      </c>
      <c r="J3" s="276">
        <v>0</v>
      </c>
      <c r="L3" s="266" t="s">
        <v>708</v>
      </c>
      <c r="M3" s="331">
        <v>2547149</v>
      </c>
    </row>
    <row r="4" spans="1:13" ht="27" customHeight="1">
      <c r="A4" s="1002"/>
      <c r="B4" s="360" t="s">
        <v>363</v>
      </c>
      <c r="C4" s="138">
        <f>SUM(D4:J4)</f>
        <v>2787530</v>
      </c>
      <c r="D4" s="139">
        <v>1218105</v>
      </c>
      <c r="E4" s="139">
        <v>6900</v>
      </c>
      <c r="F4" s="139">
        <v>1320800</v>
      </c>
      <c r="G4" s="139">
        <v>217110</v>
      </c>
      <c r="H4" s="139">
        <v>24615</v>
      </c>
      <c r="I4" s="276">
        <v>0</v>
      </c>
      <c r="J4" s="276">
        <v>0</v>
      </c>
      <c r="L4" s="315" t="s">
        <v>378</v>
      </c>
      <c r="M4" s="333">
        <v>1877172</v>
      </c>
    </row>
    <row r="5" spans="1:19" ht="27" customHeight="1">
      <c r="A5" s="1002"/>
      <c r="B5" s="110"/>
      <c r="C5" s="138"/>
      <c r="D5" s="139"/>
      <c r="E5" s="139"/>
      <c r="F5" s="139"/>
      <c r="G5" s="139"/>
      <c r="H5" s="139"/>
      <c r="I5" s="139"/>
      <c r="J5" s="139"/>
      <c r="L5" s="315" t="s">
        <v>379</v>
      </c>
      <c r="M5" s="333">
        <v>1880419</v>
      </c>
      <c r="O5" s="332" t="s">
        <v>955</v>
      </c>
      <c r="P5" s="333">
        <v>95634</v>
      </c>
      <c r="Q5">
        <f aca="true" t="shared" si="0" ref="Q5:Q11">(P5/$P$12)*100</f>
        <v>14.217519092424133</v>
      </c>
      <c r="R5" s="332"/>
      <c r="S5" s="333"/>
    </row>
    <row r="6" spans="1:19" ht="27" customHeight="1">
      <c r="A6" s="144"/>
      <c r="B6" s="360" t="s">
        <v>364</v>
      </c>
      <c r="C6" s="138">
        <f>SUM(D6:J6)</f>
        <v>1877172</v>
      </c>
      <c r="D6" s="139">
        <v>1429042</v>
      </c>
      <c r="E6" s="139">
        <v>12000</v>
      </c>
      <c r="F6" s="139">
        <v>327000</v>
      </c>
      <c r="G6" s="139">
        <v>64000</v>
      </c>
      <c r="H6" s="139">
        <v>45130</v>
      </c>
      <c r="I6" s="276">
        <v>0</v>
      </c>
      <c r="J6" s="276">
        <v>0</v>
      </c>
      <c r="L6" s="315" t="s">
        <v>380</v>
      </c>
      <c r="M6" s="333">
        <v>1985001</v>
      </c>
      <c r="O6" s="332" t="s">
        <v>958</v>
      </c>
      <c r="P6" s="333">
        <v>3700</v>
      </c>
      <c r="Q6">
        <f t="shared" si="0"/>
        <v>0.55006400068981</v>
      </c>
      <c r="S6" s="333"/>
    </row>
    <row r="7" spans="1:19" ht="27" customHeight="1">
      <c r="A7" s="144"/>
      <c r="B7" s="110" t="s">
        <v>365</v>
      </c>
      <c r="C7" s="138">
        <f>SUM(D7:J7)</f>
        <v>1880419</v>
      </c>
      <c r="D7" s="139">
        <v>1139752</v>
      </c>
      <c r="E7" s="139">
        <v>41200</v>
      </c>
      <c r="F7" s="139">
        <v>228000</v>
      </c>
      <c r="G7" s="139">
        <v>62500</v>
      </c>
      <c r="H7" s="139">
        <v>77106</v>
      </c>
      <c r="I7" s="139">
        <v>45531</v>
      </c>
      <c r="J7" s="139">
        <v>286330</v>
      </c>
      <c r="L7" s="315" t="s">
        <v>381</v>
      </c>
      <c r="M7" s="333">
        <v>2829536</v>
      </c>
      <c r="O7" s="332" t="s">
        <v>959</v>
      </c>
      <c r="P7" s="333">
        <v>490697</v>
      </c>
      <c r="Q7">
        <f t="shared" si="0"/>
        <v>72.94993376932099</v>
      </c>
      <c r="R7" s="332"/>
      <c r="S7" s="333"/>
    </row>
    <row r="8" spans="1:19" ht="27" customHeight="1">
      <c r="A8" s="144"/>
      <c r="B8" s="110" t="s">
        <v>366</v>
      </c>
      <c r="C8" s="138">
        <f>SUM(D8:J8)</f>
        <v>1985001</v>
      </c>
      <c r="D8" s="139">
        <v>1121319</v>
      </c>
      <c r="E8" s="139">
        <v>46000</v>
      </c>
      <c r="F8" s="139">
        <v>291774</v>
      </c>
      <c r="G8" s="139">
        <v>43260</v>
      </c>
      <c r="H8" s="139">
        <v>127387</v>
      </c>
      <c r="I8" s="139">
        <v>97593</v>
      </c>
      <c r="J8" s="139">
        <v>257668</v>
      </c>
      <c r="L8" s="315" t="s">
        <v>382</v>
      </c>
      <c r="M8" s="333">
        <v>3306964</v>
      </c>
      <c r="O8" s="332" t="s">
        <v>960</v>
      </c>
      <c r="P8" s="333">
        <v>37661</v>
      </c>
      <c r="Q8">
        <f t="shared" si="0"/>
        <v>5.598908197291603</v>
      </c>
      <c r="R8" s="332"/>
      <c r="S8" s="333"/>
    </row>
    <row r="9" spans="1:19" ht="27" customHeight="1">
      <c r="A9" s="144"/>
      <c r="B9" s="110" t="s">
        <v>367</v>
      </c>
      <c r="C9" s="138">
        <f>SUM(D9:J9)</f>
        <v>2829536</v>
      </c>
      <c r="D9" s="139">
        <v>1354568</v>
      </c>
      <c r="E9" s="139">
        <v>26200</v>
      </c>
      <c r="F9" s="139">
        <v>799842</v>
      </c>
      <c r="G9" s="139">
        <v>27913</v>
      </c>
      <c r="H9" s="139">
        <v>281010</v>
      </c>
      <c r="I9" s="139">
        <v>100947</v>
      </c>
      <c r="J9" s="139">
        <v>239056</v>
      </c>
      <c r="L9" s="315" t="s">
        <v>402</v>
      </c>
      <c r="M9" s="333">
        <v>3388581</v>
      </c>
      <c r="O9" s="332" t="s">
        <v>961</v>
      </c>
      <c r="P9" s="333">
        <v>8230</v>
      </c>
      <c r="Q9">
        <f t="shared" si="0"/>
        <v>1.2235207366694962</v>
      </c>
      <c r="R9" s="332"/>
      <c r="S9" s="333"/>
    </row>
    <row r="10" spans="2:19" ht="27" customHeight="1">
      <c r="B10" s="110" t="s">
        <v>368</v>
      </c>
      <c r="C10" s="138">
        <f>SUM(D10:J10)</f>
        <v>3306964</v>
      </c>
      <c r="D10" s="139">
        <v>1438727</v>
      </c>
      <c r="E10" s="139">
        <v>42884</v>
      </c>
      <c r="F10" s="139">
        <v>1017347</v>
      </c>
      <c r="G10" s="139">
        <v>35040</v>
      </c>
      <c r="H10" s="139">
        <v>247905</v>
      </c>
      <c r="I10" s="139">
        <v>62712</v>
      </c>
      <c r="J10" s="139">
        <v>462349</v>
      </c>
      <c r="L10" s="315" t="s">
        <v>403</v>
      </c>
      <c r="M10" s="333">
        <v>2656877</v>
      </c>
      <c r="O10" s="332" t="s">
        <v>962</v>
      </c>
      <c r="P10" s="333">
        <v>6779</v>
      </c>
      <c r="Q10">
        <f t="shared" si="0"/>
        <v>1.0078064488314114</v>
      </c>
      <c r="R10" s="332"/>
      <c r="S10" s="333"/>
    </row>
    <row r="11" spans="2:19" ht="27" customHeight="1">
      <c r="B11" s="110"/>
      <c r="C11" s="138"/>
      <c r="D11" s="139"/>
      <c r="E11" s="139"/>
      <c r="F11" s="139"/>
      <c r="G11" s="139"/>
      <c r="H11" s="139"/>
      <c r="I11" s="139"/>
      <c r="J11" s="139"/>
      <c r="L11" s="359" t="s">
        <v>404</v>
      </c>
      <c r="M11" s="228">
        <v>3000018</v>
      </c>
      <c r="O11" s="332" t="s">
        <v>963</v>
      </c>
      <c r="P11" s="333">
        <v>29948</v>
      </c>
      <c r="Q11">
        <f t="shared" si="0"/>
        <v>4.452247754772549</v>
      </c>
      <c r="R11" s="332"/>
      <c r="S11" s="333"/>
    </row>
    <row r="12" spans="2:16" ht="27" customHeight="1">
      <c r="B12" s="110" t="s">
        <v>369</v>
      </c>
      <c r="C12" s="138">
        <f aca="true" t="shared" si="1" ref="C12:C17">SUM(D12:J12)</f>
        <v>3388581</v>
      </c>
      <c r="D12" s="139">
        <v>1371993</v>
      </c>
      <c r="E12" s="139">
        <v>34560</v>
      </c>
      <c r="F12" s="139">
        <v>1118976</v>
      </c>
      <c r="G12" s="139">
        <v>53568</v>
      </c>
      <c r="H12" s="139">
        <v>211804</v>
      </c>
      <c r="I12" s="139">
        <v>82941</v>
      </c>
      <c r="J12" s="139">
        <v>514739</v>
      </c>
      <c r="L12" s="359" t="s">
        <v>496</v>
      </c>
      <c r="M12" s="333">
        <v>2789727</v>
      </c>
      <c r="P12" s="142">
        <f>SUM(P5:P11)</f>
        <v>672649</v>
      </c>
    </row>
    <row r="13" spans="2:13" ht="27" customHeight="1">
      <c r="B13" s="110" t="s">
        <v>370</v>
      </c>
      <c r="C13" s="138">
        <f t="shared" si="1"/>
        <v>2656877</v>
      </c>
      <c r="D13" s="139">
        <f aca="true" t="shared" si="2" ref="D13:J13">SUM(D14:D17)</f>
        <v>685262</v>
      </c>
      <c r="E13" s="139">
        <f t="shared" si="2"/>
        <v>22763</v>
      </c>
      <c r="F13" s="139">
        <f t="shared" si="2"/>
        <v>1123953</v>
      </c>
      <c r="G13" s="139">
        <f t="shared" si="2"/>
        <v>64368</v>
      </c>
      <c r="H13" s="139">
        <f t="shared" si="2"/>
        <v>201088</v>
      </c>
      <c r="I13" s="139">
        <f t="shared" si="2"/>
        <v>45869</v>
      </c>
      <c r="J13" s="139">
        <f t="shared" si="2"/>
        <v>513574</v>
      </c>
      <c r="L13" s="359" t="s">
        <v>1041</v>
      </c>
      <c r="M13" s="139">
        <v>3687902</v>
      </c>
    </row>
    <row r="14" spans="2:10" ht="27" customHeight="1" hidden="1">
      <c r="B14" s="133" t="s">
        <v>941</v>
      </c>
      <c r="C14" s="138">
        <f t="shared" si="1"/>
        <v>637658</v>
      </c>
      <c r="D14" s="139">
        <v>109810</v>
      </c>
      <c r="E14" s="139">
        <v>5778</v>
      </c>
      <c r="F14" s="139">
        <v>343488</v>
      </c>
      <c r="G14" s="139">
        <v>20867</v>
      </c>
      <c r="H14" s="139">
        <v>14175</v>
      </c>
      <c r="I14" s="139">
        <v>14239</v>
      </c>
      <c r="J14" s="139">
        <v>129301</v>
      </c>
    </row>
    <row r="15" spans="2:10" ht="27" customHeight="1" hidden="1">
      <c r="B15" s="133" t="s">
        <v>964</v>
      </c>
      <c r="C15" s="138">
        <f t="shared" si="1"/>
        <v>584903</v>
      </c>
      <c r="D15" s="139">
        <v>85311</v>
      </c>
      <c r="E15" s="139">
        <v>2385</v>
      </c>
      <c r="F15" s="139">
        <v>191793</v>
      </c>
      <c r="G15" s="139">
        <v>9033</v>
      </c>
      <c r="H15" s="139">
        <v>33817</v>
      </c>
      <c r="I15" s="139">
        <v>11873</v>
      </c>
      <c r="J15" s="139">
        <v>250691</v>
      </c>
    </row>
    <row r="16" spans="2:10" ht="27" customHeight="1" hidden="1">
      <c r="B16" s="133" t="s">
        <v>965</v>
      </c>
      <c r="C16" s="138">
        <f t="shared" si="1"/>
        <v>1053394</v>
      </c>
      <c r="D16" s="139">
        <v>406247</v>
      </c>
      <c r="E16" s="139">
        <v>10800</v>
      </c>
      <c r="F16" s="139">
        <v>357367</v>
      </c>
      <c r="G16" s="139">
        <v>17003</v>
      </c>
      <c r="H16" s="139">
        <v>139397</v>
      </c>
      <c r="I16" s="139">
        <v>10480</v>
      </c>
      <c r="J16" s="139">
        <v>112100</v>
      </c>
    </row>
    <row r="17" spans="2:10" ht="27" customHeight="1" hidden="1">
      <c r="B17" s="133" t="s">
        <v>966</v>
      </c>
      <c r="C17" s="138">
        <f t="shared" si="1"/>
        <v>380922</v>
      </c>
      <c r="D17" s="139">
        <v>83894</v>
      </c>
      <c r="E17" s="139">
        <v>3800</v>
      </c>
      <c r="F17" s="139">
        <v>231305</v>
      </c>
      <c r="G17" s="139">
        <v>17465</v>
      </c>
      <c r="H17" s="139">
        <v>13699</v>
      </c>
      <c r="I17" s="139">
        <v>9277</v>
      </c>
      <c r="J17" s="139">
        <v>21482</v>
      </c>
    </row>
    <row r="18" spans="2:10" ht="27" customHeight="1">
      <c r="B18" s="110" t="s">
        <v>371</v>
      </c>
      <c r="C18" s="138">
        <v>3000018</v>
      </c>
      <c r="D18" s="139">
        <v>1121936</v>
      </c>
      <c r="E18" s="139">
        <v>13693</v>
      </c>
      <c r="F18" s="139">
        <v>1113557</v>
      </c>
      <c r="G18" s="139">
        <v>64455</v>
      </c>
      <c r="H18" s="139">
        <v>160804</v>
      </c>
      <c r="I18" s="139">
        <v>37890</v>
      </c>
      <c r="J18" s="139">
        <v>487683</v>
      </c>
    </row>
    <row r="19" spans="2:10" ht="27" customHeight="1" hidden="1">
      <c r="B19" s="133" t="s">
        <v>372</v>
      </c>
      <c r="C19" s="138">
        <f>SUM(D19:J19)</f>
        <v>691133</v>
      </c>
      <c r="D19" s="139">
        <v>75827</v>
      </c>
      <c r="E19" s="139">
        <v>4400</v>
      </c>
      <c r="F19" s="139">
        <v>304758</v>
      </c>
      <c r="G19" s="139">
        <v>18326</v>
      </c>
      <c r="H19" s="139">
        <v>3034</v>
      </c>
      <c r="I19" s="139">
        <v>7335</v>
      </c>
      <c r="J19" s="139">
        <v>277453</v>
      </c>
    </row>
    <row r="20" spans="2:10" ht="27" customHeight="1" hidden="1">
      <c r="B20" s="133" t="s">
        <v>373</v>
      </c>
      <c r="C20" s="138">
        <f>SUM(D20:J20)</f>
        <v>647998</v>
      </c>
      <c r="D20" s="139">
        <v>137167</v>
      </c>
      <c r="E20" s="139">
        <v>1980</v>
      </c>
      <c r="F20" s="139">
        <v>338914</v>
      </c>
      <c r="G20" s="139">
        <v>11507</v>
      </c>
      <c r="H20" s="139">
        <v>20904</v>
      </c>
      <c r="I20" s="139">
        <v>10491</v>
      </c>
      <c r="J20" s="139">
        <v>127035</v>
      </c>
    </row>
    <row r="21" spans="2:10" ht="27" customHeight="1" hidden="1">
      <c r="B21" s="133" t="s">
        <v>374</v>
      </c>
      <c r="C21" s="138">
        <f>SUM(D21:J21)</f>
        <v>1320758</v>
      </c>
      <c r="D21" s="139">
        <v>844459</v>
      </c>
      <c r="E21" s="139">
        <v>4100</v>
      </c>
      <c r="F21" s="139">
        <v>248026</v>
      </c>
      <c r="G21" s="139">
        <v>15521</v>
      </c>
      <c r="H21" s="139">
        <v>130968</v>
      </c>
      <c r="I21" s="139">
        <v>11405</v>
      </c>
      <c r="J21" s="139">
        <v>66279</v>
      </c>
    </row>
    <row r="22" spans="2:10" ht="27" customHeight="1" hidden="1">
      <c r="B22" s="133" t="s">
        <v>375</v>
      </c>
      <c r="C22" s="138">
        <v>340129</v>
      </c>
      <c r="D22" s="139">
        <v>64483</v>
      </c>
      <c r="E22" s="139">
        <v>3213</v>
      </c>
      <c r="F22" s="139">
        <v>221859</v>
      </c>
      <c r="G22" s="139">
        <v>19101</v>
      </c>
      <c r="H22" s="139">
        <v>5898</v>
      </c>
      <c r="I22" s="139">
        <v>8659</v>
      </c>
      <c r="J22" s="139">
        <v>16916</v>
      </c>
    </row>
    <row r="23" spans="2:10" ht="27" customHeight="1">
      <c r="B23" s="110" t="s">
        <v>376</v>
      </c>
      <c r="C23" s="138">
        <f aca="true" t="shared" si="3" ref="C23:J23">SUM(C24:C27)</f>
        <v>2789727</v>
      </c>
      <c r="D23" s="139">
        <f t="shared" si="3"/>
        <v>770976</v>
      </c>
      <c r="E23" s="139">
        <f t="shared" si="3"/>
        <v>14600</v>
      </c>
      <c r="F23" s="139">
        <f t="shared" si="3"/>
        <v>1277710</v>
      </c>
      <c r="G23" s="139">
        <f t="shared" si="3"/>
        <v>95871</v>
      </c>
      <c r="H23" s="139">
        <f t="shared" si="3"/>
        <v>115653</v>
      </c>
      <c r="I23" s="139">
        <f t="shared" si="3"/>
        <v>39417</v>
      </c>
      <c r="J23" s="139">
        <f t="shared" si="3"/>
        <v>475500</v>
      </c>
    </row>
    <row r="24" spans="2:10" ht="27" customHeight="1" hidden="1">
      <c r="B24" s="133" t="s">
        <v>513</v>
      </c>
      <c r="C24" s="138">
        <v>420918</v>
      </c>
      <c r="D24" s="139">
        <v>69014</v>
      </c>
      <c r="E24" s="139">
        <v>2600</v>
      </c>
      <c r="F24" s="139">
        <v>209259</v>
      </c>
      <c r="G24" s="139">
        <v>20185</v>
      </c>
      <c r="H24" s="139">
        <v>2806</v>
      </c>
      <c r="I24" s="139">
        <v>10414</v>
      </c>
      <c r="J24" s="139">
        <v>106640</v>
      </c>
    </row>
    <row r="25" spans="2:10" ht="27" customHeight="1" hidden="1">
      <c r="B25" s="133" t="s">
        <v>373</v>
      </c>
      <c r="C25" s="138">
        <v>751124</v>
      </c>
      <c r="D25" s="139">
        <v>103936</v>
      </c>
      <c r="E25" s="139">
        <v>5000</v>
      </c>
      <c r="F25" s="139">
        <v>288757</v>
      </c>
      <c r="G25" s="139">
        <v>21377</v>
      </c>
      <c r="H25" s="139">
        <v>17984</v>
      </c>
      <c r="I25" s="139">
        <v>8666</v>
      </c>
      <c r="J25" s="139">
        <v>305404</v>
      </c>
    </row>
    <row r="26" spans="2:10" ht="27" customHeight="1" hidden="1">
      <c r="B26" s="133" t="s">
        <v>374</v>
      </c>
      <c r="C26" s="138">
        <f>SUM(D26:J26)</f>
        <v>1159061</v>
      </c>
      <c r="D26" s="139">
        <v>547648</v>
      </c>
      <c r="E26" s="139">
        <v>3500</v>
      </c>
      <c r="F26" s="139">
        <v>429936</v>
      </c>
      <c r="G26" s="139">
        <v>25522</v>
      </c>
      <c r="H26" s="139">
        <v>89824</v>
      </c>
      <c r="I26" s="139">
        <v>10924</v>
      </c>
      <c r="J26" s="139">
        <v>51707</v>
      </c>
    </row>
    <row r="27" spans="2:10" ht="27" customHeight="1">
      <c r="B27" s="133" t="s">
        <v>375</v>
      </c>
      <c r="C27" s="138">
        <f>SUM(D27:J27)</f>
        <v>458624</v>
      </c>
      <c r="D27" s="139">
        <v>50378</v>
      </c>
      <c r="E27" s="139">
        <v>3500</v>
      </c>
      <c r="F27" s="139">
        <v>349758</v>
      </c>
      <c r="G27" s="139">
        <v>28787</v>
      </c>
      <c r="H27" s="139">
        <v>5039</v>
      </c>
      <c r="I27" s="139">
        <v>9413</v>
      </c>
      <c r="J27" s="139">
        <v>11749</v>
      </c>
    </row>
    <row r="28" spans="2:10" ht="27" customHeight="1">
      <c r="B28" s="110" t="s">
        <v>408</v>
      </c>
      <c r="C28" s="138"/>
      <c r="D28" s="139"/>
      <c r="E28" s="139"/>
      <c r="F28" s="139"/>
      <c r="G28" s="139"/>
      <c r="H28" s="139"/>
      <c r="I28" s="139"/>
      <c r="J28" s="139"/>
    </row>
    <row r="29" spans="2:10" ht="27" customHeight="1">
      <c r="B29" s="133" t="s">
        <v>513</v>
      </c>
      <c r="C29" s="138">
        <f>SUM(D29:J29)</f>
        <v>545229</v>
      </c>
      <c r="D29" s="139">
        <v>70218</v>
      </c>
      <c r="E29" s="139">
        <v>3460</v>
      </c>
      <c r="F29" s="139">
        <v>327095</v>
      </c>
      <c r="G29" s="139">
        <v>34019</v>
      </c>
      <c r="H29" s="139">
        <v>2596</v>
      </c>
      <c r="I29" s="139">
        <v>9039</v>
      </c>
      <c r="J29" s="139">
        <v>98802</v>
      </c>
    </row>
    <row r="30" spans="2:10" ht="27" customHeight="1">
      <c r="B30" s="133" t="s">
        <v>373</v>
      </c>
      <c r="C30" s="138">
        <v>792619</v>
      </c>
      <c r="D30" s="139">
        <v>89426</v>
      </c>
      <c r="E30" s="139">
        <v>4700</v>
      </c>
      <c r="F30" s="139">
        <v>409691</v>
      </c>
      <c r="G30" s="139">
        <v>20895</v>
      </c>
      <c r="H30" s="139">
        <v>19480</v>
      </c>
      <c r="I30" s="139">
        <v>9830</v>
      </c>
      <c r="J30" s="139">
        <v>238597</v>
      </c>
    </row>
    <row r="31" spans="2:10" ht="27" customHeight="1">
      <c r="B31" s="334" t="s">
        <v>374</v>
      </c>
      <c r="C31" s="139">
        <v>1677405</v>
      </c>
      <c r="D31" s="139">
        <v>613310</v>
      </c>
      <c r="E31" s="139">
        <v>3580</v>
      </c>
      <c r="F31" s="139">
        <v>613445</v>
      </c>
      <c r="G31" s="139">
        <v>23840</v>
      </c>
      <c r="H31" s="139">
        <v>89533</v>
      </c>
      <c r="I31" s="139">
        <v>9188</v>
      </c>
      <c r="J31" s="139">
        <v>324509</v>
      </c>
    </row>
    <row r="32" spans="2:10" ht="27" customHeight="1" thickBot="1">
      <c r="B32" s="335" t="s">
        <v>375</v>
      </c>
      <c r="C32" s="139">
        <v>672649</v>
      </c>
      <c r="D32" s="139">
        <v>95634</v>
      </c>
      <c r="E32" s="139">
        <v>3700</v>
      </c>
      <c r="F32" s="139">
        <v>490697</v>
      </c>
      <c r="G32" s="139">
        <v>37661</v>
      </c>
      <c r="H32" s="139">
        <v>8230</v>
      </c>
      <c r="I32" s="139">
        <v>6779</v>
      </c>
      <c r="J32" s="139">
        <v>29948</v>
      </c>
    </row>
    <row r="33" spans="2:10" ht="27" customHeight="1" thickBot="1">
      <c r="B33" s="722" t="s">
        <v>514</v>
      </c>
      <c r="C33" s="902">
        <f aca="true" t="shared" si="4" ref="C33:J33">(C32-C31)/C31*100</f>
        <v>-59.899427985489496</v>
      </c>
      <c r="D33" s="855">
        <f t="shared" si="4"/>
        <v>-84.40690678449724</v>
      </c>
      <c r="E33" s="855">
        <f t="shared" si="4"/>
        <v>3.35195530726257</v>
      </c>
      <c r="F33" s="855">
        <f t="shared" si="4"/>
        <v>-20.00961781414797</v>
      </c>
      <c r="G33" s="855">
        <f t="shared" si="4"/>
        <v>57.973993288590606</v>
      </c>
      <c r="H33" s="855">
        <f t="shared" si="4"/>
        <v>-90.80785855494622</v>
      </c>
      <c r="I33" s="855">
        <f t="shared" si="4"/>
        <v>-26.218981279930343</v>
      </c>
      <c r="J33" s="855">
        <f t="shared" si="4"/>
        <v>-90.7712883155783</v>
      </c>
    </row>
    <row r="34" spans="2:10" ht="27" customHeight="1" thickBot="1">
      <c r="B34" s="534"/>
      <c r="C34" s="902"/>
      <c r="D34" s="855"/>
      <c r="E34" s="855"/>
      <c r="F34" s="855"/>
      <c r="G34" s="855"/>
      <c r="H34" s="855"/>
      <c r="I34" s="855"/>
      <c r="J34" s="855"/>
    </row>
    <row r="35" spans="2:10" ht="27" customHeight="1" thickBot="1">
      <c r="B35" s="1003" t="s">
        <v>515</v>
      </c>
      <c r="C35" s="902">
        <f>(C32-C27)/C27*100</f>
        <v>46.666768420318164</v>
      </c>
      <c r="D35" s="855">
        <f>(D32-D27)/D27*100</f>
        <v>89.83286355155028</v>
      </c>
      <c r="E35" s="855">
        <f aca="true" t="shared" si="5" ref="E35:J35">(E32-E27)/E27*100</f>
        <v>5.714285714285714</v>
      </c>
      <c r="F35" s="855">
        <f t="shared" si="5"/>
        <v>40.296147622070116</v>
      </c>
      <c r="G35" s="855">
        <f t="shared" si="5"/>
        <v>30.826414701080353</v>
      </c>
      <c r="H35" s="855">
        <f t="shared" si="5"/>
        <v>63.32605675729312</v>
      </c>
      <c r="I35" s="855">
        <f t="shared" si="5"/>
        <v>-27.982577286731114</v>
      </c>
      <c r="J35" s="855">
        <f t="shared" si="5"/>
        <v>154.89828921610348</v>
      </c>
    </row>
    <row r="36" spans="2:10" ht="17.25" thickBot="1">
      <c r="B36" s="583"/>
      <c r="C36" s="902"/>
      <c r="D36" s="855"/>
      <c r="E36" s="855"/>
      <c r="F36" s="855"/>
      <c r="G36" s="855"/>
      <c r="H36" s="855"/>
      <c r="I36" s="855"/>
      <c r="J36" s="855"/>
    </row>
    <row r="37" spans="1:10" ht="16.5">
      <c r="A37" s="143"/>
      <c r="B37" s="1" t="s">
        <v>967</v>
      </c>
      <c r="C37" s="258"/>
      <c r="D37" s="80"/>
      <c r="E37" s="80"/>
      <c r="F37" s="80"/>
      <c r="G37" s="80"/>
      <c r="H37" s="258"/>
      <c r="I37" s="80"/>
      <c r="J37" s="80"/>
    </row>
    <row r="38" spans="1:10" ht="16.5">
      <c r="A38" s="357" t="s">
        <v>609</v>
      </c>
      <c r="B38" s="956" t="s">
        <v>968</v>
      </c>
      <c r="C38" s="956"/>
      <c r="D38" s="956"/>
      <c r="E38" s="956"/>
      <c r="F38" s="956"/>
      <c r="G38" s="956"/>
      <c r="H38" s="956"/>
      <c r="I38" s="956"/>
      <c r="J38" s="956"/>
    </row>
    <row r="41" spans="3:10" ht="16.5">
      <c r="C41" s="233"/>
      <c r="D41" s="233"/>
      <c r="E41" s="233"/>
      <c r="F41" s="233"/>
      <c r="G41" s="233"/>
      <c r="H41" s="233"/>
      <c r="I41" s="233"/>
      <c r="J41" s="233"/>
    </row>
    <row r="42" spans="3:10" ht="16.5">
      <c r="C42" s="233"/>
      <c r="D42" s="233"/>
      <c r="E42" s="233"/>
      <c r="F42" s="233"/>
      <c r="G42" s="233"/>
      <c r="H42" s="233"/>
      <c r="I42" s="233"/>
      <c r="J42" s="233"/>
    </row>
    <row r="43" spans="3:10" ht="16.5">
      <c r="C43" s="233"/>
      <c r="D43" s="233"/>
      <c r="E43" s="233"/>
      <c r="F43" s="233"/>
      <c r="G43" s="233"/>
      <c r="H43" s="233"/>
      <c r="I43" s="233"/>
      <c r="J43" s="233"/>
    </row>
    <row r="44" spans="3:10" ht="16.5">
      <c r="C44" s="233"/>
      <c r="D44" s="233"/>
      <c r="E44" s="233"/>
      <c r="F44" s="233"/>
      <c r="G44" s="233"/>
      <c r="H44" s="233"/>
      <c r="I44" s="233"/>
      <c r="J44" s="233"/>
    </row>
    <row r="45" spans="3:10" ht="16.5">
      <c r="C45" s="233"/>
      <c r="D45" s="233"/>
      <c r="E45" s="233"/>
      <c r="F45" s="233"/>
      <c r="G45" s="233"/>
      <c r="H45" s="233"/>
      <c r="I45" s="233"/>
      <c r="J45" s="233"/>
    </row>
    <row r="46" spans="3:10" ht="16.5">
      <c r="C46" s="80"/>
      <c r="D46" s="80"/>
      <c r="E46" s="80"/>
      <c r="F46" s="80"/>
      <c r="G46" s="80"/>
      <c r="H46" s="80"/>
      <c r="I46" s="80"/>
      <c r="J46" s="80"/>
    </row>
    <row r="47" spans="3:10" ht="16.5">
      <c r="C47" s="80"/>
      <c r="D47" s="80"/>
      <c r="E47" s="80"/>
      <c r="F47" s="80"/>
      <c r="G47" s="80"/>
      <c r="H47" s="80"/>
      <c r="I47" s="80"/>
      <c r="J47" s="80"/>
    </row>
  </sheetData>
  <mergeCells count="22">
    <mergeCell ref="B35:B36"/>
    <mergeCell ref="I35:I36"/>
    <mergeCell ref="J35:J36"/>
    <mergeCell ref="F33:F34"/>
    <mergeCell ref="G33:G34"/>
    <mergeCell ref="H33:H34"/>
    <mergeCell ref="I33:I34"/>
    <mergeCell ref="A2:A5"/>
    <mergeCell ref="C33:C34"/>
    <mergeCell ref="D33:D34"/>
    <mergeCell ref="E33:E34"/>
    <mergeCell ref="B33:B34"/>
    <mergeCell ref="B38:J38"/>
    <mergeCell ref="B1:H1"/>
    <mergeCell ref="I1:J1"/>
    <mergeCell ref="J33:J34"/>
    <mergeCell ref="C35:C36"/>
    <mergeCell ref="D35:D36"/>
    <mergeCell ref="E35:E36"/>
    <mergeCell ref="F35:F36"/>
    <mergeCell ref="G35:G36"/>
    <mergeCell ref="H35:H36"/>
  </mergeCells>
  <printOptions/>
  <pageMargins left="0.7480314960629921" right="0.7480314960629921" top="0.5905511811023623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showGridLines="0" view="pageBreakPreview" zoomScaleSheetLayoutView="100" workbookViewId="0" topLeftCell="A7">
      <pane ySplit="10" topLeftCell="BM29" activePane="bottomLeft" state="frozen"/>
      <selection pane="topLeft" activeCell="A7" sqref="A7"/>
      <selection pane="bottomLeft" activeCell="C29" sqref="C29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8.125" style="0" customWidth="1"/>
    <col min="6" max="11" width="8.625" style="0" customWidth="1"/>
    <col min="12" max="12" width="2.625" style="0" customWidth="1"/>
  </cols>
  <sheetData>
    <row r="1" spans="1:12" ht="49.5" customHeight="1">
      <c r="A1" s="572" t="s">
        <v>412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2:12" ht="64.5" customHeight="1">
      <c r="B2" s="569" t="s">
        <v>228</v>
      </c>
      <c r="C2" s="569"/>
      <c r="D2" s="569"/>
      <c r="E2" s="569"/>
      <c r="F2" s="569"/>
      <c r="G2" s="569"/>
      <c r="H2" s="569"/>
      <c r="I2" s="569"/>
      <c r="J2" s="569"/>
      <c r="K2" s="569"/>
      <c r="L2" s="3"/>
    </row>
    <row r="3" spans="1:12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1" ht="24.75" customHeight="1">
      <c r="B4" s="4" t="s">
        <v>413</v>
      </c>
      <c r="C4" s="5"/>
      <c r="D4" s="5"/>
      <c r="E4" s="5"/>
      <c r="F4" s="5"/>
      <c r="G4" s="5"/>
      <c r="H4" s="5"/>
      <c r="I4" s="5"/>
      <c r="J4" s="5"/>
      <c r="K4" s="5"/>
    </row>
    <row r="5" spans="2:11" ht="24.75" customHeight="1" thickBot="1">
      <c r="B5" s="454" t="s">
        <v>414</v>
      </c>
      <c r="C5" s="5"/>
      <c r="D5" s="5"/>
      <c r="E5" s="5"/>
      <c r="F5" s="5"/>
      <c r="G5" s="5"/>
      <c r="H5" s="5"/>
      <c r="I5" s="5"/>
      <c r="J5" s="5"/>
      <c r="K5" s="5"/>
    </row>
    <row r="6" spans="2:11" ht="19.5" customHeight="1">
      <c r="B6" s="580" t="s">
        <v>500</v>
      </c>
      <c r="C6" s="6" t="s">
        <v>415</v>
      </c>
      <c r="D6" s="575" t="s">
        <v>416</v>
      </c>
      <c r="E6" s="575" t="s">
        <v>417</v>
      </c>
      <c r="F6" s="571" t="s">
        <v>418</v>
      </c>
      <c r="G6" s="561"/>
      <c r="H6" s="562"/>
      <c r="I6" s="575" t="s">
        <v>419</v>
      </c>
      <c r="J6" s="575" t="s">
        <v>420</v>
      </c>
      <c r="K6" s="7" t="s">
        <v>421</v>
      </c>
    </row>
    <row r="7" spans="2:11" ht="19.5" customHeight="1">
      <c r="B7" s="581"/>
      <c r="C7" s="8" t="s">
        <v>593</v>
      </c>
      <c r="D7" s="576"/>
      <c r="E7" s="576"/>
      <c r="F7" s="563" t="s">
        <v>422</v>
      </c>
      <c r="G7" s="564"/>
      <c r="H7" s="565"/>
      <c r="I7" s="576"/>
      <c r="J7" s="576"/>
      <c r="K7" s="10" t="s">
        <v>594</v>
      </c>
    </row>
    <row r="8" spans="2:11" ht="19.5" customHeight="1">
      <c r="B8" s="581"/>
      <c r="C8" s="368" t="s">
        <v>423</v>
      </c>
      <c r="D8" s="576"/>
      <c r="E8" s="576"/>
      <c r="F8" s="566" t="s">
        <v>670</v>
      </c>
      <c r="G8" s="586" t="s">
        <v>424</v>
      </c>
      <c r="H8" s="586" t="s">
        <v>425</v>
      </c>
      <c r="I8" s="547" t="s">
        <v>426</v>
      </c>
      <c r="J8" s="12" t="s">
        <v>427</v>
      </c>
      <c r="K8" s="417" t="s">
        <v>423</v>
      </c>
    </row>
    <row r="9" spans="2:11" ht="19.5" customHeight="1">
      <c r="B9" s="588" t="s">
        <v>428</v>
      </c>
      <c r="C9" s="582" t="s">
        <v>667</v>
      </c>
      <c r="D9" s="579" t="s">
        <v>429</v>
      </c>
      <c r="E9" s="579" t="s">
        <v>430</v>
      </c>
      <c r="F9" s="576"/>
      <c r="G9" s="587"/>
      <c r="H9" s="587"/>
      <c r="I9" s="547"/>
      <c r="J9" s="560" t="s">
        <v>431</v>
      </c>
      <c r="K9" s="557" t="s">
        <v>668</v>
      </c>
    </row>
    <row r="10" spans="2:11" ht="19.5" customHeight="1">
      <c r="B10" s="589"/>
      <c r="C10" s="577"/>
      <c r="D10" s="579"/>
      <c r="E10" s="579"/>
      <c r="F10" s="567" t="s">
        <v>595</v>
      </c>
      <c r="G10" s="567" t="s">
        <v>432</v>
      </c>
      <c r="H10" s="567" t="s">
        <v>433</v>
      </c>
      <c r="I10" s="555" t="s">
        <v>596</v>
      </c>
      <c r="J10" s="555"/>
      <c r="K10" s="557"/>
    </row>
    <row r="11" spans="2:11" ht="20.25" customHeight="1" thickBot="1">
      <c r="B11" s="583"/>
      <c r="C11" s="578"/>
      <c r="D11" s="574"/>
      <c r="E11" s="570"/>
      <c r="F11" s="568"/>
      <c r="G11" s="559"/>
      <c r="H11" s="559"/>
      <c r="I11" s="556"/>
      <c r="J11" s="556"/>
      <c r="K11" s="558"/>
    </row>
    <row r="12" spans="2:11" ht="24.75" customHeight="1" hidden="1">
      <c r="B12" s="15" t="s">
        <v>434</v>
      </c>
      <c r="C12" s="16">
        <v>2137.4615</v>
      </c>
      <c r="D12" s="17">
        <v>235</v>
      </c>
      <c r="E12" s="18">
        <v>108942</v>
      </c>
      <c r="F12" s="18">
        <f>SUM(G12:H12)</f>
        <v>462509</v>
      </c>
      <c r="G12" s="18">
        <v>240260</v>
      </c>
      <c r="H12" s="18">
        <v>222249</v>
      </c>
      <c r="I12" s="19">
        <f>(G12/H12)*100</f>
        <v>108.10397347119671</v>
      </c>
      <c r="J12" s="19">
        <f>(F12/E12)</f>
        <v>4.245460887444695</v>
      </c>
      <c r="K12" s="20">
        <f>(F12/C12)</f>
        <v>216.3823769457368</v>
      </c>
    </row>
    <row r="13" spans="2:11" ht="20.25" customHeight="1" hidden="1">
      <c r="B13" s="21" t="s">
        <v>435</v>
      </c>
      <c r="C13" s="16">
        <v>2137.4615</v>
      </c>
      <c r="D13" s="17">
        <v>235</v>
      </c>
      <c r="E13" s="18">
        <v>111928</v>
      </c>
      <c r="F13" s="18">
        <f>SUM(G13:H13)</f>
        <v>464359</v>
      </c>
      <c r="G13" s="18">
        <v>240698</v>
      </c>
      <c r="H13" s="18">
        <v>223661</v>
      </c>
      <c r="I13" s="19">
        <f>(G13/H13)*100</f>
        <v>107.61733158664228</v>
      </c>
      <c r="J13" s="19">
        <f>(F13/E13)</f>
        <v>4.148729540418841</v>
      </c>
      <c r="K13" s="20">
        <f>(F13/C13)</f>
        <v>217.24788961111113</v>
      </c>
    </row>
    <row r="14" spans="2:11" ht="22.5" customHeight="1" hidden="1">
      <c r="B14" s="21" t="s">
        <v>436</v>
      </c>
      <c r="C14" s="16">
        <v>2137.4615</v>
      </c>
      <c r="D14" s="17">
        <v>235</v>
      </c>
      <c r="E14" s="18">
        <v>116220</v>
      </c>
      <c r="F14" s="18">
        <f>SUM(G14:H14)</f>
        <v>465043</v>
      </c>
      <c r="G14" s="18">
        <v>241017</v>
      </c>
      <c r="H14" s="18">
        <v>224026</v>
      </c>
      <c r="I14" s="19">
        <f>(G14/H14)*100</f>
        <v>107.58438752644783</v>
      </c>
      <c r="J14" s="19">
        <f>(F14/E14)</f>
        <v>4.001402512476338</v>
      </c>
      <c r="K14" s="20">
        <f>(F14/C14)</f>
        <v>217.56789537495763</v>
      </c>
    </row>
    <row r="15" spans="2:11" ht="22.5" customHeight="1" hidden="1">
      <c r="B15" s="21" t="s">
        <v>671</v>
      </c>
      <c r="C15" s="16">
        <v>2137.4615</v>
      </c>
      <c r="D15" s="17">
        <v>235</v>
      </c>
      <c r="E15" s="18">
        <v>120022</v>
      </c>
      <c r="F15" s="18">
        <f>SUM(G15:H15)</f>
        <v>465120</v>
      </c>
      <c r="G15" s="18">
        <v>241321</v>
      </c>
      <c r="H15" s="18">
        <v>223799</v>
      </c>
      <c r="I15" s="19">
        <f>(G15/H15)*100</f>
        <v>107.82934686928895</v>
      </c>
      <c r="J15" s="19">
        <f>(F15/E15)</f>
        <v>3.875289530252787</v>
      </c>
      <c r="K15" s="20">
        <f>(F15/C15)</f>
        <v>217.60391941562457</v>
      </c>
    </row>
    <row r="16" spans="2:11" ht="9.75" customHeight="1" hidden="1">
      <c r="B16" s="21"/>
      <c r="C16" s="16"/>
      <c r="D16" s="17"/>
      <c r="E16" s="18"/>
      <c r="F16" s="18"/>
      <c r="G16" s="18"/>
      <c r="H16" s="18"/>
      <c r="I16" s="19"/>
      <c r="J16" s="19"/>
      <c r="K16" s="20"/>
    </row>
    <row r="17" spans="2:11" ht="22.5" customHeight="1">
      <c r="B17" s="21" t="s">
        <v>672</v>
      </c>
      <c r="C17" s="22">
        <v>2143.6251</v>
      </c>
      <c r="D17" s="17">
        <v>235</v>
      </c>
      <c r="E17" s="18">
        <v>123962</v>
      </c>
      <c r="F17" s="18">
        <f>SUM(G17:H17)</f>
        <v>466603</v>
      </c>
      <c r="G17" s="18">
        <v>241958</v>
      </c>
      <c r="H17" s="18">
        <v>224645</v>
      </c>
      <c r="I17" s="19">
        <f>(G17/H17)*100</f>
        <v>107.70682632598098</v>
      </c>
      <c r="J17" s="19">
        <f>(F17/E17)</f>
        <v>3.7640809280263308</v>
      </c>
      <c r="K17" s="20">
        <f>(F17/C17)</f>
        <v>217.67005807125506</v>
      </c>
    </row>
    <row r="18" spans="2:11" ht="22.5" customHeight="1">
      <c r="B18" s="21" t="s">
        <v>673</v>
      </c>
      <c r="C18" s="22">
        <v>2143.6251</v>
      </c>
      <c r="D18" s="17">
        <v>235</v>
      </c>
      <c r="E18" s="18">
        <v>127466</v>
      </c>
      <c r="F18" s="18">
        <f>SUM(G18:H18)</f>
        <v>465627</v>
      </c>
      <c r="G18" s="18">
        <v>241261</v>
      </c>
      <c r="H18" s="18">
        <v>224366</v>
      </c>
      <c r="I18" s="19">
        <f>(G18/H18)*100</f>
        <v>107.53010705721901</v>
      </c>
      <c r="J18" s="19">
        <f>(F18/E18)</f>
        <v>3.6529505907457676</v>
      </c>
      <c r="K18" s="20">
        <f>(F18/C18)</f>
        <v>217.21475457625493</v>
      </c>
    </row>
    <row r="19" spans="2:11" ht="22.5" customHeight="1">
      <c r="B19" s="21" t="s">
        <v>674</v>
      </c>
      <c r="C19" s="22">
        <v>2143.6251</v>
      </c>
      <c r="D19" s="17">
        <v>235</v>
      </c>
      <c r="E19" s="18">
        <v>130059</v>
      </c>
      <c r="F19" s="18">
        <f>SUM(G19:H19)</f>
        <v>465004</v>
      </c>
      <c r="G19" s="18">
        <v>240727</v>
      </c>
      <c r="H19" s="18">
        <v>224277</v>
      </c>
      <c r="I19" s="19">
        <f>(G19/H19)*100</f>
        <v>107.33467988246676</v>
      </c>
      <c r="J19" s="19">
        <f>(F19/E19)</f>
        <v>3.575331195841887</v>
      </c>
      <c r="K19" s="20">
        <f>(F19/C19)</f>
        <v>216.9241253986063</v>
      </c>
    </row>
    <row r="20" spans="2:11" ht="22.5" customHeight="1">
      <c r="B20" s="21" t="s">
        <v>675</v>
      </c>
      <c r="C20" s="22">
        <v>2143.6251</v>
      </c>
      <c r="D20" s="17">
        <v>235</v>
      </c>
      <c r="E20" s="18">
        <v>133143</v>
      </c>
      <c r="F20" s="18">
        <f>SUM(G20:H20)</f>
        <v>465186</v>
      </c>
      <c r="G20" s="18">
        <v>240691</v>
      </c>
      <c r="H20" s="18">
        <v>224495</v>
      </c>
      <c r="I20" s="19">
        <f>(G20/H20)*100</f>
        <v>107.21441457493486</v>
      </c>
      <c r="J20" s="19">
        <f>(F20/E20)</f>
        <v>3.4938825172934362</v>
      </c>
      <c r="K20" s="20">
        <f>(F20/C20)</f>
        <v>217.00902830443624</v>
      </c>
    </row>
    <row r="21" spans="2:11" ht="22.5" customHeight="1">
      <c r="B21" s="21" t="s">
        <v>676</v>
      </c>
      <c r="C21" s="22">
        <v>2143.6251</v>
      </c>
      <c r="D21" s="17">
        <v>237</v>
      </c>
      <c r="E21" s="18">
        <v>134568</v>
      </c>
      <c r="F21" s="18">
        <f>SUM(G21:H21)</f>
        <v>465799</v>
      </c>
      <c r="G21" s="18">
        <v>240529</v>
      </c>
      <c r="H21" s="18">
        <v>225270</v>
      </c>
      <c r="I21" s="19">
        <f>(G21/H21)*100</f>
        <v>106.77364939849959</v>
      </c>
      <c r="J21" s="19">
        <f>(F21/E21)</f>
        <v>3.461439569585637</v>
      </c>
      <c r="K21" s="20">
        <f>(F21/C21)</f>
        <v>217.29499248725907</v>
      </c>
    </row>
    <row r="22" spans="2:11" ht="9.75" customHeight="1">
      <c r="B22" s="21"/>
      <c r="C22" s="22"/>
      <c r="D22" s="17"/>
      <c r="E22" s="18"/>
      <c r="F22" s="455"/>
      <c r="G22" s="455"/>
      <c r="H22" s="455"/>
      <c r="I22" s="455"/>
      <c r="J22" s="455"/>
      <c r="K22" s="455"/>
    </row>
    <row r="23" spans="2:11" ht="22.5" customHeight="1">
      <c r="B23" s="21" t="s">
        <v>677</v>
      </c>
      <c r="C23" s="22">
        <v>2143.6251</v>
      </c>
      <c r="D23" s="17">
        <v>237</v>
      </c>
      <c r="E23" s="18">
        <v>135914</v>
      </c>
      <c r="F23" s="18">
        <f>SUM(G23:H23)</f>
        <v>464107</v>
      </c>
      <c r="G23" s="18">
        <v>239410</v>
      </c>
      <c r="H23" s="18">
        <v>224697</v>
      </c>
      <c r="I23" s="19">
        <f>(G23/H23)*100</f>
        <v>106.54792898881604</v>
      </c>
      <c r="J23" s="19">
        <f>(F23/E23)</f>
        <v>3.4147107729888018</v>
      </c>
      <c r="K23" s="20">
        <f>(F23/C23)</f>
        <v>216.50567536273016</v>
      </c>
    </row>
    <row r="24" spans="2:11" ht="21.75" customHeight="1" hidden="1">
      <c r="B24" s="21" t="s">
        <v>678</v>
      </c>
      <c r="C24" s="22">
        <v>2143.6251</v>
      </c>
      <c r="D24" s="17">
        <v>237</v>
      </c>
      <c r="E24" s="18">
        <v>134669</v>
      </c>
      <c r="F24" s="18">
        <f>SUM(G24:H24)</f>
        <v>466015</v>
      </c>
      <c r="G24" s="18">
        <v>240495</v>
      </c>
      <c r="H24" s="18">
        <v>225520</v>
      </c>
      <c r="I24" s="19">
        <f>(G24/H24)*100</f>
        <v>106.64020929407592</v>
      </c>
      <c r="J24" s="19">
        <f>(F24/E24)</f>
        <v>3.460447467494375</v>
      </c>
      <c r="K24" s="20">
        <f>(F24/C24)</f>
        <v>217.3957563754968</v>
      </c>
    </row>
    <row r="25" spans="2:11" ht="21.75" customHeight="1" hidden="1">
      <c r="B25" s="21" t="s">
        <v>437</v>
      </c>
      <c r="C25" s="22">
        <v>2143.6251</v>
      </c>
      <c r="D25" s="17">
        <v>237</v>
      </c>
      <c r="E25" s="18">
        <v>134990</v>
      </c>
      <c r="F25" s="18">
        <f>SUM(G25:H25)</f>
        <v>465150</v>
      </c>
      <c r="G25" s="18">
        <v>240026</v>
      </c>
      <c r="H25" s="18">
        <v>225124</v>
      </c>
      <c r="I25" s="19">
        <f>(G25/H25)*100</f>
        <v>106.61946305147384</v>
      </c>
      <c r="J25" s="19">
        <f>(F25/E25)</f>
        <v>3.4458108008000594</v>
      </c>
      <c r="K25" s="20">
        <f>(F25/C25)</f>
        <v>216.9922343230633</v>
      </c>
    </row>
    <row r="26" spans="2:11" ht="21.75" customHeight="1" hidden="1">
      <c r="B26" s="21" t="s">
        <v>438</v>
      </c>
      <c r="C26" s="22">
        <v>2143.6251</v>
      </c>
      <c r="D26" s="17">
        <v>237</v>
      </c>
      <c r="E26" s="18">
        <v>135562</v>
      </c>
      <c r="F26" s="18">
        <f>SUM(G26:H26)</f>
        <v>464453</v>
      </c>
      <c r="G26" s="18">
        <v>239600</v>
      </c>
      <c r="H26" s="18">
        <v>224853</v>
      </c>
      <c r="I26" s="19">
        <f>(G26/H26)*100</f>
        <v>106.55850711353641</v>
      </c>
      <c r="J26" s="19">
        <f>(F26/E26)</f>
        <v>3.426129741372951</v>
      </c>
      <c r="K26" s="20">
        <f>(F26/C26)</f>
        <v>216.66708418370357</v>
      </c>
    </row>
    <row r="27" spans="2:11" ht="21.75" customHeight="1" hidden="1">
      <c r="B27" s="21" t="s">
        <v>439</v>
      </c>
      <c r="C27" s="22">
        <v>2143.6251</v>
      </c>
      <c r="D27" s="17">
        <v>237</v>
      </c>
      <c r="E27" s="18">
        <v>135914</v>
      </c>
      <c r="F27" s="18">
        <f>SUM(G27:H27)</f>
        <v>464107</v>
      </c>
      <c r="G27" s="18">
        <v>239410</v>
      </c>
      <c r="H27" s="18">
        <v>224697</v>
      </c>
      <c r="I27" s="19">
        <f>(G27/H27)*100</f>
        <v>106.54792898881604</v>
      </c>
      <c r="J27" s="19">
        <f>(F27/E27)</f>
        <v>3.4147107729888018</v>
      </c>
      <c r="K27" s="20">
        <f>(F27/C27)</f>
        <v>216.50567536273016</v>
      </c>
    </row>
    <row r="28" spans="2:11" ht="21.75" customHeight="1" hidden="1">
      <c r="B28" s="23"/>
      <c r="C28" s="22"/>
      <c r="D28" s="455"/>
      <c r="E28" s="455"/>
      <c r="F28" s="455"/>
      <c r="G28" s="455"/>
      <c r="H28" s="455"/>
      <c r="I28" s="18"/>
      <c r="J28" s="455"/>
      <c r="K28" s="455"/>
    </row>
    <row r="29" spans="2:11" ht="22.5" customHeight="1">
      <c r="B29" s="21" t="s">
        <v>679</v>
      </c>
      <c r="C29" s="22">
        <v>2143.6251</v>
      </c>
      <c r="D29" s="24">
        <v>237</v>
      </c>
      <c r="E29" s="18">
        <f aca="true" t="shared" si="0" ref="E29:K29">E36</f>
        <v>137921</v>
      </c>
      <c r="F29" s="18">
        <f t="shared" si="0"/>
        <v>463285</v>
      </c>
      <c r="G29" s="18">
        <f t="shared" si="0"/>
        <v>238839</v>
      </c>
      <c r="H29" s="18">
        <f t="shared" si="0"/>
        <v>224446</v>
      </c>
      <c r="I29" s="19">
        <f t="shared" si="0"/>
        <v>106.41</v>
      </c>
      <c r="J29" s="19">
        <f t="shared" si="0"/>
        <v>3.36</v>
      </c>
      <c r="K29" s="20">
        <f t="shared" si="0"/>
        <v>216</v>
      </c>
    </row>
    <row r="30" spans="2:11" ht="12.75" customHeight="1" hidden="1">
      <c r="B30" s="21" t="s">
        <v>597</v>
      </c>
      <c r="C30" s="590">
        <v>2143.6251</v>
      </c>
      <c r="D30" s="604">
        <v>237</v>
      </c>
      <c r="E30" s="604">
        <v>136251</v>
      </c>
      <c r="F30" s="604">
        <f>SUM(G30:H30)</f>
        <v>463954</v>
      </c>
      <c r="G30" s="604">
        <v>239296</v>
      </c>
      <c r="H30" s="604">
        <v>224658</v>
      </c>
      <c r="I30" s="606">
        <f>(G30/H30)*100</f>
        <v>106.51568161383081</v>
      </c>
      <c r="J30" s="606">
        <f>(F30/E30)</f>
        <v>3.405141980609317</v>
      </c>
      <c r="K30" s="604">
        <v>216</v>
      </c>
    </row>
    <row r="31" spans="2:11" ht="12.75" customHeight="1" hidden="1">
      <c r="B31" s="21" t="s">
        <v>598</v>
      </c>
      <c r="C31" s="590"/>
      <c r="D31" s="604"/>
      <c r="E31" s="604"/>
      <c r="F31" s="604"/>
      <c r="G31" s="604"/>
      <c r="H31" s="604"/>
      <c r="I31" s="606"/>
      <c r="J31" s="606"/>
      <c r="K31" s="604"/>
    </row>
    <row r="32" spans="2:11" ht="12.75" customHeight="1" hidden="1">
      <c r="B32" s="21" t="s">
        <v>680</v>
      </c>
      <c r="C32" s="590">
        <v>2143.6251</v>
      </c>
      <c r="D32" s="604">
        <v>237</v>
      </c>
      <c r="E32" s="604">
        <v>136750</v>
      </c>
      <c r="F32" s="604">
        <f>SUM(G32:H32)</f>
        <v>463606</v>
      </c>
      <c r="G32" s="604">
        <v>239043</v>
      </c>
      <c r="H32" s="604">
        <v>224563</v>
      </c>
      <c r="I32" s="606">
        <f>(G32/H32)*100</f>
        <v>106.44807915818724</v>
      </c>
      <c r="J32" s="606">
        <f>(F32/E32)</f>
        <v>3.3901718464351007</v>
      </c>
      <c r="K32" s="604">
        <v>216</v>
      </c>
    </row>
    <row r="33" spans="2:11" ht="12.75" customHeight="1" hidden="1">
      <c r="B33" s="21" t="s">
        <v>599</v>
      </c>
      <c r="C33" s="590"/>
      <c r="D33" s="604"/>
      <c r="E33" s="604"/>
      <c r="F33" s="604"/>
      <c r="G33" s="604"/>
      <c r="H33" s="604"/>
      <c r="I33" s="606"/>
      <c r="J33" s="606"/>
      <c r="K33" s="604"/>
    </row>
    <row r="34" spans="2:11" ht="12.75" customHeight="1" hidden="1">
      <c r="B34" s="21" t="s">
        <v>681</v>
      </c>
      <c r="C34" s="590">
        <v>2143.6251</v>
      </c>
      <c r="D34" s="604">
        <v>237</v>
      </c>
      <c r="E34" s="604">
        <v>137377</v>
      </c>
      <c r="F34" s="604">
        <f>SUM(G34:H34)</f>
        <v>463325</v>
      </c>
      <c r="G34" s="604">
        <v>238861</v>
      </c>
      <c r="H34" s="604">
        <v>224464</v>
      </c>
      <c r="I34" s="606">
        <v>106.41</v>
      </c>
      <c r="J34" s="606">
        <v>3.37</v>
      </c>
      <c r="K34" s="604">
        <v>216</v>
      </c>
    </row>
    <row r="35" spans="2:11" ht="12.75" customHeight="1" hidden="1">
      <c r="B35" s="21" t="s">
        <v>600</v>
      </c>
      <c r="C35" s="590"/>
      <c r="D35" s="604"/>
      <c r="E35" s="604"/>
      <c r="F35" s="604"/>
      <c r="G35" s="604"/>
      <c r="H35" s="604"/>
      <c r="I35" s="606"/>
      <c r="J35" s="606"/>
      <c r="K35" s="604"/>
    </row>
    <row r="36" spans="2:11" ht="12.75" customHeight="1" hidden="1">
      <c r="B36" s="21" t="s">
        <v>682</v>
      </c>
      <c r="C36" s="590">
        <v>2143.6251</v>
      </c>
      <c r="D36" s="604">
        <v>237</v>
      </c>
      <c r="E36" s="604">
        <v>137921</v>
      </c>
      <c r="F36" s="604">
        <f>SUM(G36:H36)</f>
        <v>463285</v>
      </c>
      <c r="G36" s="604">
        <v>238839</v>
      </c>
      <c r="H36" s="604">
        <v>224446</v>
      </c>
      <c r="I36" s="606">
        <v>106.41</v>
      </c>
      <c r="J36" s="606">
        <v>3.36</v>
      </c>
      <c r="K36" s="604">
        <v>216</v>
      </c>
    </row>
    <row r="37" spans="2:11" ht="12.75" customHeight="1" hidden="1">
      <c r="B37" s="21" t="s">
        <v>601</v>
      </c>
      <c r="C37" s="591"/>
      <c r="D37" s="605"/>
      <c r="E37" s="605"/>
      <c r="F37" s="605"/>
      <c r="G37" s="605"/>
      <c r="H37" s="605"/>
      <c r="I37" s="607"/>
      <c r="J37" s="607"/>
      <c r="K37" s="605"/>
    </row>
    <row r="38" spans="2:11" ht="22.5" customHeight="1">
      <c r="B38" s="21" t="s">
        <v>683</v>
      </c>
      <c r="C38" s="22">
        <v>2143.6251</v>
      </c>
      <c r="D38" s="24">
        <f aca="true" t="shared" si="1" ref="D38:K38">D45</f>
        <v>237</v>
      </c>
      <c r="E38" s="24">
        <f t="shared" si="1"/>
        <v>141006</v>
      </c>
      <c r="F38" s="24">
        <f t="shared" si="1"/>
        <v>462286</v>
      </c>
      <c r="G38" s="24">
        <f t="shared" si="1"/>
        <v>238153</v>
      </c>
      <c r="H38" s="24">
        <f t="shared" si="1"/>
        <v>224133</v>
      </c>
      <c r="I38" s="27">
        <f t="shared" si="1"/>
        <v>106.26</v>
      </c>
      <c r="J38" s="27">
        <f t="shared" si="1"/>
        <v>3.28</v>
      </c>
      <c r="K38" s="28">
        <f t="shared" si="1"/>
        <v>216</v>
      </c>
    </row>
    <row r="39" spans="2:11" ht="12.75" customHeight="1" hidden="1">
      <c r="B39" s="21" t="s">
        <v>684</v>
      </c>
      <c r="C39" s="590">
        <v>2143.6251</v>
      </c>
      <c r="D39" s="604">
        <v>237</v>
      </c>
      <c r="E39" s="604">
        <v>138280</v>
      </c>
      <c r="F39" s="604">
        <f>SUM(G39:H39)</f>
        <v>462758</v>
      </c>
      <c r="G39" s="604">
        <v>238543</v>
      </c>
      <c r="H39" s="604">
        <v>224215</v>
      </c>
      <c r="I39" s="606">
        <v>106.39</v>
      </c>
      <c r="J39" s="606">
        <v>3.35</v>
      </c>
      <c r="K39" s="604">
        <v>216</v>
      </c>
    </row>
    <row r="40" spans="2:11" ht="12.75" customHeight="1" hidden="1">
      <c r="B40" s="21" t="s">
        <v>598</v>
      </c>
      <c r="C40" s="591"/>
      <c r="D40" s="605"/>
      <c r="E40" s="605"/>
      <c r="F40" s="605"/>
      <c r="G40" s="605"/>
      <c r="H40" s="605"/>
      <c r="I40" s="607"/>
      <c r="J40" s="607"/>
      <c r="K40" s="605"/>
    </row>
    <row r="41" spans="2:11" ht="12.75" customHeight="1" hidden="1">
      <c r="B41" s="21" t="s">
        <v>685</v>
      </c>
      <c r="C41" s="590">
        <v>2143.6251</v>
      </c>
      <c r="D41" s="604">
        <v>237</v>
      </c>
      <c r="E41" s="604">
        <v>139196</v>
      </c>
      <c r="F41" s="604">
        <f>SUM(G41:H41)</f>
        <v>462313</v>
      </c>
      <c r="G41" s="604">
        <v>238276</v>
      </c>
      <c r="H41" s="604">
        <v>224037</v>
      </c>
      <c r="I41" s="606">
        <v>106.36</v>
      </c>
      <c r="J41" s="606">
        <v>3.32</v>
      </c>
      <c r="K41" s="604">
        <v>216</v>
      </c>
    </row>
    <row r="42" spans="2:11" ht="12.75" customHeight="1" hidden="1">
      <c r="B42" s="21" t="s">
        <v>599</v>
      </c>
      <c r="C42" s="591"/>
      <c r="D42" s="605"/>
      <c r="E42" s="605"/>
      <c r="F42" s="605"/>
      <c r="G42" s="605"/>
      <c r="H42" s="605"/>
      <c r="I42" s="607"/>
      <c r="J42" s="607"/>
      <c r="K42" s="605"/>
    </row>
    <row r="43" spans="2:11" ht="12.75" customHeight="1" hidden="1">
      <c r="B43" s="21" t="s">
        <v>686</v>
      </c>
      <c r="C43" s="590">
        <v>2143.6251</v>
      </c>
      <c r="D43" s="604">
        <v>237</v>
      </c>
      <c r="E43" s="604">
        <v>140434</v>
      </c>
      <c r="F43" s="604">
        <f>SUM(G43:H43)</f>
        <v>462232</v>
      </c>
      <c r="G43" s="604">
        <v>238147</v>
      </c>
      <c r="H43" s="604">
        <v>224085</v>
      </c>
      <c r="I43" s="606">
        <v>106.28</v>
      </c>
      <c r="J43" s="606">
        <v>3.29</v>
      </c>
      <c r="K43" s="604">
        <v>216</v>
      </c>
    </row>
    <row r="44" spans="2:11" ht="12.75" customHeight="1" hidden="1">
      <c r="B44" s="21" t="s">
        <v>600</v>
      </c>
      <c r="C44" s="591"/>
      <c r="D44" s="605"/>
      <c r="E44" s="605"/>
      <c r="F44" s="605"/>
      <c r="G44" s="605"/>
      <c r="H44" s="605"/>
      <c r="I44" s="607"/>
      <c r="J44" s="607"/>
      <c r="K44" s="605"/>
    </row>
    <row r="45" spans="2:11" ht="12.75" customHeight="1" hidden="1">
      <c r="B45" s="21" t="s">
        <v>687</v>
      </c>
      <c r="C45" s="590">
        <v>2143.6251</v>
      </c>
      <c r="D45" s="604">
        <v>237</v>
      </c>
      <c r="E45" s="604">
        <v>141006</v>
      </c>
      <c r="F45" s="604">
        <f>SUM(G45:H45)</f>
        <v>462286</v>
      </c>
      <c r="G45" s="604">
        <v>238153</v>
      </c>
      <c r="H45" s="604">
        <v>224133</v>
      </c>
      <c r="I45" s="606">
        <v>106.26</v>
      </c>
      <c r="J45" s="606">
        <v>3.28</v>
      </c>
      <c r="K45" s="604">
        <v>216</v>
      </c>
    </row>
    <row r="46" spans="2:11" ht="12.75" customHeight="1" hidden="1">
      <c r="B46" s="21" t="s">
        <v>601</v>
      </c>
      <c r="C46" s="591"/>
      <c r="D46" s="605"/>
      <c r="E46" s="605"/>
      <c r="F46" s="605"/>
      <c r="G46" s="605"/>
      <c r="H46" s="605"/>
      <c r="I46" s="607" t="e">
        <f>(G46/H46)*100</f>
        <v>#DIV/0!</v>
      </c>
      <c r="J46" s="607" t="e">
        <f>(F46/E46)</f>
        <v>#DIV/0!</v>
      </c>
      <c r="K46" s="605" t="e">
        <f>(F46/C46)</f>
        <v>#DIV/0!</v>
      </c>
    </row>
    <row r="47" spans="2:11" ht="22.5" customHeight="1">
      <c r="B47" s="21" t="s">
        <v>688</v>
      </c>
      <c r="C47" s="22">
        <v>2143.6251</v>
      </c>
      <c r="D47" s="24">
        <v>237</v>
      </c>
      <c r="E47" s="24">
        <v>142776</v>
      </c>
      <c r="F47" s="24">
        <f>SUM(G47:H47)</f>
        <v>461586</v>
      </c>
      <c r="G47" s="24">
        <v>237326</v>
      </c>
      <c r="H47" s="24">
        <v>224260</v>
      </c>
      <c r="I47" s="27">
        <v>105.83</v>
      </c>
      <c r="J47" s="27">
        <v>3.23</v>
      </c>
      <c r="K47" s="24">
        <v>215</v>
      </c>
    </row>
    <row r="48" spans="2:11" ht="12.75" customHeight="1" hidden="1">
      <c r="B48" s="21" t="s">
        <v>684</v>
      </c>
      <c r="C48" s="590">
        <v>2143.6251</v>
      </c>
      <c r="D48" s="604">
        <v>237</v>
      </c>
      <c r="E48" s="604">
        <v>141319</v>
      </c>
      <c r="F48" s="604">
        <f>SUM(G48:H48)</f>
        <v>461978</v>
      </c>
      <c r="G48" s="604">
        <v>237878</v>
      </c>
      <c r="H48" s="604">
        <v>224100</v>
      </c>
      <c r="I48" s="606">
        <v>106.15</v>
      </c>
      <c r="J48" s="606">
        <v>3.27</v>
      </c>
      <c r="K48" s="604">
        <f>(F48/C48)</f>
        <v>215.51249796431287</v>
      </c>
    </row>
    <row r="49" spans="2:11" ht="12.75" customHeight="1" hidden="1">
      <c r="B49" s="21" t="s">
        <v>598</v>
      </c>
      <c r="C49" s="591"/>
      <c r="D49" s="605"/>
      <c r="E49" s="605"/>
      <c r="F49" s="605"/>
      <c r="G49" s="605"/>
      <c r="H49" s="605"/>
      <c r="I49" s="607" t="e">
        <f>(G49/H49)*100</f>
        <v>#DIV/0!</v>
      </c>
      <c r="J49" s="607" t="e">
        <f>(F49/E49)</f>
        <v>#DIV/0!</v>
      </c>
      <c r="K49" s="605" t="e">
        <f>(F49/C49)</f>
        <v>#DIV/0!</v>
      </c>
    </row>
    <row r="50" spans="2:11" ht="12.75" customHeight="1" hidden="1">
      <c r="B50" s="21" t="s">
        <v>685</v>
      </c>
      <c r="C50" s="590">
        <v>2143.6251</v>
      </c>
      <c r="D50" s="604">
        <v>237</v>
      </c>
      <c r="E50" s="604">
        <v>141903</v>
      </c>
      <c r="F50" s="604">
        <f>SUM(G50:H50)</f>
        <v>461695</v>
      </c>
      <c r="G50" s="604">
        <v>237595</v>
      </c>
      <c r="H50" s="604">
        <v>224100</v>
      </c>
      <c r="I50" s="606">
        <v>106.02</v>
      </c>
      <c r="J50" s="606">
        <v>3.25</v>
      </c>
      <c r="K50" s="604">
        <v>215</v>
      </c>
    </row>
    <row r="51" spans="2:11" ht="12.75" customHeight="1" hidden="1">
      <c r="B51" s="21" t="s">
        <v>599</v>
      </c>
      <c r="C51" s="591"/>
      <c r="D51" s="605"/>
      <c r="E51" s="605"/>
      <c r="F51" s="605"/>
      <c r="G51" s="605"/>
      <c r="H51" s="605"/>
      <c r="I51" s="607" t="e">
        <f>(G51/H51)*100</f>
        <v>#DIV/0!</v>
      </c>
      <c r="J51" s="607" t="e">
        <f>(F51/E51)</f>
        <v>#DIV/0!</v>
      </c>
      <c r="K51" s="605" t="e">
        <f>(F51/C51)</f>
        <v>#DIV/0!</v>
      </c>
    </row>
    <row r="52" spans="2:11" ht="12.75" customHeight="1" hidden="1">
      <c r="B52" s="21" t="s">
        <v>686</v>
      </c>
      <c r="C52" s="590">
        <v>2143.6251</v>
      </c>
      <c r="D52" s="604">
        <v>237</v>
      </c>
      <c r="E52" s="604">
        <v>142500</v>
      </c>
      <c r="F52" s="604">
        <f>SUM(G52:H52)</f>
        <v>461467</v>
      </c>
      <c r="G52" s="604">
        <v>237406</v>
      </c>
      <c r="H52" s="604">
        <v>224061</v>
      </c>
      <c r="I52" s="585">
        <v>105.96</v>
      </c>
      <c r="J52" s="585">
        <v>3.24</v>
      </c>
      <c r="K52" s="592">
        <v>215</v>
      </c>
    </row>
    <row r="53" spans="2:11" ht="12.75" customHeight="1" hidden="1">
      <c r="B53" s="21" t="s">
        <v>600</v>
      </c>
      <c r="C53" s="591"/>
      <c r="D53" s="605"/>
      <c r="E53" s="605"/>
      <c r="F53" s="605"/>
      <c r="G53" s="605"/>
      <c r="H53" s="605"/>
      <c r="I53" s="584"/>
      <c r="J53" s="584"/>
      <c r="K53" s="584"/>
    </row>
    <row r="54" spans="2:11" ht="12.75" customHeight="1">
      <c r="B54" s="21" t="s">
        <v>687</v>
      </c>
      <c r="C54" s="590">
        <v>2143.6251</v>
      </c>
      <c r="D54" s="604">
        <v>237</v>
      </c>
      <c r="E54" s="604">
        <v>142776</v>
      </c>
      <c r="F54" s="604">
        <f>SUM(G54:H54)</f>
        <v>461586</v>
      </c>
      <c r="G54" s="604">
        <v>237326</v>
      </c>
      <c r="H54" s="604">
        <v>224260</v>
      </c>
      <c r="I54" s="538">
        <v>105.83</v>
      </c>
      <c r="J54" s="538">
        <v>3.23</v>
      </c>
      <c r="K54" s="537">
        <v>215</v>
      </c>
    </row>
    <row r="55" spans="2:11" ht="12.75" customHeight="1">
      <c r="B55" s="21" t="s">
        <v>601</v>
      </c>
      <c r="C55" s="591"/>
      <c r="D55" s="605"/>
      <c r="E55" s="605"/>
      <c r="F55" s="605"/>
      <c r="G55" s="605"/>
      <c r="H55" s="605"/>
      <c r="I55" s="538"/>
      <c r="J55" s="538"/>
      <c r="K55" s="537"/>
    </row>
    <row r="56" spans="2:11" ht="12.75" customHeight="1">
      <c r="B56" s="21" t="s">
        <v>411</v>
      </c>
      <c r="C56" s="45"/>
      <c r="D56" s="465"/>
      <c r="E56" s="465"/>
      <c r="F56" s="465"/>
      <c r="G56" s="465"/>
      <c r="H56" s="465"/>
      <c r="I56" s="27"/>
      <c r="J56" s="27"/>
      <c r="K56" s="24"/>
    </row>
    <row r="57" spans="2:11" ht="12.75" customHeight="1">
      <c r="B57" s="21" t="s">
        <v>684</v>
      </c>
      <c r="C57" s="590">
        <v>2143.6251</v>
      </c>
      <c r="D57" s="604">
        <v>235</v>
      </c>
      <c r="E57" s="604">
        <v>143016</v>
      </c>
      <c r="F57" s="604">
        <f>SUM(G57:H58)</f>
        <v>461116</v>
      </c>
      <c r="G57" s="604">
        <v>237038</v>
      </c>
      <c r="H57" s="604">
        <v>224078</v>
      </c>
      <c r="I57" s="538">
        <v>105.78</v>
      </c>
      <c r="J57" s="538">
        <v>3.22</v>
      </c>
      <c r="K57" s="537">
        <v>215</v>
      </c>
    </row>
    <row r="58" spans="2:11" ht="12.75" customHeight="1">
      <c r="B58" s="21" t="s">
        <v>598</v>
      </c>
      <c r="C58" s="591"/>
      <c r="D58" s="605"/>
      <c r="E58" s="605"/>
      <c r="F58" s="605"/>
      <c r="G58" s="605"/>
      <c r="H58" s="605"/>
      <c r="I58" s="538" t="e">
        <f>(G58/H58)*100</f>
        <v>#DIV/0!</v>
      </c>
      <c r="J58" s="538" t="e">
        <f>(F58/E58)</f>
        <v>#DIV/0!</v>
      </c>
      <c r="K58" s="537" t="e">
        <f>(F58/C58)</f>
        <v>#DIV/0!</v>
      </c>
    </row>
    <row r="59" spans="2:11" ht="12.75" customHeight="1">
      <c r="B59" s="21" t="s">
        <v>685</v>
      </c>
      <c r="C59" s="590">
        <v>2143.6251</v>
      </c>
      <c r="D59" s="604">
        <v>235</v>
      </c>
      <c r="E59" s="604">
        <v>143492</v>
      </c>
      <c r="F59" s="604">
        <f>SUM(G59:H60)</f>
        <v>460855</v>
      </c>
      <c r="G59" s="604">
        <v>236857</v>
      </c>
      <c r="H59" s="604">
        <v>223998</v>
      </c>
      <c r="I59" s="606">
        <v>105.74</v>
      </c>
      <c r="J59" s="606">
        <v>3.21</v>
      </c>
      <c r="K59" s="604">
        <v>215</v>
      </c>
    </row>
    <row r="60" spans="2:11" ht="12.75" customHeight="1">
      <c r="B60" s="21" t="s">
        <v>599</v>
      </c>
      <c r="C60" s="591"/>
      <c r="D60" s="605"/>
      <c r="E60" s="605"/>
      <c r="F60" s="605"/>
      <c r="G60" s="605"/>
      <c r="H60" s="605"/>
      <c r="I60" s="607"/>
      <c r="J60" s="607"/>
      <c r="K60" s="605"/>
    </row>
    <row r="61" spans="2:11" ht="12.75" customHeight="1">
      <c r="B61" s="21" t="s">
        <v>686</v>
      </c>
      <c r="C61" s="590">
        <v>2143.6251</v>
      </c>
      <c r="D61" s="604">
        <v>235</v>
      </c>
      <c r="E61" s="604">
        <v>144427</v>
      </c>
      <c r="F61" s="604">
        <f>SUM(G61:H62)</f>
        <v>460599</v>
      </c>
      <c r="G61" s="604">
        <v>236628</v>
      </c>
      <c r="H61" s="604">
        <v>223971</v>
      </c>
      <c r="I61" s="606">
        <v>105.65</v>
      </c>
      <c r="J61" s="606">
        <v>3.19</v>
      </c>
      <c r="K61" s="604">
        <v>215</v>
      </c>
    </row>
    <row r="62" spans="2:11" ht="12.75" customHeight="1">
      <c r="B62" s="21" t="s">
        <v>600</v>
      </c>
      <c r="C62" s="591"/>
      <c r="D62" s="605"/>
      <c r="E62" s="605"/>
      <c r="F62" s="605"/>
      <c r="G62" s="605"/>
      <c r="H62" s="605"/>
      <c r="I62" s="607"/>
      <c r="J62" s="607"/>
      <c r="K62" s="605"/>
    </row>
    <row r="63" spans="2:11" ht="12.75" customHeight="1">
      <c r="B63" s="21" t="s">
        <v>687</v>
      </c>
      <c r="C63" s="590">
        <v>2143.6251</v>
      </c>
      <c r="D63" s="604">
        <v>235</v>
      </c>
      <c r="E63" s="604">
        <v>144669</v>
      </c>
      <c r="F63" s="604">
        <v>460426</v>
      </c>
      <c r="G63" s="604">
        <v>236447</v>
      </c>
      <c r="H63" s="604">
        <v>223979</v>
      </c>
      <c r="I63" s="606">
        <v>105.57</v>
      </c>
      <c r="J63" s="606">
        <v>3.18</v>
      </c>
      <c r="K63" s="604">
        <v>215</v>
      </c>
    </row>
    <row r="64" spans="2:11" ht="12.75" customHeight="1" thickBot="1">
      <c r="B64" s="21" t="s">
        <v>601</v>
      </c>
      <c r="C64" s="591"/>
      <c r="D64" s="605"/>
      <c r="E64" s="605"/>
      <c r="F64" s="605"/>
      <c r="G64" s="605"/>
      <c r="H64" s="605"/>
      <c r="I64" s="607"/>
      <c r="J64" s="607"/>
      <c r="K64" s="605"/>
    </row>
    <row r="65" spans="2:11" ht="24.75" customHeight="1">
      <c r="B65" s="29" t="s">
        <v>689</v>
      </c>
      <c r="C65" s="548">
        <v>0</v>
      </c>
      <c r="D65" s="550">
        <v>0</v>
      </c>
      <c r="E65" s="551">
        <f>(E63-E61)/E61*100</f>
        <v>0.1675586974734641</v>
      </c>
      <c r="F65" s="551">
        <f>(F63-F61)/F61*100</f>
        <v>-0.03755978627830282</v>
      </c>
      <c r="G65" s="551">
        <f>(G63-G61)/G61*100</f>
        <v>-0.07649137042108288</v>
      </c>
      <c r="H65" s="553">
        <v>0</v>
      </c>
      <c r="I65" s="410" t="s">
        <v>440</v>
      </c>
      <c r="J65" s="410" t="s">
        <v>440</v>
      </c>
      <c r="K65" s="410" t="s">
        <v>440</v>
      </c>
    </row>
    <row r="66" spans="2:11" ht="24.75" customHeight="1" thickBot="1">
      <c r="B66" s="369" t="s">
        <v>501</v>
      </c>
      <c r="C66" s="549"/>
      <c r="D66" s="549"/>
      <c r="E66" s="552"/>
      <c r="F66" s="552"/>
      <c r="G66" s="552"/>
      <c r="H66" s="549"/>
      <c r="I66" s="411">
        <f>I63-I61</f>
        <v>-0.0800000000000125</v>
      </c>
      <c r="J66" s="411">
        <f>J63-J61</f>
        <v>-0.009999999999999787</v>
      </c>
      <c r="K66" s="511">
        <v>0</v>
      </c>
    </row>
    <row r="67" spans="2:11" ht="24.75" customHeight="1">
      <c r="B67" s="29" t="s">
        <v>690</v>
      </c>
      <c r="C67" s="554">
        <v>0</v>
      </c>
      <c r="D67" s="551">
        <f>(D63-D54)/D54*100</f>
        <v>-0.8438818565400843</v>
      </c>
      <c r="E67" s="551">
        <f>(E63-E54)/E54*100</f>
        <v>1.3258530845520256</v>
      </c>
      <c r="F67" s="551">
        <f>(F63-F54)/F54*100</f>
        <v>-0.2513074486661207</v>
      </c>
      <c r="G67" s="551">
        <f>(G63-G54)/G54*100</f>
        <v>-0.37037661276050665</v>
      </c>
      <c r="H67" s="551">
        <f>(H63-H54)/H54*100</f>
        <v>-0.12530098992241148</v>
      </c>
      <c r="I67" s="410" t="s">
        <v>440</v>
      </c>
      <c r="J67" s="410" t="s">
        <v>440</v>
      </c>
      <c r="K67" s="410" t="s">
        <v>440</v>
      </c>
    </row>
    <row r="68" spans="2:11" ht="24.75" customHeight="1" thickBot="1">
      <c r="B68" s="369" t="s">
        <v>502</v>
      </c>
      <c r="C68" s="536"/>
      <c r="D68" s="552"/>
      <c r="E68" s="552"/>
      <c r="F68" s="552"/>
      <c r="G68" s="552"/>
      <c r="H68" s="552"/>
      <c r="I68" s="412">
        <f>I63-I54</f>
        <v>-0.2600000000000051</v>
      </c>
      <c r="J68" s="412">
        <f>J63-J54</f>
        <v>-0.04999999999999982</v>
      </c>
      <c r="K68" s="507">
        <f>K63-K54</f>
        <v>0</v>
      </c>
    </row>
    <row r="69" spans="2:11" ht="19.5" customHeight="1">
      <c r="B69" s="31" t="s">
        <v>441</v>
      </c>
      <c r="K69" s="101"/>
    </row>
    <row r="70" spans="2:3" ht="18" customHeight="1">
      <c r="B70" s="32"/>
      <c r="C70" s="33"/>
    </row>
    <row r="71" spans="2:11" ht="19.5" customHeight="1">
      <c r="B71" s="456" t="s">
        <v>442</v>
      </c>
      <c r="C71" s="34"/>
      <c r="D71" s="34"/>
      <c r="E71" s="34"/>
      <c r="F71" s="34"/>
      <c r="G71" s="34"/>
      <c r="H71" s="34"/>
      <c r="I71" s="34"/>
      <c r="J71" s="34"/>
      <c r="K71" s="34"/>
    </row>
    <row r="72" ht="4.5" customHeight="1"/>
    <row r="73" ht="4.5" customHeight="1"/>
  </sheetData>
  <mergeCells count="179">
    <mergeCell ref="K63:K64"/>
    <mergeCell ref="G63:G64"/>
    <mergeCell ref="H63:H64"/>
    <mergeCell ref="I63:I64"/>
    <mergeCell ref="J63:J64"/>
    <mergeCell ref="C63:C64"/>
    <mergeCell ref="D63:D64"/>
    <mergeCell ref="E63:E64"/>
    <mergeCell ref="F63:F64"/>
    <mergeCell ref="K59:K60"/>
    <mergeCell ref="G59:G60"/>
    <mergeCell ref="H59:H60"/>
    <mergeCell ref="I59:I60"/>
    <mergeCell ref="J59:J60"/>
    <mergeCell ref="C59:C60"/>
    <mergeCell ref="D59:D60"/>
    <mergeCell ref="E59:E60"/>
    <mergeCell ref="F59:F60"/>
    <mergeCell ref="K57:K58"/>
    <mergeCell ref="G57:G58"/>
    <mergeCell ref="H57:H58"/>
    <mergeCell ref="I57:I58"/>
    <mergeCell ref="J57:J58"/>
    <mergeCell ref="C57:C58"/>
    <mergeCell ref="D57:D58"/>
    <mergeCell ref="E57:E58"/>
    <mergeCell ref="F57:F58"/>
    <mergeCell ref="K54:K55"/>
    <mergeCell ref="G54:G55"/>
    <mergeCell ref="H54:H55"/>
    <mergeCell ref="I54:I55"/>
    <mergeCell ref="J54:J55"/>
    <mergeCell ref="C54:C55"/>
    <mergeCell ref="D54:D55"/>
    <mergeCell ref="E54:E55"/>
    <mergeCell ref="F54:F55"/>
    <mergeCell ref="K45:K46"/>
    <mergeCell ref="G45:G46"/>
    <mergeCell ref="H45:H46"/>
    <mergeCell ref="I45:I46"/>
    <mergeCell ref="J45:J46"/>
    <mergeCell ref="C45:C46"/>
    <mergeCell ref="D45:D46"/>
    <mergeCell ref="E45:E46"/>
    <mergeCell ref="F45:F46"/>
    <mergeCell ref="K41:K42"/>
    <mergeCell ref="D41:D42"/>
    <mergeCell ref="E41:E42"/>
    <mergeCell ref="G41:G42"/>
    <mergeCell ref="H41:H42"/>
    <mergeCell ref="C41:C42"/>
    <mergeCell ref="F41:F42"/>
    <mergeCell ref="I41:I42"/>
    <mergeCell ref="J41:J42"/>
    <mergeCell ref="K36:K37"/>
    <mergeCell ref="C39:C40"/>
    <mergeCell ref="D39:D40"/>
    <mergeCell ref="E39:E40"/>
    <mergeCell ref="F39:F40"/>
    <mergeCell ref="K39:K40"/>
    <mergeCell ref="G39:G40"/>
    <mergeCell ref="H39:H40"/>
    <mergeCell ref="I39:I40"/>
    <mergeCell ref="J39:J40"/>
    <mergeCell ref="G36:G37"/>
    <mergeCell ref="H36:H37"/>
    <mergeCell ref="I36:I37"/>
    <mergeCell ref="J36:J37"/>
    <mergeCell ref="C36:C37"/>
    <mergeCell ref="D36:D37"/>
    <mergeCell ref="E36:E37"/>
    <mergeCell ref="F36:F37"/>
    <mergeCell ref="K32:K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G32:G33"/>
    <mergeCell ref="H32:H33"/>
    <mergeCell ref="I32:I33"/>
    <mergeCell ref="J32:J33"/>
    <mergeCell ref="C32:C33"/>
    <mergeCell ref="D32:D33"/>
    <mergeCell ref="E32:E33"/>
    <mergeCell ref="F32:F33"/>
    <mergeCell ref="H30:H31"/>
    <mergeCell ref="I30:I31"/>
    <mergeCell ref="J30:J31"/>
    <mergeCell ref="K30:K31"/>
    <mergeCell ref="D30:D31"/>
    <mergeCell ref="E30:E31"/>
    <mergeCell ref="F30:F31"/>
    <mergeCell ref="G30:G31"/>
    <mergeCell ref="G65:G66"/>
    <mergeCell ref="H65:H66"/>
    <mergeCell ref="C67:C68"/>
    <mergeCell ref="J6:J7"/>
    <mergeCell ref="D67:D68"/>
    <mergeCell ref="E67:E68"/>
    <mergeCell ref="F67:F68"/>
    <mergeCell ref="G67:G68"/>
    <mergeCell ref="H67:H68"/>
    <mergeCell ref="C30:C31"/>
    <mergeCell ref="C65:C66"/>
    <mergeCell ref="D65:D66"/>
    <mergeCell ref="E65:E66"/>
    <mergeCell ref="F65:F66"/>
    <mergeCell ref="J9:J11"/>
    <mergeCell ref="K9:K11"/>
    <mergeCell ref="I8:I9"/>
    <mergeCell ref="I6:I7"/>
    <mergeCell ref="I10:I11"/>
    <mergeCell ref="A1:L1"/>
    <mergeCell ref="B2:K2"/>
    <mergeCell ref="E9:E11"/>
    <mergeCell ref="E6:E8"/>
    <mergeCell ref="F6:H6"/>
    <mergeCell ref="F7:H7"/>
    <mergeCell ref="F8:F9"/>
    <mergeCell ref="F10:F11"/>
    <mergeCell ref="G10:G11"/>
    <mergeCell ref="H10:H11"/>
    <mergeCell ref="G8:G9"/>
    <mergeCell ref="H8:H9"/>
    <mergeCell ref="B9:B11"/>
    <mergeCell ref="B6:B8"/>
    <mergeCell ref="C9:C11"/>
    <mergeCell ref="D9:D11"/>
    <mergeCell ref="D6:D8"/>
    <mergeCell ref="C43:C44"/>
    <mergeCell ref="D43:D44"/>
    <mergeCell ref="E43:E44"/>
    <mergeCell ref="F43:F44"/>
    <mergeCell ref="K43:K44"/>
    <mergeCell ref="G43:G44"/>
    <mergeCell ref="H43:H44"/>
    <mergeCell ref="I43:I44"/>
    <mergeCell ref="J43:J44"/>
    <mergeCell ref="C48:C49"/>
    <mergeCell ref="D48:D49"/>
    <mergeCell ref="E48:E49"/>
    <mergeCell ref="F48:F49"/>
    <mergeCell ref="K48:K49"/>
    <mergeCell ref="G48:G49"/>
    <mergeCell ref="H48:H49"/>
    <mergeCell ref="I48:I49"/>
    <mergeCell ref="J48:J49"/>
    <mergeCell ref="C50:C51"/>
    <mergeCell ref="D50:D51"/>
    <mergeCell ref="E50:E51"/>
    <mergeCell ref="F50:F51"/>
    <mergeCell ref="K50:K51"/>
    <mergeCell ref="G50:G51"/>
    <mergeCell ref="H50:H51"/>
    <mergeCell ref="I50:I51"/>
    <mergeCell ref="J50:J51"/>
    <mergeCell ref="C52:C53"/>
    <mergeCell ref="D52:D53"/>
    <mergeCell ref="E52:E53"/>
    <mergeCell ref="F52:F53"/>
    <mergeCell ref="K52:K53"/>
    <mergeCell ref="G52:G53"/>
    <mergeCell ref="H52:H53"/>
    <mergeCell ref="I52:I53"/>
    <mergeCell ref="J52:J53"/>
    <mergeCell ref="C61:C62"/>
    <mergeCell ref="D61:D62"/>
    <mergeCell ref="E61:E62"/>
    <mergeCell ref="F61:F62"/>
    <mergeCell ref="K61:K62"/>
    <mergeCell ref="G61:G62"/>
    <mergeCell ref="H61:H62"/>
    <mergeCell ref="I61:I62"/>
    <mergeCell ref="J61:J6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55">
      <selection activeCell="D46" sqref="D46"/>
    </sheetView>
  </sheetViews>
  <sheetFormatPr defaultColWidth="9.00390625" defaultRowHeight="16.5"/>
  <cols>
    <col min="1" max="1" width="13.25390625" style="0" customWidth="1"/>
    <col min="2" max="3" width="9.75390625" style="0" customWidth="1"/>
    <col min="4" max="9" width="8.75390625" style="0" customWidth="1"/>
    <col min="10" max="10" width="9.25390625" style="0" bestFit="1" customWidth="1"/>
  </cols>
  <sheetData>
    <row r="1" spans="1:9" ht="27.75">
      <c r="A1" s="1014" t="s">
        <v>149</v>
      </c>
      <c r="B1" s="1014"/>
      <c r="C1" s="1014"/>
      <c r="D1" s="1014"/>
      <c r="E1" s="1014"/>
      <c r="F1" s="1014"/>
      <c r="G1" s="1014"/>
      <c r="H1" s="1014"/>
      <c r="I1" s="1014"/>
    </row>
    <row r="2" spans="1:9" ht="19.5">
      <c r="A2" s="1015" t="s">
        <v>150</v>
      </c>
      <c r="B2" s="1015"/>
      <c r="C2" s="1015"/>
      <c r="D2" s="1015"/>
      <c r="E2" s="1015"/>
      <c r="F2" s="1015"/>
      <c r="G2" s="1015"/>
      <c r="H2" s="1015"/>
      <c r="I2" s="1015"/>
    </row>
    <row r="3" spans="1:9" ht="19.5">
      <c r="A3" s="1016" t="s">
        <v>151</v>
      </c>
      <c r="B3" s="603"/>
      <c r="C3" s="603"/>
      <c r="D3" s="603"/>
      <c r="E3" s="603"/>
      <c r="F3" s="603"/>
      <c r="G3" s="603"/>
      <c r="H3" s="603"/>
      <c r="I3" s="603"/>
    </row>
    <row r="4" spans="1:9" ht="19.5">
      <c r="A4" s="1016" t="s">
        <v>152</v>
      </c>
      <c r="B4" s="603"/>
      <c r="C4" s="603"/>
      <c r="D4" s="603"/>
      <c r="E4" s="603"/>
      <c r="F4" s="603"/>
      <c r="G4" s="603"/>
      <c r="H4" s="603"/>
      <c r="I4" s="603"/>
    </row>
    <row r="5" spans="1:9" ht="19.5">
      <c r="A5" s="1017" t="s">
        <v>153</v>
      </c>
      <c r="B5" s="1015"/>
      <c r="C5" s="1015"/>
      <c r="D5" s="1015"/>
      <c r="E5" s="1015"/>
      <c r="F5" s="1015"/>
      <c r="G5" s="1015"/>
      <c r="H5" s="1015"/>
      <c r="I5" s="1015"/>
    </row>
    <row r="6" spans="1:9" ht="19.5">
      <c r="A6" s="1016" t="s">
        <v>154</v>
      </c>
      <c r="B6" s="603"/>
      <c r="C6" s="603"/>
      <c r="D6" s="603"/>
      <c r="E6" s="603"/>
      <c r="F6" s="603"/>
      <c r="G6" s="603"/>
      <c r="H6" s="603"/>
      <c r="I6" s="603"/>
    </row>
    <row r="7" spans="1:9" ht="19.5">
      <c r="A7" s="1018"/>
      <c r="B7" s="1019"/>
      <c r="C7" s="1019"/>
      <c r="D7" s="1019"/>
      <c r="E7" s="1019"/>
      <c r="F7" s="1019"/>
      <c r="G7" s="1019"/>
      <c r="H7" s="1019"/>
      <c r="I7" s="1019"/>
    </row>
    <row r="8" spans="1:9" ht="19.5">
      <c r="A8" s="1016" t="s">
        <v>155</v>
      </c>
      <c r="B8" s="603"/>
      <c r="C8" s="603"/>
      <c r="D8" s="603"/>
      <c r="E8" s="603"/>
      <c r="F8" s="603"/>
      <c r="G8" s="603"/>
      <c r="H8" s="603"/>
      <c r="I8" s="603"/>
    </row>
    <row r="42" spans="1:9" ht="16.5">
      <c r="A42" s="896" t="s">
        <v>156</v>
      </c>
      <c r="B42" s="967"/>
      <c r="C42" s="967"/>
      <c r="D42" s="967"/>
      <c r="E42" s="967"/>
      <c r="F42" s="967"/>
      <c r="G42" s="967"/>
      <c r="H42" s="967"/>
      <c r="I42" s="967"/>
    </row>
    <row r="43" spans="1:9" ht="21.75" customHeight="1">
      <c r="A43" s="1004" t="s">
        <v>157</v>
      </c>
      <c r="B43" s="1004"/>
      <c r="C43" s="1004"/>
      <c r="D43" s="1004"/>
      <c r="E43" s="1004"/>
      <c r="F43" s="1004"/>
      <c r="G43" s="1004"/>
      <c r="H43" s="1004"/>
      <c r="I43" s="1004"/>
    </row>
    <row r="44" spans="1:9" ht="21.75" customHeight="1" thickBot="1">
      <c r="A44" s="1013" t="s">
        <v>158</v>
      </c>
      <c r="B44" s="573"/>
      <c r="C44" s="573"/>
      <c r="D44" s="573"/>
      <c r="E44" s="573"/>
      <c r="F44" s="573"/>
      <c r="G44" s="573"/>
      <c r="H44" s="573"/>
      <c r="I44" s="573"/>
    </row>
    <row r="45" spans="1:9" ht="45" customHeight="1">
      <c r="A45" s="1010" t="s">
        <v>159</v>
      </c>
      <c r="B45" s="1012" t="s">
        <v>160</v>
      </c>
      <c r="C45" s="882"/>
      <c r="D45" s="881" t="s">
        <v>161</v>
      </c>
      <c r="E45" s="875"/>
      <c r="F45" s="875"/>
      <c r="G45" s="875"/>
      <c r="H45" s="875"/>
      <c r="I45" s="875"/>
    </row>
    <row r="46" spans="1:9" ht="45" customHeight="1" thickBot="1">
      <c r="A46" s="1011"/>
      <c r="B46" s="269" t="s">
        <v>162</v>
      </c>
      <c r="C46" s="269" t="s">
        <v>163</v>
      </c>
      <c r="D46" s="269" t="s">
        <v>164</v>
      </c>
      <c r="E46" s="269" t="s">
        <v>165</v>
      </c>
      <c r="F46" s="269" t="s">
        <v>166</v>
      </c>
      <c r="G46" s="269" t="s">
        <v>167</v>
      </c>
      <c r="H46" s="269" t="s">
        <v>168</v>
      </c>
      <c r="I46" s="270" t="s">
        <v>169</v>
      </c>
    </row>
    <row r="47" spans="1:9" ht="30" customHeight="1">
      <c r="A47" s="420" t="s">
        <v>170</v>
      </c>
      <c r="B47" s="421">
        <v>1753</v>
      </c>
      <c r="C47" s="421">
        <v>61661</v>
      </c>
      <c r="D47" s="421">
        <f aca="true" t="shared" si="0" ref="D47:D53">SUM(E47:I47)</f>
        <v>116117</v>
      </c>
      <c r="E47" s="421">
        <v>1527</v>
      </c>
      <c r="F47" s="421">
        <v>101467</v>
      </c>
      <c r="G47" s="421">
        <v>6045</v>
      </c>
      <c r="H47" s="421">
        <v>7060</v>
      </c>
      <c r="I47" s="421">
        <v>18</v>
      </c>
    </row>
    <row r="48" spans="1:9" ht="30" customHeight="1">
      <c r="A48" s="420" t="s">
        <v>171</v>
      </c>
      <c r="B48" s="421">
        <v>1128</v>
      </c>
      <c r="C48" s="421">
        <v>44880</v>
      </c>
      <c r="D48" s="421">
        <f t="shared" si="0"/>
        <v>91582</v>
      </c>
      <c r="E48" s="421">
        <v>1716</v>
      </c>
      <c r="F48" s="421">
        <v>83159</v>
      </c>
      <c r="G48" s="421">
        <v>2440</v>
      </c>
      <c r="H48" s="421">
        <v>4251</v>
      </c>
      <c r="I48" s="421">
        <v>16</v>
      </c>
    </row>
    <row r="49" spans="1:9" ht="30" customHeight="1">
      <c r="A49" s="420" t="s">
        <v>172</v>
      </c>
      <c r="B49" s="421">
        <v>1139</v>
      </c>
      <c r="C49" s="421">
        <v>45287</v>
      </c>
      <c r="D49" s="421">
        <f t="shared" si="0"/>
        <v>106116</v>
      </c>
      <c r="E49" s="421">
        <v>1089</v>
      </c>
      <c r="F49" s="421">
        <v>97195</v>
      </c>
      <c r="G49" s="421">
        <v>3208</v>
      </c>
      <c r="H49" s="421">
        <v>4607</v>
      </c>
      <c r="I49" s="421">
        <v>17</v>
      </c>
    </row>
    <row r="50" spans="1:9" ht="30" customHeight="1">
      <c r="A50" s="420" t="s">
        <v>173</v>
      </c>
      <c r="B50" s="421">
        <v>1131</v>
      </c>
      <c r="C50" s="421">
        <v>45559</v>
      </c>
      <c r="D50" s="421">
        <f t="shared" si="0"/>
        <v>64672</v>
      </c>
      <c r="E50" s="421">
        <v>831</v>
      </c>
      <c r="F50" s="421">
        <v>55873</v>
      </c>
      <c r="G50" s="421">
        <v>3944</v>
      </c>
      <c r="H50" s="421">
        <v>4008</v>
      </c>
      <c r="I50" s="421">
        <v>16</v>
      </c>
    </row>
    <row r="51" spans="1:9" ht="30" customHeight="1">
      <c r="A51" s="420" t="s">
        <v>174</v>
      </c>
      <c r="B51" s="421">
        <v>1108</v>
      </c>
      <c r="C51" s="421">
        <v>44896</v>
      </c>
      <c r="D51" s="421">
        <f t="shared" si="0"/>
        <v>62650</v>
      </c>
      <c r="E51" s="421">
        <v>367</v>
      </c>
      <c r="F51" s="421">
        <v>51272</v>
      </c>
      <c r="G51" s="421">
        <v>6005</v>
      </c>
      <c r="H51" s="421">
        <v>4991</v>
      </c>
      <c r="I51" s="421">
        <v>15</v>
      </c>
    </row>
    <row r="52" spans="1:9" ht="39.75" customHeight="1">
      <c r="A52" s="420" t="s">
        <v>175</v>
      </c>
      <c r="B52" s="421">
        <v>1062</v>
      </c>
      <c r="C52" s="421">
        <v>43349</v>
      </c>
      <c r="D52" s="421">
        <f t="shared" si="0"/>
        <v>85763</v>
      </c>
      <c r="E52" s="421">
        <v>803</v>
      </c>
      <c r="F52" s="421">
        <v>73458</v>
      </c>
      <c r="G52" s="421">
        <v>3938</v>
      </c>
      <c r="H52" s="421">
        <v>7546</v>
      </c>
      <c r="I52" s="421">
        <v>18</v>
      </c>
    </row>
    <row r="53" spans="1:9" ht="30" customHeight="1">
      <c r="A53" s="420" t="s">
        <v>176</v>
      </c>
      <c r="B53" s="421">
        <v>1022</v>
      </c>
      <c r="C53" s="421">
        <v>41593</v>
      </c>
      <c r="D53" s="421">
        <f t="shared" si="0"/>
        <v>107339</v>
      </c>
      <c r="E53" s="421">
        <v>7540</v>
      </c>
      <c r="F53" s="421">
        <v>88698</v>
      </c>
      <c r="G53" s="421">
        <v>7373</v>
      </c>
      <c r="H53" s="421">
        <v>3711</v>
      </c>
      <c r="I53" s="421">
        <v>17</v>
      </c>
    </row>
    <row r="54" spans="1:10" ht="30" customHeight="1">
      <c r="A54" s="420" t="s">
        <v>177</v>
      </c>
      <c r="B54" s="43">
        <v>1019</v>
      </c>
      <c r="C54" s="43">
        <v>41356</v>
      </c>
      <c r="D54" s="43">
        <v>109443</v>
      </c>
      <c r="E54" s="43">
        <v>5805</v>
      </c>
      <c r="F54" s="43">
        <v>95288</v>
      </c>
      <c r="G54" s="43">
        <v>5813</v>
      </c>
      <c r="H54" s="43">
        <v>2520</v>
      </c>
      <c r="I54" s="43">
        <v>17</v>
      </c>
      <c r="J54" s="422"/>
    </row>
    <row r="55" spans="1:11" s="84" customFormat="1" ht="30" customHeight="1">
      <c r="A55" s="420" t="s">
        <v>178</v>
      </c>
      <c r="B55" s="43">
        <v>1109</v>
      </c>
      <c r="C55" s="43">
        <v>44375</v>
      </c>
      <c r="D55" s="43">
        <f aca="true" t="shared" si="1" ref="D55:I55">SUM(D56:D57)</f>
        <v>46853</v>
      </c>
      <c r="E55" s="43">
        <f t="shared" si="1"/>
        <v>3798</v>
      </c>
      <c r="F55" s="43">
        <f t="shared" si="1"/>
        <v>38715</v>
      </c>
      <c r="G55" s="43">
        <f t="shared" si="1"/>
        <v>2918</v>
      </c>
      <c r="H55" s="43">
        <f t="shared" si="1"/>
        <v>1412</v>
      </c>
      <c r="I55" s="43">
        <f t="shared" si="1"/>
        <v>10</v>
      </c>
      <c r="K55" s="423"/>
    </row>
    <row r="56" spans="1:11" s="84" customFormat="1" ht="30" customHeight="1" hidden="1">
      <c r="A56" s="334" t="s">
        <v>179</v>
      </c>
      <c r="B56" s="43">
        <v>1030</v>
      </c>
      <c r="C56" s="43">
        <v>42303</v>
      </c>
      <c r="D56" s="43">
        <f>SUM(E56:I56)</f>
        <v>23550</v>
      </c>
      <c r="E56" s="43">
        <v>2806</v>
      </c>
      <c r="F56" s="43">
        <v>18874</v>
      </c>
      <c r="G56" s="43">
        <v>1037</v>
      </c>
      <c r="H56" s="43">
        <v>828</v>
      </c>
      <c r="I56" s="43">
        <v>5</v>
      </c>
      <c r="K56" s="423"/>
    </row>
    <row r="57" spans="1:11" s="84" customFormat="1" ht="30" customHeight="1">
      <c r="A57" s="334" t="s">
        <v>180</v>
      </c>
      <c r="B57" s="43">
        <v>1109</v>
      </c>
      <c r="C57" s="43">
        <v>44375</v>
      </c>
      <c r="D57" s="43">
        <f>SUM(E57:I57)</f>
        <v>23303</v>
      </c>
      <c r="E57" s="43">
        <v>992</v>
      </c>
      <c r="F57" s="43">
        <v>19841</v>
      </c>
      <c r="G57" s="43">
        <v>1881</v>
      </c>
      <c r="H57" s="43">
        <v>584</v>
      </c>
      <c r="I57" s="43">
        <v>5</v>
      </c>
      <c r="K57" s="423"/>
    </row>
    <row r="58" spans="1:11" s="84" customFormat="1" ht="30" customHeight="1">
      <c r="A58" s="420" t="s">
        <v>181</v>
      </c>
      <c r="B58" s="43"/>
      <c r="C58" s="43"/>
      <c r="D58" s="43"/>
      <c r="E58" s="43"/>
      <c r="F58" s="43"/>
      <c r="G58" s="43"/>
      <c r="H58" s="43"/>
      <c r="I58" s="43"/>
      <c r="K58" s="423"/>
    </row>
    <row r="59" spans="1:11" s="84" customFormat="1" ht="30" customHeight="1">
      <c r="A59" s="334" t="s">
        <v>182</v>
      </c>
      <c r="B59" s="43">
        <v>1109</v>
      </c>
      <c r="C59" s="43">
        <v>44264</v>
      </c>
      <c r="D59" s="43">
        <v>19381</v>
      </c>
      <c r="E59" s="43">
        <v>606</v>
      </c>
      <c r="F59" s="43">
        <v>15627</v>
      </c>
      <c r="G59" s="43">
        <v>1816</v>
      </c>
      <c r="H59" s="43">
        <v>1327</v>
      </c>
      <c r="I59" s="43">
        <v>5</v>
      </c>
      <c r="K59" s="423"/>
    </row>
    <row r="60" spans="1:11" s="84" customFormat="1" ht="30" customHeight="1">
      <c r="A60" s="334" t="s">
        <v>183</v>
      </c>
      <c r="B60" s="43">
        <v>1121</v>
      </c>
      <c r="C60" s="43">
        <v>44962</v>
      </c>
      <c r="D60" s="43">
        <f>SUM(E60:I60)</f>
        <v>22673</v>
      </c>
      <c r="E60" s="43">
        <v>872</v>
      </c>
      <c r="F60" s="43">
        <v>18382</v>
      </c>
      <c r="G60" s="43">
        <v>1971</v>
      </c>
      <c r="H60" s="43">
        <v>1444</v>
      </c>
      <c r="I60" s="43">
        <v>4</v>
      </c>
      <c r="K60" s="423"/>
    </row>
    <row r="61" spans="1:11" s="84" customFormat="1" ht="30" customHeight="1">
      <c r="A61" s="334" t="s">
        <v>148</v>
      </c>
      <c r="B61" s="43">
        <v>1120</v>
      </c>
      <c r="C61" s="43">
        <v>45464</v>
      </c>
      <c r="D61" s="43">
        <v>30966</v>
      </c>
      <c r="E61" s="43">
        <v>385</v>
      </c>
      <c r="F61" s="43">
        <v>27839</v>
      </c>
      <c r="G61" s="43">
        <v>1280</v>
      </c>
      <c r="H61" s="43">
        <v>1460</v>
      </c>
      <c r="I61" s="43">
        <v>2</v>
      </c>
      <c r="K61" s="423"/>
    </row>
    <row r="62" spans="1:11" s="84" customFormat="1" ht="30" customHeight="1" thickBot="1">
      <c r="A62" s="334" t="s">
        <v>180</v>
      </c>
      <c r="B62" s="43">
        <v>1081</v>
      </c>
      <c r="C62" s="43">
        <v>45552</v>
      </c>
      <c r="D62" s="43">
        <f>SUM(E62:I62)</f>
        <v>26303</v>
      </c>
      <c r="E62" s="43">
        <v>409</v>
      </c>
      <c r="F62" s="43">
        <v>22206</v>
      </c>
      <c r="G62" s="43">
        <v>2715</v>
      </c>
      <c r="H62" s="43">
        <v>973</v>
      </c>
      <c r="I62" s="43">
        <v>0</v>
      </c>
      <c r="K62" s="423"/>
    </row>
    <row r="63" spans="1:9" ht="45" customHeight="1">
      <c r="A63" s="515" t="s">
        <v>184</v>
      </c>
      <c r="B63" s="516">
        <f aca="true" t="shared" si="2" ref="B63:I63">B62/B61-1</f>
        <v>-0.03482142857142856</v>
      </c>
      <c r="C63" s="516">
        <f t="shared" si="2"/>
        <v>0.0019355973957417838</v>
      </c>
      <c r="D63" s="516">
        <f t="shared" si="2"/>
        <v>-0.1505845120454692</v>
      </c>
      <c r="E63" s="516">
        <f t="shared" si="2"/>
        <v>0.06233766233766236</v>
      </c>
      <c r="F63" s="516">
        <f t="shared" si="2"/>
        <v>-0.20234203814792195</v>
      </c>
      <c r="G63" s="516">
        <f t="shared" si="2"/>
        <v>1.12109375</v>
      </c>
      <c r="H63" s="516">
        <f t="shared" si="2"/>
        <v>-0.3335616438356165</v>
      </c>
      <c r="I63" s="516">
        <f t="shared" si="2"/>
        <v>-1</v>
      </c>
    </row>
    <row r="64" spans="1:9" ht="45" customHeight="1" thickBot="1">
      <c r="A64" s="517" t="s">
        <v>185</v>
      </c>
      <c r="B64" s="518">
        <f aca="true" t="shared" si="3" ref="B64:I64">B62/B57-1</f>
        <v>-0.02524797114517585</v>
      </c>
      <c r="C64" s="519">
        <f t="shared" si="3"/>
        <v>0.02652394366197175</v>
      </c>
      <c r="D64" s="519">
        <f t="shared" si="3"/>
        <v>0.12873878899712476</v>
      </c>
      <c r="E64" s="519">
        <f t="shared" si="3"/>
        <v>-0.5877016129032258</v>
      </c>
      <c r="F64" s="519">
        <f t="shared" si="3"/>
        <v>0.11919762108764687</v>
      </c>
      <c r="G64" s="519">
        <f t="shared" si="3"/>
        <v>0.44338118022328543</v>
      </c>
      <c r="H64" s="519">
        <f t="shared" si="3"/>
        <v>0.6660958904109588</v>
      </c>
      <c r="I64" s="519">
        <f t="shared" si="3"/>
        <v>-1</v>
      </c>
    </row>
    <row r="65" spans="1:9" ht="16.5">
      <c r="A65" s="1009" t="s">
        <v>186</v>
      </c>
      <c r="B65" s="1009"/>
      <c r="C65" s="1009"/>
      <c r="D65" s="1009"/>
      <c r="E65" s="1009"/>
      <c r="F65" s="1009"/>
      <c r="G65" s="1009"/>
      <c r="H65" s="1009"/>
      <c r="I65" s="1009"/>
    </row>
    <row r="66" spans="1:9" ht="16.5">
      <c r="A66" s="896" t="s">
        <v>187</v>
      </c>
      <c r="B66" s="967"/>
      <c r="C66" s="967"/>
      <c r="D66" s="967"/>
      <c r="E66" s="967"/>
      <c r="F66" s="967"/>
      <c r="G66" s="967"/>
      <c r="H66" s="967"/>
      <c r="I66" s="967"/>
    </row>
    <row r="72" ht="17.25" thickBot="1"/>
    <row r="73" spans="1:4" s="425" customFormat="1" ht="16.5">
      <c r="A73" s="1005" t="s">
        <v>188</v>
      </c>
      <c r="B73" s="1007" t="s">
        <v>189</v>
      </c>
      <c r="C73" s="1008"/>
      <c r="D73" s="424" t="s">
        <v>190</v>
      </c>
    </row>
    <row r="74" spans="1:4" s="425" customFormat="1" ht="17.25" thickBot="1">
      <c r="A74" s="1006"/>
      <c r="B74" s="426" t="s">
        <v>191</v>
      </c>
      <c r="C74" s="427" t="s">
        <v>192</v>
      </c>
      <c r="D74" s="427" t="s">
        <v>192</v>
      </c>
    </row>
    <row r="75" spans="1:4" s="425" customFormat="1" ht="16.5">
      <c r="A75" s="428" t="s">
        <v>193</v>
      </c>
      <c r="B75" s="421">
        <v>1030</v>
      </c>
      <c r="C75" s="421">
        <v>42303</v>
      </c>
      <c r="D75" s="429">
        <v>23303</v>
      </c>
    </row>
    <row r="76" spans="1:4" s="425" customFormat="1" ht="16.5">
      <c r="A76" s="428" t="s">
        <v>194</v>
      </c>
      <c r="B76" s="421">
        <v>1109</v>
      </c>
      <c r="C76" s="421">
        <v>44375</v>
      </c>
      <c r="D76" s="429">
        <v>19381</v>
      </c>
    </row>
    <row r="77" spans="1:4" s="425" customFormat="1" ht="16.5">
      <c r="A77" s="428" t="s">
        <v>195</v>
      </c>
      <c r="B77" s="421">
        <v>1121</v>
      </c>
      <c r="C77" s="421">
        <v>44962</v>
      </c>
      <c r="D77" s="429">
        <v>22673</v>
      </c>
    </row>
    <row r="78" spans="1:4" ht="16.5">
      <c r="A78" s="428" t="s">
        <v>196</v>
      </c>
      <c r="B78" s="421">
        <v>1120</v>
      </c>
      <c r="C78" s="421">
        <v>45464</v>
      </c>
      <c r="D78" s="429">
        <v>30966</v>
      </c>
    </row>
    <row r="79" spans="1:4" ht="16.5">
      <c r="A79" s="428" t="s">
        <v>197</v>
      </c>
      <c r="B79" s="43">
        <v>1081</v>
      </c>
      <c r="C79" s="43">
        <v>45552</v>
      </c>
      <c r="D79" s="43">
        <v>26303</v>
      </c>
    </row>
  </sheetData>
  <mergeCells count="18">
    <mergeCell ref="A42:I42"/>
    <mergeCell ref="A1:I1"/>
    <mergeCell ref="A2:I2"/>
    <mergeCell ref="A3:I3"/>
    <mergeCell ref="A4:I4"/>
    <mergeCell ref="A5:I5"/>
    <mergeCell ref="A6:I6"/>
    <mergeCell ref="A7:I7"/>
    <mergeCell ref="A8:I8"/>
    <mergeCell ref="A43:I43"/>
    <mergeCell ref="A73:A74"/>
    <mergeCell ref="B73:C73"/>
    <mergeCell ref="A65:I65"/>
    <mergeCell ref="A66:I66"/>
    <mergeCell ref="A45:A46"/>
    <mergeCell ref="B45:C45"/>
    <mergeCell ref="D45:I45"/>
    <mergeCell ref="A44:I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58">
      <selection activeCell="I57" sqref="I57"/>
    </sheetView>
  </sheetViews>
  <sheetFormatPr defaultColWidth="9.00390625" defaultRowHeight="16.5"/>
  <cols>
    <col min="1" max="1" width="12.75390625" style="0" customWidth="1"/>
  </cols>
  <sheetData>
    <row r="1" spans="1:9" ht="27.75">
      <c r="A1" s="1014" t="s">
        <v>113</v>
      </c>
      <c r="B1" s="1014"/>
      <c r="C1" s="1014"/>
      <c r="D1" s="1014"/>
      <c r="E1" s="1014"/>
      <c r="F1" s="1014"/>
      <c r="G1" s="1014"/>
      <c r="H1" s="1014"/>
      <c r="I1" s="1014"/>
    </row>
    <row r="2" spans="1:9" s="444" customFormat="1" ht="19.5">
      <c r="A2" s="1015" t="s">
        <v>114</v>
      </c>
      <c r="B2" s="1015"/>
      <c r="C2" s="1015"/>
      <c r="D2" s="1015"/>
      <c r="E2" s="1015"/>
      <c r="F2" s="1015"/>
      <c r="G2" s="1015"/>
      <c r="H2" s="1015"/>
      <c r="I2" s="1015"/>
    </row>
    <row r="3" spans="1:9" s="444" customFormat="1" ht="19.5">
      <c r="A3" s="1017" t="s">
        <v>115</v>
      </c>
      <c r="B3" s="1015"/>
      <c r="C3" s="1015"/>
      <c r="D3" s="1015"/>
      <c r="E3" s="1015"/>
      <c r="F3" s="1015"/>
      <c r="G3" s="1015"/>
      <c r="H3" s="1015"/>
      <c r="I3" s="1015"/>
    </row>
    <row r="4" spans="1:9" s="444" customFormat="1" ht="19.5">
      <c r="A4" s="603" t="s">
        <v>116</v>
      </c>
      <c r="B4" s="603"/>
      <c r="C4" s="603"/>
      <c r="D4" s="603"/>
      <c r="E4" s="603"/>
      <c r="F4" s="603"/>
      <c r="G4" s="603"/>
      <c r="H4" s="603"/>
      <c r="I4" s="603"/>
    </row>
    <row r="5" spans="1:9" s="444" customFormat="1" ht="19.5">
      <c r="A5" s="1015" t="s">
        <v>117</v>
      </c>
      <c r="B5" s="1015"/>
      <c r="C5" s="1015"/>
      <c r="D5" s="1015"/>
      <c r="E5" s="1015"/>
      <c r="F5" s="1015"/>
      <c r="G5" s="1015"/>
      <c r="H5" s="1015"/>
      <c r="I5" s="1015"/>
    </row>
    <row r="6" spans="1:9" s="444" customFormat="1" ht="19.5">
      <c r="A6" s="1015" t="s">
        <v>118</v>
      </c>
      <c r="B6" s="1015"/>
      <c r="C6" s="1015"/>
      <c r="D6" s="1015"/>
      <c r="E6" s="1015"/>
      <c r="F6" s="1015"/>
      <c r="G6" s="1015"/>
      <c r="H6" s="1015"/>
      <c r="I6" s="1015"/>
    </row>
    <row r="7" spans="1:9" s="444" customFormat="1" ht="19.5">
      <c r="A7" s="603" t="s">
        <v>119</v>
      </c>
      <c r="B7" s="603"/>
      <c r="C7" s="603"/>
      <c r="D7" s="603"/>
      <c r="E7" s="603"/>
      <c r="F7" s="603"/>
      <c r="G7" s="603"/>
      <c r="H7" s="603"/>
      <c r="I7" s="603"/>
    </row>
    <row r="8" spans="1:9" s="444" customFormat="1" ht="19.5">
      <c r="A8" s="603"/>
      <c r="B8" s="603"/>
      <c r="C8" s="603"/>
      <c r="D8" s="603"/>
      <c r="E8" s="603"/>
      <c r="F8" s="603"/>
      <c r="G8" s="603"/>
      <c r="H8" s="603"/>
      <c r="I8" s="603"/>
    </row>
    <row r="42" spans="1:9" ht="16.5">
      <c r="A42" s="896" t="s">
        <v>120</v>
      </c>
      <c r="B42" s="967"/>
      <c r="C42" s="967"/>
      <c r="D42" s="967"/>
      <c r="E42" s="967"/>
      <c r="F42" s="967"/>
      <c r="G42" s="967"/>
      <c r="H42" s="967"/>
      <c r="I42" s="967"/>
    </row>
    <row r="43" spans="1:9" ht="24" customHeight="1">
      <c r="A43" s="1004" t="s">
        <v>121</v>
      </c>
      <c r="B43" s="1004"/>
      <c r="C43" s="1004"/>
      <c r="D43" s="1004"/>
      <c r="E43" s="1004"/>
      <c r="F43" s="1004"/>
      <c r="G43" s="1004"/>
      <c r="H43" s="1004"/>
      <c r="I43" s="1004"/>
    </row>
    <row r="44" spans="1:9" ht="19.5" customHeight="1" thickBot="1">
      <c r="A44" s="1020" t="s">
        <v>122</v>
      </c>
      <c r="B44" s="1021"/>
      <c r="C44" s="1021"/>
      <c r="D44" s="1021"/>
      <c r="E44" s="1021"/>
      <c r="F44" s="1021"/>
      <c r="G44" s="1021"/>
      <c r="H44" s="1021"/>
      <c r="I44" s="1021"/>
    </row>
    <row r="45" spans="1:9" ht="45" customHeight="1">
      <c r="A45" s="722" t="s">
        <v>123</v>
      </c>
      <c r="B45" s="926" t="s">
        <v>124</v>
      </c>
      <c r="C45" s="1023"/>
      <c r="D45" s="928" t="s">
        <v>125</v>
      </c>
      <c r="E45" s="1023"/>
      <c r="F45" s="928" t="s">
        <v>126</v>
      </c>
      <c r="G45" s="1023"/>
      <c r="H45" s="928" t="s">
        <v>127</v>
      </c>
      <c r="I45" s="1024"/>
    </row>
    <row r="46" spans="1:11" ht="54.75" customHeight="1" thickBot="1">
      <c r="A46" s="1022"/>
      <c r="B46" s="419" t="s">
        <v>128</v>
      </c>
      <c r="C46" s="269" t="s">
        <v>129</v>
      </c>
      <c r="D46" s="269" t="s">
        <v>130</v>
      </c>
      <c r="E46" s="269" t="s">
        <v>129</v>
      </c>
      <c r="F46" s="269" t="s">
        <v>130</v>
      </c>
      <c r="G46" s="269" t="s">
        <v>129</v>
      </c>
      <c r="H46" s="269" t="s">
        <v>130</v>
      </c>
      <c r="I46" s="270" t="s">
        <v>129</v>
      </c>
      <c r="K46" s="174"/>
    </row>
    <row r="47" spans="1:9" ht="34.5" customHeight="1" hidden="1">
      <c r="A47" s="445" t="s">
        <v>131</v>
      </c>
      <c r="B47" s="446">
        <v>24</v>
      </c>
      <c r="C47" s="446">
        <v>75</v>
      </c>
      <c r="D47" s="446">
        <v>576</v>
      </c>
      <c r="E47" s="446">
        <v>1238</v>
      </c>
      <c r="F47" s="446">
        <v>23034</v>
      </c>
      <c r="G47" s="446">
        <v>40007</v>
      </c>
      <c r="H47" s="446">
        <v>1235</v>
      </c>
      <c r="I47" s="446">
        <v>1971</v>
      </c>
    </row>
    <row r="48" spans="1:9" ht="34.5" customHeight="1">
      <c r="A48" s="445" t="s">
        <v>132</v>
      </c>
      <c r="B48" s="446">
        <v>24</v>
      </c>
      <c r="C48" s="446">
        <v>75</v>
      </c>
      <c r="D48" s="446">
        <v>573</v>
      </c>
      <c r="E48" s="446">
        <v>1277</v>
      </c>
      <c r="F48" s="446">
        <v>21916</v>
      </c>
      <c r="G48" s="446">
        <v>39614</v>
      </c>
      <c r="H48" s="446">
        <v>1236</v>
      </c>
      <c r="I48" s="446">
        <v>2028</v>
      </c>
    </row>
    <row r="49" spans="1:9" ht="34.5" customHeight="1">
      <c r="A49" s="445" t="s">
        <v>133</v>
      </c>
      <c r="B49" s="446">
        <v>24</v>
      </c>
      <c r="C49" s="446">
        <v>84</v>
      </c>
      <c r="D49" s="446">
        <v>565</v>
      </c>
      <c r="E49" s="446">
        <v>1345</v>
      </c>
      <c r="F49" s="446">
        <v>20692</v>
      </c>
      <c r="G49" s="446">
        <v>39869</v>
      </c>
      <c r="H49" s="446">
        <v>1212</v>
      </c>
      <c r="I49" s="446">
        <v>2110</v>
      </c>
    </row>
    <row r="50" spans="1:9" ht="34.5" customHeight="1">
      <c r="A50" s="445" t="s">
        <v>134</v>
      </c>
      <c r="B50" s="446">
        <v>24</v>
      </c>
      <c r="C50" s="446">
        <v>74</v>
      </c>
      <c r="D50" s="446">
        <v>554</v>
      </c>
      <c r="E50" s="446">
        <v>1367</v>
      </c>
      <c r="F50" s="446">
        <v>19669</v>
      </c>
      <c r="G50" s="446">
        <v>40379</v>
      </c>
      <c r="H50" s="446">
        <v>1213</v>
      </c>
      <c r="I50" s="446">
        <v>2176</v>
      </c>
    </row>
    <row r="51" spans="1:9" ht="34.5" customHeight="1">
      <c r="A51" s="445" t="s">
        <v>135</v>
      </c>
      <c r="B51" s="446">
        <v>22</v>
      </c>
      <c r="C51" s="446">
        <v>74</v>
      </c>
      <c r="D51" s="446">
        <v>560</v>
      </c>
      <c r="E51" s="446">
        <v>1400</v>
      </c>
      <c r="F51" s="446">
        <v>19327</v>
      </c>
      <c r="G51" s="446">
        <v>40443</v>
      </c>
      <c r="H51" s="446">
        <v>1153</v>
      </c>
      <c r="I51" s="446">
        <v>2229</v>
      </c>
    </row>
    <row r="52" spans="1:9" ht="34.5" customHeight="1">
      <c r="A52" s="445" t="s">
        <v>136</v>
      </c>
      <c r="B52" s="446">
        <v>22</v>
      </c>
      <c r="C52" s="446">
        <v>74</v>
      </c>
      <c r="D52" s="446">
        <v>570</v>
      </c>
      <c r="E52" s="446">
        <v>1413</v>
      </c>
      <c r="F52" s="446">
        <v>19839</v>
      </c>
      <c r="G52" s="446">
        <v>40142</v>
      </c>
      <c r="H52" s="446">
        <v>1166</v>
      </c>
      <c r="I52" s="446">
        <v>2257</v>
      </c>
    </row>
    <row r="53" spans="1:9" s="100" customFormat="1" ht="60" customHeight="1">
      <c r="A53" s="445" t="s">
        <v>137</v>
      </c>
      <c r="B53" s="447">
        <v>22</v>
      </c>
      <c r="C53" s="447">
        <v>76</v>
      </c>
      <c r="D53" s="447">
        <v>579</v>
      </c>
      <c r="E53" s="447">
        <v>1432</v>
      </c>
      <c r="F53" s="447">
        <v>20295</v>
      </c>
      <c r="G53" s="447">
        <v>39920</v>
      </c>
      <c r="H53" s="447">
        <v>1168</v>
      </c>
      <c r="I53" s="447">
        <v>2328</v>
      </c>
    </row>
    <row r="54" spans="1:9" s="100" customFormat="1" ht="34.5" customHeight="1">
      <c r="A54" s="445" t="s">
        <v>138</v>
      </c>
      <c r="B54" s="447">
        <v>22</v>
      </c>
      <c r="C54" s="447">
        <v>76</v>
      </c>
      <c r="D54" s="447">
        <v>588</v>
      </c>
      <c r="E54" s="447">
        <v>1443</v>
      </c>
      <c r="F54" s="447">
        <v>20367</v>
      </c>
      <c r="G54" s="447">
        <v>39760</v>
      </c>
      <c r="H54" s="447">
        <v>1172</v>
      </c>
      <c r="I54" s="447">
        <v>2316</v>
      </c>
    </row>
    <row r="55" spans="1:9" s="100" customFormat="1" ht="34.5" customHeight="1">
      <c r="A55" s="418" t="s">
        <v>139</v>
      </c>
      <c r="B55" s="447">
        <v>22</v>
      </c>
      <c r="C55" s="447">
        <v>76</v>
      </c>
      <c r="D55" s="447">
        <v>592</v>
      </c>
      <c r="E55" s="447">
        <v>1438</v>
      </c>
      <c r="F55" s="447">
        <v>20348</v>
      </c>
      <c r="G55" s="447">
        <v>38979</v>
      </c>
      <c r="H55" s="447">
        <v>1167</v>
      </c>
      <c r="I55" s="447">
        <v>2299</v>
      </c>
    </row>
    <row r="56" spans="1:9" ht="34.5" customHeight="1">
      <c r="A56" s="418" t="s">
        <v>140</v>
      </c>
      <c r="B56" s="448">
        <v>22</v>
      </c>
      <c r="C56" s="448">
        <v>76</v>
      </c>
      <c r="D56" s="448">
        <v>599</v>
      </c>
      <c r="E56" s="448">
        <v>1398</v>
      </c>
      <c r="F56" s="448">
        <v>20498</v>
      </c>
      <c r="G56" s="448">
        <v>37523</v>
      </c>
      <c r="H56" s="448">
        <v>1195</v>
      </c>
      <c r="I56" s="448">
        <v>2267</v>
      </c>
    </row>
    <row r="57" spans="1:9" ht="60" customHeight="1" thickBot="1">
      <c r="A57" s="418" t="s">
        <v>141</v>
      </c>
      <c r="B57" s="448">
        <v>25</v>
      </c>
      <c r="C57" s="448">
        <v>74</v>
      </c>
      <c r="D57" s="448">
        <v>623</v>
      </c>
      <c r="E57" s="448">
        <v>1601</v>
      </c>
      <c r="F57" s="448">
        <v>20753</v>
      </c>
      <c r="G57" s="448">
        <v>36448</v>
      </c>
      <c r="H57" s="448">
        <v>1243</v>
      </c>
      <c r="I57" s="448">
        <v>2219</v>
      </c>
    </row>
    <row r="58" spans="1:9" ht="60" customHeight="1" thickBot="1">
      <c r="A58" s="449" t="s">
        <v>142</v>
      </c>
      <c r="B58" s="450">
        <f aca="true" t="shared" si="0" ref="B58:I58">B57/B56-1</f>
        <v>0.13636363636363646</v>
      </c>
      <c r="C58" s="450">
        <f t="shared" si="0"/>
        <v>-0.02631578947368418</v>
      </c>
      <c r="D58" s="450">
        <f t="shared" si="0"/>
        <v>0.04006677796327218</v>
      </c>
      <c r="E58" s="450">
        <f t="shared" si="0"/>
        <v>0.1452074391988556</v>
      </c>
      <c r="F58" s="450">
        <f t="shared" si="0"/>
        <v>0.012440238072007004</v>
      </c>
      <c r="G58" s="450">
        <f t="shared" si="0"/>
        <v>-0.02864909522159742</v>
      </c>
      <c r="H58" s="450">
        <f t="shared" si="0"/>
        <v>0.04016736401673637</v>
      </c>
      <c r="I58" s="450">
        <f t="shared" si="0"/>
        <v>-0.021173356859285453</v>
      </c>
    </row>
    <row r="59" spans="1:9" ht="60" customHeight="1" thickBot="1">
      <c r="A59" s="449" t="s">
        <v>143</v>
      </c>
      <c r="B59" s="450">
        <f aca="true" t="shared" si="1" ref="B59:I59">B57/B48-1</f>
        <v>0.04166666666666674</v>
      </c>
      <c r="C59" s="450">
        <f t="shared" si="1"/>
        <v>-0.013333333333333308</v>
      </c>
      <c r="D59" s="450">
        <f t="shared" si="1"/>
        <v>0.08726003490401402</v>
      </c>
      <c r="E59" s="450">
        <f t="shared" si="1"/>
        <v>0.25371965544244324</v>
      </c>
      <c r="F59" s="450">
        <f t="shared" si="1"/>
        <v>-0.05306625296586964</v>
      </c>
      <c r="G59" s="450">
        <f t="shared" si="1"/>
        <v>-0.07992123996566869</v>
      </c>
      <c r="H59" s="450">
        <f t="shared" si="1"/>
        <v>0.005663430420711935</v>
      </c>
      <c r="I59" s="450">
        <f t="shared" si="1"/>
        <v>0.09418145956607504</v>
      </c>
    </row>
    <row r="60" spans="1:9" ht="16.5">
      <c r="A60" s="1009" t="s">
        <v>144</v>
      </c>
      <c r="B60" s="1009"/>
      <c r="C60" s="1009"/>
      <c r="D60" s="1009"/>
      <c r="E60" s="1009"/>
      <c r="F60" s="1009"/>
      <c r="G60" s="1009"/>
      <c r="H60" s="1009"/>
      <c r="I60" s="1009"/>
    </row>
    <row r="61" spans="1:9" ht="16.5">
      <c r="A61" s="809" t="s">
        <v>145</v>
      </c>
      <c r="B61" s="809"/>
      <c r="C61" s="809"/>
      <c r="D61" s="809"/>
      <c r="E61" s="809"/>
      <c r="F61" s="809"/>
      <c r="G61" s="809"/>
      <c r="H61" s="809"/>
      <c r="I61" s="809"/>
    </row>
    <row r="62" spans="1:9" ht="16.5">
      <c r="A62" s="809" t="s">
        <v>146</v>
      </c>
      <c r="B62" s="809"/>
      <c r="C62" s="809"/>
      <c r="D62" s="809"/>
      <c r="E62" s="809"/>
      <c r="F62" s="809"/>
      <c r="G62" s="809"/>
      <c r="H62" s="809"/>
      <c r="I62" s="809"/>
    </row>
    <row r="63" spans="1:9" ht="16.5">
      <c r="A63" s="897" t="s">
        <v>147</v>
      </c>
      <c r="B63" s="897"/>
      <c r="C63" s="897"/>
      <c r="D63" s="897"/>
      <c r="E63" s="897"/>
      <c r="F63" s="897"/>
      <c r="G63" s="897"/>
      <c r="H63" s="897"/>
      <c r="I63" s="897"/>
    </row>
    <row r="64" spans="1:9" ht="16.5">
      <c r="A64" s="1"/>
      <c r="B64" s="1"/>
      <c r="C64" s="1"/>
      <c r="D64" s="1"/>
      <c r="E64" s="1"/>
      <c r="F64" s="1"/>
      <c r="G64" s="1"/>
      <c r="H64" s="1"/>
      <c r="I64" s="1"/>
    </row>
    <row r="65" spans="1:9" ht="16.5">
      <c r="A65" s="1"/>
      <c r="B65" s="1"/>
      <c r="C65" s="1"/>
      <c r="D65" s="1"/>
      <c r="E65" s="1"/>
      <c r="F65" s="1"/>
      <c r="G65" s="1"/>
      <c r="H65" s="1"/>
      <c r="I65" s="1"/>
    </row>
    <row r="66" spans="1:9" ht="16.5">
      <c r="A66" s="1"/>
      <c r="B66" s="1"/>
      <c r="C66" s="1"/>
      <c r="D66" s="1"/>
      <c r="E66" s="1"/>
      <c r="F66" s="1"/>
      <c r="G66" s="1"/>
      <c r="H66" s="1"/>
      <c r="I66" s="1"/>
    </row>
    <row r="67" spans="1:9" ht="16.5">
      <c r="A67" s="1"/>
      <c r="B67" s="1"/>
      <c r="C67" s="1"/>
      <c r="D67" s="1"/>
      <c r="E67" s="1"/>
      <c r="F67" s="1"/>
      <c r="G67" s="1"/>
      <c r="H67" s="1"/>
      <c r="I67" s="1"/>
    </row>
    <row r="68" spans="1:9" ht="16.5">
      <c r="A68" s="1"/>
      <c r="B68" s="1"/>
      <c r="C68" s="1"/>
      <c r="D68" s="1"/>
      <c r="E68" s="1"/>
      <c r="F68" s="1"/>
      <c r="G68" s="1"/>
      <c r="H68" s="1"/>
      <c r="I68" s="1"/>
    </row>
    <row r="69" spans="1:9" ht="16.5">
      <c r="A69" s="1"/>
      <c r="B69" s="1"/>
      <c r="C69" s="1"/>
      <c r="D69" s="1"/>
      <c r="E69" s="1"/>
      <c r="F69" s="1"/>
      <c r="G69" s="1"/>
      <c r="H69" s="1"/>
      <c r="I69" s="1"/>
    </row>
    <row r="70" spans="1:9" ht="16.5">
      <c r="A70" s="1"/>
      <c r="B70" s="1"/>
      <c r="C70" s="1"/>
      <c r="D70" s="1"/>
      <c r="E70" s="1"/>
      <c r="F70" s="1"/>
      <c r="G70" s="1"/>
      <c r="H70" s="1"/>
      <c r="I70" s="1"/>
    </row>
    <row r="71" spans="1:9" ht="16.5">
      <c r="A71" s="1"/>
      <c r="B71" s="1"/>
      <c r="C71" s="1"/>
      <c r="D71" s="1"/>
      <c r="E71" s="1"/>
      <c r="F71" s="1"/>
      <c r="G71" s="1"/>
      <c r="H71" s="1"/>
      <c r="I71" s="1"/>
    </row>
    <row r="72" spans="1:9" ht="16.5">
      <c r="A72" s="1"/>
      <c r="B72" s="1"/>
      <c r="C72" s="1"/>
      <c r="D72" s="1"/>
      <c r="E72" s="1"/>
      <c r="F72" s="1"/>
      <c r="G72" s="1"/>
      <c r="H72" s="1"/>
      <c r="I72" s="1"/>
    </row>
    <row r="73" spans="1:9" ht="16.5">
      <c r="A73" s="1"/>
      <c r="B73" s="1"/>
      <c r="C73" s="1"/>
      <c r="D73" s="1"/>
      <c r="E73" s="1"/>
      <c r="F73" s="1"/>
      <c r="G73" s="1"/>
      <c r="H73" s="1"/>
      <c r="I73" s="1"/>
    </row>
    <row r="74" spans="1:9" ht="16.5">
      <c r="A74" s="1"/>
      <c r="B74" s="1"/>
      <c r="C74" s="1"/>
      <c r="D74" s="1"/>
      <c r="E74" s="1"/>
      <c r="F74" s="1"/>
      <c r="G74" s="1"/>
      <c r="H74" s="1"/>
      <c r="I74" s="1"/>
    </row>
    <row r="75" spans="1:9" ht="16.5">
      <c r="A75" s="1"/>
      <c r="B75" s="1"/>
      <c r="C75" s="1"/>
      <c r="D75" s="1"/>
      <c r="E75" s="1"/>
      <c r="F75" s="1"/>
      <c r="G75" s="1"/>
      <c r="H75" s="1"/>
      <c r="I75" s="1"/>
    </row>
    <row r="76" spans="1:9" ht="16.5">
      <c r="A76" s="1"/>
      <c r="B76" s="1"/>
      <c r="C76" s="1"/>
      <c r="D76" s="1"/>
      <c r="E76" s="1"/>
      <c r="F76" s="1"/>
      <c r="G76" s="1"/>
      <c r="H76" s="1"/>
      <c r="I76" s="1"/>
    </row>
    <row r="77" spans="1:9" ht="16.5">
      <c r="A77" s="1"/>
      <c r="B77" s="1"/>
      <c r="C77" s="1"/>
      <c r="D77" s="1"/>
      <c r="E77" s="1"/>
      <c r="F77" s="1"/>
      <c r="G77" s="1"/>
      <c r="H77" s="1"/>
      <c r="I77" s="1"/>
    </row>
    <row r="78" spans="1:9" ht="16.5">
      <c r="A78" s="1"/>
      <c r="B78" s="1"/>
      <c r="C78" s="1"/>
      <c r="D78" s="1"/>
      <c r="E78" s="1"/>
      <c r="F78" s="1"/>
      <c r="G78" s="1"/>
      <c r="H78" s="1"/>
      <c r="I78" s="1"/>
    </row>
    <row r="79" spans="1:9" ht="16.5">
      <c r="A79" s="1"/>
      <c r="B79" s="1"/>
      <c r="C79" s="1"/>
      <c r="D79" s="1"/>
      <c r="E79" s="1"/>
      <c r="F79" s="1"/>
      <c r="G79" s="1"/>
      <c r="H79" s="1"/>
      <c r="I79" s="1"/>
    </row>
    <row r="80" spans="1:9" ht="16.5">
      <c r="A80" s="1"/>
      <c r="B80" s="1"/>
      <c r="C80" s="1"/>
      <c r="D80" s="1"/>
      <c r="E80" s="1"/>
      <c r="F80" s="1"/>
      <c r="G80" s="1"/>
      <c r="H80" s="1"/>
      <c r="I80" s="1"/>
    </row>
    <row r="81" spans="1:9" ht="16.5">
      <c r="A81" s="1"/>
      <c r="B81" s="1"/>
      <c r="C81" s="1"/>
      <c r="D81" s="1"/>
      <c r="E81" s="1"/>
      <c r="F81" s="1"/>
      <c r="G81" s="1"/>
      <c r="H81" s="1"/>
      <c r="I81" s="1"/>
    </row>
    <row r="82" spans="1:9" ht="16.5">
      <c r="A82" s="1"/>
      <c r="B82" s="1"/>
      <c r="C82" s="1"/>
      <c r="D82" s="1"/>
      <c r="E82" s="1"/>
      <c r="F82" s="1"/>
      <c r="G82" s="1"/>
      <c r="H82" s="1"/>
      <c r="I82" s="1"/>
    </row>
    <row r="83" spans="1:9" ht="16.5">
      <c r="A83" s="1"/>
      <c r="B83" s="1"/>
      <c r="C83" s="1"/>
      <c r="D83" s="1"/>
      <c r="E83" s="1"/>
      <c r="F83" s="1"/>
      <c r="G83" s="1"/>
      <c r="H83" s="1"/>
      <c r="I83" s="1"/>
    </row>
    <row r="84" spans="1:9" ht="16.5">
      <c r="A84" s="1"/>
      <c r="B84" s="1"/>
      <c r="C84" s="1"/>
      <c r="D84" s="1"/>
      <c r="E84" s="1"/>
      <c r="F84" s="1"/>
      <c r="G84" s="1"/>
      <c r="H84" s="1"/>
      <c r="I84" s="1"/>
    </row>
    <row r="85" spans="1:9" ht="16.5">
      <c r="A85" s="1"/>
      <c r="B85" s="1"/>
      <c r="C85" s="1"/>
      <c r="D85" s="1"/>
      <c r="E85" s="1"/>
      <c r="F85" s="1"/>
      <c r="G85" s="1"/>
      <c r="H85" s="1"/>
      <c r="I85" s="1"/>
    </row>
    <row r="86" spans="1:9" ht="16.5">
      <c r="A86" s="1"/>
      <c r="B86" s="1"/>
      <c r="C86" s="1"/>
      <c r="D86" s="1"/>
      <c r="E86" s="1"/>
      <c r="F86" s="1"/>
      <c r="G86" s="1"/>
      <c r="H86" s="1"/>
      <c r="I86" s="1"/>
    </row>
    <row r="87" spans="1:9" ht="16.5">
      <c r="A87" s="1"/>
      <c r="B87" s="1"/>
      <c r="C87" s="1"/>
      <c r="D87" s="1"/>
      <c r="E87" s="1"/>
      <c r="F87" s="1"/>
      <c r="G87" s="1"/>
      <c r="H87" s="1"/>
      <c r="I87" s="1"/>
    </row>
    <row r="88" spans="1:9" ht="16.5">
      <c r="A88" s="1"/>
      <c r="B88" s="1"/>
      <c r="C88" s="1"/>
      <c r="D88" s="1"/>
      <c r="E88" s="1"/>
      <c r="F88" s="1"/>
      <c r="G88" s="1"/>
      <c r="H88" s="1"/>
      <c r="I88" s="1"/>
    </row>
    <row r="89" spans="1:9" ht="16.5">
      <c r="A89" s="1"/>
      <c r="B89" s="1"/>
      <c r="C89" s="1"/>
      <c r="D89" s="1"/>
      <c r="E89" s="1"/>
      <c r="F89" s="1"/>
      <c r="G89" s="1"/>
      <c r="H89" s="1"/>
      <c r="I89" s="1"/>
    </row>
    <row r="90" spans="1:9" ht="16.5">
      <c r="A90" s="1"/>
      <c r="B90" s="1"/>
      <c r="C90" s="1"/>
      <c r="D90" s="1"/>
      <c r="E90" s="1"/>
      <c r="F90" s="1"/>
      <c r="G90" s="1"/>
      <c r="H90" s="1"/>
      <c r="I90" s="1"/>
    </row>
    <row r="91" spans="1:9" ht="16.5">
      <c r="A91" s="1"/>
      <c r="B91" s="1"/>
      <c r="C91" s="1"/>
      <c r="D91" s="1"/>
      <c r="E91" s="1"/>
      <c r="F91" s="1"/>
      <c r="G91" s="1"/>
      <c r="H91" s="1"/>
      <c r="I91" s="1"/>
    </row>
    <row r="92" spans="1:9" ht="16.5">
      <c r="A92" s="1"/>
      <c r="B92" s="1"/>
      <c r="C92" s="1"/>
      <c r="D92" s="1"/>
      <c r="E92" s="1"/>
      <c r="F92" s="1"/>
      <c r="G92" s="1"/>
      <c r="H92" s="1"/>
      <c r="I92" s="1"/>
    </row>
    <row r="93" spans="1:9" ht="16.5">
      <c r="A93" s="1"/>
      <c r="B93" s="1"/>
      <c r="C93" s="1"/>
      <c r="D93" s="1"/>
      <c r="E93" s="1"/>
      <c r="F93" s="1"/>
      <c r="G93" s="1"/>
      <c r="H93" s="1"/>
      <c r="I93" s="1"/>
    </row>
    <row r="94" spans="1:9" ht="16.5">
      <c r="A94" s="1"/>
      <c r="B94" s="1"/>
      <c r="C94" s="1"/>
      <c r="D94" s="1"/>
      <c r="E94" s="1"/>
      <c r="F94" s="1"/>
      <c r="G94" s="1"/>
      <c r="H94" s="1"/>
      <c r="I94" s="1"/>
    </row>
    <row r="95" spans="1:9" ht="16.5">
      <c r="A95" s="1"/>
      <c r="B95" s="1"/>
      <c r="C95" s="1"/>
      <c r="D95" s="1"/>
      <c r="E95" s="1"/>
      <c r="F95" s="1"/>
      <c r="G95" s="1"/>
      <c r="H95" s="1"/>
      <c r="I95" s="1"/>
    </row>
    <row r="96" spans="1:9" ht="16.5">
      <c r="A96" s="1"/>
      <c r="B96" s="1"/>
      <c r="C96" s="1"/>
      <c r="D96" s="1"/>
      <c r="E96" s="1"/>
      <c r="F96" s="1"/>
      <c r="G96" s="1"/>
      <c r="H96" s="1"/>
      <c r="I96" s="1"/>
    </row>
    <row r="97" spans="1:9" ht="16.5">
      <c r="A97" s="1"/>
      <c r="B97" s="1"/>
      <c r="C97" s="1"/>
      <c r="D97" s="1"/>
      <c r="E97" s="1"/>
      <c r="F97" s="1"/>
      <c r="G97" s="1"/>
      <c r="H97" s="1"/>
      <c r="I97" s="1"/>
    </row>
    <row r="98" spans="1:9" ht="16.5">
      <c r="A98" s="1"/>
      <c r="B98" s="1"/>
      <c r="C98" s="1"/>
      <c r="D98" s="1"/>
      <c r="E98" s="1"/>
      <c r="F98" s="1"/>
      <c r="G98" s="1"/>
      <c r="H98" s="1"/>
      <c r="I98" s="1"/>
    </row>
    <row r="99" spans="1:9" ht="16.5">
      <c r="A99" s="1"/>
      <c r="B99" s="1"/>
      <c r="C99" s="1"/>
      <c r="D99" s="1"/>
      <c r="E99" s="1"/>
      <c r="F99" s="1"/>
      <c r="G99" s="1"/>
      <c r="H99" s="1"/>
      <c r="I99" s="1"/>
    </row>
    <row r="100" spans="1:9" ht="16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1"/>
      <c r="C147" s="1"/>
      <c r="D147" s="1"/>
      <c r="E147" s="1"/>
      <c r="F147" s="1"/>
      <c r="G147" s="1"/>
      <c r="H147" s="1"/>
      <c r="I147" s="1"/>
    </row>
  </sheetData>
  <mergeCells count="20">
    <mergeCell ref="A2:I2"/>
    <mergeCell ref="A3:I3"/>
    <mergeCell ref="A4:I4"/>
    <mergeCell ref="A60:I60"/>
    <mergeCell ref="A5:I5"/>
    <mergeCell ref="A6:I6"/>
    <mergeCell ref="A7:I7"/>
    <mergeCell ref="A8:I8"/>
    <mergeCell ref="A42:I42"/>
    <mergeCell ref="A43:I43"/>
    <mergeCell ref="A63:I63"/>
    <mergeCell ref="A61:I61"/>
    <mergeCell ref="A62:I62"/>
    <mergeCell ref="A1:I1"/>
    <mergeCell ref="A44:I44"/>
    <mergeCell ref="A45:A46"/>
    <mergeCell ref="B45:C45"/>
    <mergeCell ref="D45:E45"/>
    <mergeCell ref="F45:G45"/>
    <mergeCell ref="H45:I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I17" sqref="I17"/>
    </sheetView>
  </sheetViews>
  <sheetFormatPr defaultColWidth="9.00390625" defaultRowHeight="16.5"/>
  <cols>
    <col min="1" max="1" width="13.75390625" style="1" customWidth="1"/>
    <col min="2" max="6" width="11.75390625" style="1" customWidth="1"/>
    <col min="7" max="7" width="12.25390625" style="1" customWidth="1"/>
    <col min="8" max="16384" width="8.875" style="1" customWidth="1"/>
  </cols>
  <sheetData>
    <row r="1" spans="1:7" ht="20.25" customHeight="1">
      <c r="A1" s="1004" t="s">
        <v>198</v>
      </c>
      <c r="B1" s="1004"/>
      <c r="C1" s="1004"/>
      <c r="D1" s="1004"/>
      <c r="E1" s="1004"/>
      <c r="F1" s="1004"/>
      <c r="G1" s="1004"/>
    </row>
    <row r="2" spans="1:7" ht="18" customHeight="1" thickBot="1">
      <c r="A2" s="1025" t="s">
        <v>199</v>
      </c>
      <c r="B2" s="1026"/>
      <c r="C2" s="1026"/>
      <c r="D2" s="1026"/>
      <c r="E2" s="1026"/>
      <c r="F2" s="1026"/>
      <c r="G2" s="1026"/>
    </row>
    <row r="3" spans="1:7" ht="30" customHeight="1">
      <c r="A3" s="1010" t="s">
        <v>200</v>
      </c>
      <c r="B3" s="430" t="s">
        <v>201</v>
      </c>
      <c r="C3" s="431" t="s">
        <v>202</v>
      </c>
      <c r="D3" s="431" t="s">
        <v>203</v>
      </c>
      <c r="E3" s="431" t="s">
        <v>204</v>
      </c>
      <c r="F3" s="431" t="s">
        <v>205</v>
      </c>
      <c r="G3" s="432" t="s">
        <v>206</v>
      </c>
    </row>
    <row r="4" spans="1:9" ht="30" customHeight="1" thickBot="1">
      <c r="A4" s="1011"/>
      <c r="B4" s="433" t="s">
        <v>207</v>
      </c>
      <c r="C4" s="434" t="s">
        <v>208</v>
      </c>
      <c r="D4" s="434" t="s">
        <v>209</v>
      </c>
      <c r="E4" s="434" t="s">
        <v>210</v>
      </c>
      <c r="F4" s="434" t="s">
        <v>407</v>
      </c>
      <c r="G4" s="435" t="s">
        <v>211</v>
      </c>
      <c r="I4" s="436"/>
    </row>
    <row r="5" spans="1:7" ht="28.5" customHeight="1">
      <c r="A5" s="420" t="s">
        <v>174</v>
      </c>
      <c r="B5" s="438">
        <v>100</v>
      </c>
      <c r="C5" s="438">
        <v>100</v>
      </c>
      <c r="D5" s="438">
        <v>100</v>
      </c>
      <c r="E5" s="438">
        <v>100</v>
      </c>
      <c r="F5" s="438">
        <v>100</v>
      </c>
      <c r="G5" s="438">
        <v>100</v>
      </c>
    </row>
    <row r="6" spans="1:7" ht="28.5" customHeight="1">
      <c r="A6" s="420" t="s">
        <v>175</v>
      </c>
      <c r="B6" s="437">
        <v>100.05</v>
      </c>
      <c r="C6" s="438">
        <v>99.8</v>
      </c>
      <c r="D6" s="438">
        <v>100.4</v>
      </c>
      <c r="E6" s="437">
        <v>98.49</v>
      </c>
      <c r="F6" s="437">
        <v>98.98</v>
      </c>
      <c r="G6" s="437">
        <v>102.11</v>
      </c>
    </row>
    <row r="7" spans="1:7" ht="28.5" customHeight="1">
      <c r="A7" s="420" t="s">
        <v>176</v>
      </c>
      <c r="B7" s="438">
        <v>102.53</v>
      </c>
      <c r="C7" s="438">
        <f>99.52</f>
        <v>99.52</v>
      </c>
      <c r="D7" s="438">
        <v>105.56</v>
      </c>
      <c r="E7" s="438">
        <v>97.04</v>
      </c>
      <c r="F7" s="438">
        <v>98.21</v>
      </c>
      <c r="G7" s="438">
        <v>106.88</v>
      </c>
    </row>
    <row r="8" spans="1:7" ht="28.5" customHeight="1">
      <c r="A8" s="439" t="s">
        <v>177</v>
      </c>
      <c r="B8" s="438">
        <v>109.74</v>
      </c>
      <c r="C8" s="438">
        <v>101.13</v>
      </c>
      <c r="D8" s="438">
        <v>114.61</v>
      </c>
      <c r="E8" s="438">
        <v>98.6</v>
      </c>
      <c r="F8" s="438">
        <v>97.48</v>
      </c>
      <c r="G8" s="438">
        <v>121.98</v>
      </c>
    </row>
    <row r="9" spans="1:7" ht="28.5" customHeight="1">
      <c r="A9" s="439" t="s">
        <v>212</v>
      </c>
      <c r="B9" s="438">
        <v>110.41</v>
      </c>
      <c r="C9" s="438">
        <v>103.46</v>
      </c>
      <c r="D9" s="438">
        <v>117.39</v>
      </c>
      <c r="E9" s="438">
        <v>96.18</v>
      </c>
      <c r="F9" s="438">
        <v>97.44</v>
      </c>
      <c r="G9" s="438">
        <v>122.82</v>
      </c>
    </row>
    <row r="10" spans="1:7" ht="28.5" customHeight="1">
      <c r="A10" s="334" t="s">
        <v>213</v>
      </c>
      <c r="B10" s="438">
        <v>112.55</v>
      </c>
      <c r="C10" s="438">
        <v>104.25</v>
      </c>
      <c r="D10" s="438">
        <v>122.12</v>
      </c>
      <c r="E10" s="438">
        <v>98.17</v>
      </c>
      <c r="F10" s="438">
        <v>97.49</v>
      </c>
      <c r="G10" s="438">
        <v>122.97</v>
      </c>
    </row>
    <row r="11" spans="1:7" ht="28.5" customHeight="1">
      <c r="A11" s="298" t="s">
        <v>214</v>
      </c>
      <c r="B11" s="438"/>
      <c r="C11" s="438"/>
      <c r="D11" s="438"/>
      <c r="E11" s="438"/>
      <c r="F11" s="438"/>
      <c r="G11" s="438"/>
    </row>
    <row r="12" spans="1:7" ht="28.5" customHeight="1">
      <c r="A12" s="334" t="s">
        <v>215</v>
      </c>
      <c r="B12" s="438">
        <v>110.99666666666667</v>
      </c>
      <c r="C12" s="438">
        <v>102.9</v>
      </c>
      <c r="D12" s="438">
        <v>120.60333333333334</v>
      </c>
      <c r="E12" s="438">
        <v>95.23</v>
      </c>
      <c r="F12" s="438">
        <v>97.52</v>
      </c>
      <c r="G12" s="438">
        <v>124.63333333333333</v>
      </c>
    </row>
    <row r="13" spans="1:7" ht="28.5" customHeight="1">
      <c r="A13" s="334" t="s">
        <v>216</v>
      </c>
      <c r="B13" s="438">
        <v>115.61</v>
      </c>
      <c r="C13" s="438">
        <v>104.50666666666666</v>
      </c>
      <c r="D13" s="438">
        <v>126.84666666666668</v>
      </c>
      <c r="E13" s="438">
        <v>97.37666666666667</v>
      </c>
      <c r="F13" s="438">
        <v>97.62</v>
      </c>
      <c r="G13" s="438">
        <v>131.86666666666667</v>
      </c>
    </row>
    <row r="14" spans="1:7" ht="28.5" customHeight="1">
      <c r="A14" s="334" t="s">
        <v>148</v>
      </c>
      <c r="B14" s="438">
        <v>120.5</v>
      </c>
      <c r="C14" s="438">
        <v>104.76333333333334</v>
      </c>
      <c r="D14" s="438">
        <v>132.52333333333334</v>
      </c>
      <c r="E14" s="438">
        <v>100.87666666666667</v>
      </c>
      <c r="F14" s="438">
        <v>97.72666666666667</v>
      </c>
      <c r="G14" s="438">
        <v>134.6</v>
      </c>
    </row>
    <row r="15" spans="1:7" ht="28.5" customHeight="1">
      <c r="A15" s="334" t="s">
        <v>180</v>
      </c>
      <c r="B15" s="438">
        <f aca="true" t="shared" si="0" ref="B15:G15">AVERAGE(B16:B18)</f>
        <v>119.35333333333334</v>
      </c>
      <c r="C15" s="438">
        <f t="shared" si="0"/>
        <v>104.16666666666667</v>
      </c>
      <c r="D15" s="438">
        <f t="shared" si="0"/>
        <v>130.87333333333333</v>
      </c>
      <c r="E15" s="438">
        <f t="shared" si="0"/>
        <v>100.67333333333333</v>
      </c>
      <c r="F15" s="438">
        <f t="shared" si="0"/>
        <v>97.87591570042467</v>
      </c>
      <c r="G15" s="438">
        <f t="shared" si="0"/>
        <v>135.8033333333333</v>
      </c>
    </row>
    <row r="16" spans="1:12" ht="28.5" customHeight="1">
      <c r="A16" s="440" t="s">
        <v>217</v>
      </c>
      <c r="B16" s="438">
        <v>120.26</v>
      </c>
      <c r="C16" s="438">
        <v>104.14</v>
      </c>
      <c r="D16" s="438">
        <v>131.9</v>
      </c>
      <c r="E16" s="438">
        <v>101.91</v>
      </c>
      <c r="F16" s="520">
        <v>97.82304690608935</v>
      </c>
      <c r="G16" s="438">
        <v>135.49</v>
      </c>
      <c r="I16" s="464"/>
      <c r="J16" s="464"/>
      <c r="K16" s="464"/>
      <c r="L16" s="464"/>
    </row>
    <row r="17" spans="1:7" ht="28.5" customHeight="1">
      <c r="A17" s="441" t="s">
        <v>218</v>
      </c>
      <c r="B17" s="438">
        <v>119.09</v>
      </c>
      <c r="C17" s="438">
        <v>104.05</v>
      </c>
      <c r="D17" s="438">
        <v>130.45</v>
      </c>
      <c r="E17" s="438">
        <v>100.62</v>
      </c>
      <c r="F17" s="520">
        <v>97.86071954896964</v>
      </c>
      <c r="G17" s="438">
        <v>135.94</v>
      </c>
    </row>
    <row r="18" spans="1:7" ht="39.75" customHeight="1" thickBot="1">
      <c r="A18" s="442" t="s">
        <v>219</v>
      </c>
      <c r="B18" s="443">
        <v>118.71</v>
      </c>
      <c r="C18" s="438">
        <v>104.31</v>
      </c>
      <c r="D18" s="438">
        <v>130.27</v>
      </c>
      <c r="E18" s="438">
        <v>99.49</v>
      </c>
      <c r="F18" s="520">
        <v>97.943980646215</v>
      </c>
      <c r="G18" s="438">
        <v>135.98</v>
      </c>
    </row>
    <row r="19" spans="1:7" ht="54.75" customHeight="1">
      <c r="A19" s="515" t="s">
        <v>220</v>
      </c>
      <c r="B19" s="521">
        <f aca="true" t="shared" si="1" ref="B19:G19">B15/B14-1</f>
        <v>-0.009515905947441117</v>
      </c>
      <c r="C19" s="521">
        <f t="shared" si="1"/>
        <v>-0.0056953768812243455</v>
      </c>
      <c r="D19" s="521">
        <f t="shared" si="1"/>
        <v>-0.012450637623563243</v>
      </c>
      <c r="E19" s="521">
        <f t="shared" si="1"/>
        <v>-0.0020156626904140884</v>
      </c>
      <c r="F19" s="521">
        <f t="shared" si="1"/>
        <v>0.0015272088862610111</v>
      </c>
      <c r="G19" s="521">
        <f t="shared" si="1"/>
        <v>0.008940069341258017</v>
      </c>
    </row>
    <row r="20" spans="1:7" ht="54.75" customHeight="1" thickBot="1">
      <c r="A20" s="517" t="s">
        <v>221</v>
      </c>
      <c r="B20" s="522">
        <f aca="true" t="shared" si="2" ref="B20:G20">B15/B10-1</f>
        <v>0.060447208648008344</v>
      </c>
      <c r="C20" s="522">
        <f t="shared" si="2"/>
        <v>-0.0007993605115906854</v>
      </c>
      <c r="D20" s="522">
        <f t="shared" si="2"/>
        <v>0.0716781308003056</v>
      </c>
      <c r="E20" s="522">
        <f t="shared" si="2"/>
        <v>0.025499983022647665</v>
      </c>
      <c r="F20" s="522">
        <f t="shared" si="2"/>
        <v>0.003958515749560743</v>
      </c>
      <c r="G20" s="522">
        <f t="shared" si="2"/>
        <v>0.10436149738418576</v>
      </c>
    </row>
    <row r="21" spans="1:7" ht="16.5">
      <c r="A21" s="1009" t="s">
        <v>222</v>
      </c>
      <c r="B21" s="1009"/>
      <c r="C21" s="1009"/>
      <c r="D21" s="1009"/>
      <c r="E21" s="1009"/>
      <c r="F21" s="1009"/>
      <c r="G21" s="1009"/>
    </row>
    <row r="22" spans="1:7" ht="16.5">
      <c r="A22" s="809" t="s">
        <v>223</v>
      </c>
      <c r="B22" s="809"/>
      <c r="C22" s="809"/>
      <c r="D22" s="809"/>
      <c r="E22" s="809"/>
      <c r="F22" s="809"/>
      <c r="G22" s="809"/>
    </row>
    <row r="23" spans="1:7" ht="16.5">
      <c r="A23" s="1027" t="s">
        <v>224</v>
      </c>
      <c r="B23" s="1027"/>
      <c r="C23" s="1027"/>
      <c r="D23" s="1027"/>
      <c r="E23" s="1027"/>
      <c r="F23" s="1027"/>
      <c r="G23" s="1027"/>
    </row>
    <row r="24" spans="1:7" ht="16.5">
      <c r="A24" s="809" t="s">
        <v>225</v>
      </c>
      <c r="B24" s="809"/>
      <c r="C24" s="809"/>
      <c r="D24" s="809"/>
      <c r="E24" s="809"/>
      <c r="F24" s="809"/>
      <c r="G24" s="809"/>
    </row>
    <row r="25" spans="1:7" ht="16.5">
      <c r="A25" s="809" t="s">
        <v>226</v>
      </c>
      <c r="B25" s="809"/>
      <c r="C25" s="809"/>
      <c r="D25" s="809"/>
      <c r="E25" s="809"/>
      <c r="F25" s="809"/>
      <c r="G25" s="809"/>
    </row>
    <row r="26" spans="1:7" ht="16.5">
      <c r="A26" s="897" t="s">
        <v>227</v>
      </c>
      <c r="B26" s="897"/>
      <c r="C26" s="897"/>
      <c r="D26" s="897"/>
      <c r="E26" s="897"/>
      <c r="F26" s="897"/>
      <c r="G26" s="897"/>
    </row>
  </sheetData>
  <mergeCells count="9">
    <mergeCell ref="A1:G1"/>
    <mergeCell ref="A26:G26"/>
    <mergeCell ref="A24:G24"/>
    <mergeCell ref="A25:G25"/>
    <mergeCell ref="A2:G2"/>
    <mergeCell ref="A21:G21"/>
    <mergeCell ref="A22:G22"/>
    <mergeCell ref="A23:G2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showGridLines="0" view="pageBreakPreview" zoomScaleSheetLayoutView="100" workbookViewId="0" topLeftCell="A44">
      <pane ySplit="11" topLeftCell="BM61" activePane="bottomLeft" state="frozen"/>
      <selection pane="topLeft" activeCell="F65" sqref="F65:F66"/>
      <selection pane="bottomLeft" activeCell="D102" sqref="D102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1:12" ht="49.5" customHeight="1">
      <c r="A1" s="572" t="s">
        <v>443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2:12" ht="81" customHeight="1">
      <c r="B2" s="623" t="s">
        <v>229</v>
      </c>
      <c r="C2" s="624"/>
      <c r="D2" s="624"/>
      <c r="E2" s="624"/>
      <c r="F2" s="624"/>
      <c r="G2" s="624"/>
      <c r="H2" s="624"/>
      <c r="I2" s="624"/>
      <c r="J2" s="624"/>
      <c r="K2" s="624"/>
      <c r="L2" s="35"/>
    </row>
    <row r="42" spans="2:11" ht="19.5" customHeight="1">
      <c r="B42" s="34" t="s">
        <v>444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ht="24.75" customHeight="1">
      <c r="B43" s="4" t="s">
        <v>445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24.75" customHeight="1" thickBot="1">
      <c r="B44" s="454" t="s">
        <v>446</v>
      </c>
      <c r="C44" s="5"/>
      <c r="D44" s="5"/>
      <c r="E44" s="5"/>
      <c r="F44" s="5"/>
      <c r="G44" s="5"/>
      <c r="H44" s="5"/>
      <c r="I44" s="5"/>
      <c r="J44" s="5"/>
      <c r="K44" s="5"/>
    </row>
    <row r="45" spans="2:11" ht="24.75" customHeight="1">
      <c r="B45" s="612" t="s">
        <v>691</v>
      </c>
      <c r="C45" s="528" t="s">
        <v>447</v>
      </c>
      <c r="D45" s="609" t="s">
        <v>448</v>
      </c>
      <c r="E45" s="610"/>
      <c r="F45" s="611"/>
      <c r="G45" s="609" t="s">
        <v>449</v>
      </c>
      <c r="H45" s="610"/>
      <c r="I45" s="611"/>
      <c r="J45" s="36" t="s">
        <v>450</v>
      </c>
      <c r="K45" s="37" t="s">
        <v>451</v>
      </c>
    </row>
    <row r="46" spans="2:11" ht="24.75" customHeight="1">
      <c r="B46" s="613"/>
      <c r="C46" s="535"/>
      <c r="D46" s="529" t="s">
        <v>452</v>
      </c>
      <c r="E46" s="530"/>
      <c r="F46" s="608"/>
      <c r="G46" s="529" t="s">
        <v>453</v>
      </c>
      <c r="H46" s="530"/>
      <c r="I46" s="608"/>
      <c r="J46" s="38" t="s">
        <v>454</v>
      </c>
      <c r="K46" s="39" t="s">
        <v>454</v>
      </c>
    </row>
    <row r="47" spans="2:11" ht="18" customHeight="1">
      <c r="B47" s="533" t="s">
        <v>409</v>
      </c>
      <c r="C47" s="535" t="s">
        <v>602</v>
      </c>
      <c r="D47" s="531" t="s">
        <v>455</v>
      </c>
      <c r="E47" s="531" t="s">
        <v>456</v>
      </c>
      <c r="F47" s="531" t="s">
        <v>457</v>
      </c>
      <c r="G47" s="531" t="s">
        <v>455</v>
      </c>
      <c r="H47" s="531" t="s">
        <v>458</v>
      </c>
      <c r="I47" s="531" t="s">
        <v>459</v>
      </c>
      <c r="J47" s="616" t="s">
        <v>460</v>
      </c>
      <c r="K47" s="542" t="s">
        <v>461</v>
      </c>
    </row>
    <row r="48" spans="2:12" ht="18" customHeight="1">
      <c r="B48" s="533"/>
      <c r="C48" s="535"/>
      <c r="D48" s="621"/>
      <c r="E48" s="621"/>
      <c r="F48" s="621"/>
      <c r="G48" s="621"/>
      <c r="H48" s="621"/>
      <c r="I48" s="621"/>
      <c r="J48" s="617"/>
      <c r="K48" s="619"/>
      <c r="L48" s="41"/>
    </row>
    <row r="49" spans="2:12" ht="18" customHeight="1">
      <c r="B49" s="533"/>
      <c r="C49" s="535"/>
      <c r="D49" s="614" t="s">
        <v>603</v>
      </c>
      <c r="E49" s="614" t="s">
        <v>604</v>
      </c>
      <c r="F49" s="614" t="s">
        <v>605</v>
      </c>
      <c r="G49" s="614" t="s">
        <v>603</v>
      </c>
      <c r="H49" s="614" t="s">
        <v>606</v>
      </c>
      <c r="I49" s="614" t="s">
        <v>607</v>
      </c>
      <c r="J49" s="617"/>
      <c r="K49" s="619"/>
      <c r="L49" s="41"/>
    </row>
    <row r="50" spans="2:12" ht="18" customHeight="1" thickBot="1">
      <c r="B50" s="534"/>
      <c r="C50" s="525"/>
      <c r="D50" s="615"/>
      <c r="E50" s="615"/>
      <c r="F50" s="615"/>
      <c r="G50" s="615"/>
      <c r="H50" s="615"/>
      <c r="I50" s="615"/>
      <c r="J50" s="618"/>
      <c r="K50" s="620"/>
      <c r="L50" s="41"/>
    </row>
    <row r="51" spans="2:11" ht="27" customHeight="1" hidden="1">
      <c r="B51" s="42" t="s">
        <v>462</v>
      </c>
      <c r="C51" s="18">
        <f>D51+G51</f>
        <v>1850</v>
      </c>
      <c r="D51" s="18">
        <f>(E51-F51)</f>
        <v>4743</v>
      </c>
      <c r="E51" s="18">
        <v>7825</v>
      </c>
      <c r="F51" s="18">
        <v>3082</v>
      </c>
      <c r="G51" s="18">
        <f>(H51-I51)</f>
        <v>-2893</v>
      </c>
      <c r="H51" s="18">
        <v>27795</v>
      </c>
      <c r="I51" s="18">
        <v>30688</v>
      </c>
      <c r="J51" s="18">
        <v>3982</v>
      </c>
      <c r="K51" s="20">
        <v>635</v>
      </c>
    </row>
    <row r="52" spans="2:11" ht="27" customHeight="1" hidden="1">
      <c r="B52" s="21" t="s">
        <v>692</v>
      </c>
      <c r="C52" s="18">
        <f>D52+G52</f>
        <v>684</v>
      </c>
      <c r="D52" s="18">
        <f>(E52-F52)</f>
        <v>4653</v>
      </c>
      <c r="E52" s="18">
        <v>7762</v>
      </c>
      <c r="F52" s="18">
        <v>3109</v>
      </c>
      <c r="G52" s="18">
        <f>(H52-I52)</f>
        <v>-3969</v>
      </c>
      <c r="H52" s="18">
        <v>26858</v>
      </c>
      <c r="I52" s="18">
        <v>30827</v>
      </c>
      <c r="J52" s="18">
        <v>3743</v>
      </c>
      <c r="K52" s="20">
        <v>595</v>
      </c>
    </row>
    <row r="53" spans="2:11" ht="34.5" customHeight="1" hidden="1">
      <c r="B53" s="21" t="s">
        <v>671</v>
      </c>
      <c r="C53" s="18">
        <f>D53+G53</f>
        <v>77</v>
      </c>
      <c r="D53" s="18">
        <f>(E53-F53)</f>
        <v>4396</v>
      </c>
      <c r="E53" s="18">
        <v>7511</v>
      </c>
      <c r="F53" s="18">
        <v>3115</v>
      </c>
      <c r="G53" s="18">
        <f>(H53-I53)</f>
        <v>-4319</v>
      </c>
      <c r="H53" s="18">
        <v>26424</v>
      </c>
      <c r="I53" s="18">
        <v>30743</v>
      </c>
      <c r="J53" s="18">
        <v>3820</v>
      </c>
      <c r="K53" s="20">
        <v>695</v>
      </c>
    </row>
    <row r="54" spans="2:11" ht="15" customHeight="1" hidden="1">
      <c r="B54" s="21"/>
      <c r="C54" s="18"/>
      <c r="D54" s="18"/>
      <c r="E54" s="18"/>
      <c r="F54" s="18"/>
      <c r="G54" s="18"/>
      <c r="H54" s="18"/>
      <c r="I54" s="18"/>
      <c r="J54" s="18"/>
      <c r="K54" s="20"/>
    </row>
    <row r="55" spans="2:11" ht="34.5" customHeight="1">
      <c r="B55" s="21" t="s">
        <v>672</v>
      </c>
      <c r="C55" s="18">
        <f>D55+G55</f>
        <v>1483</v>
      </c>
      <c r="D55" s="18">
        <f>(E55-F55)</f>
        <v>4359</v>
      </c>
      <c r="E55" s="18">
        <v>7471</v>
      </c>
      <c r="F55" s="18">
        <v>3112</v>
      </c>
      <c r="G55" s="18">
        <f>(H55-I55)</f>
        <v>-2876</v>
      </c>
      <c r="H55" s="18">
        <v>31421</v>
      </c>
      <c r="I55" s="18">
        <v>34297</v>
      </c>
      <c r="J55" s="18">
        <v>3510</v>
      </c>
      <c r="K55" s="20">
        <v>642</v>
      </c>
    </row>
    <row r="56" spans="2:11" ht="34.5" customHeight="1">
      <c r="B56" s="21" t="s">
        <v>673</v>
      </c>
      <c r="C56" s="18">
        <f>D56+G56</f>
        <v>-976</v>
      </c>
      <c r="D56" s="17">
        <f>(E56-F56)</f>
        <v>2876</v>
      </c>
      <c r="E56" s="18">
        <v>5992</v>
      </c>
      <c r="F56" s="18">
        <v>3116</v>
      </c>
      <c r="G56" s="18">
        <f>(H56-I56)</f>
        <v>-3852</v>
      </c>
      <c r="H56" s="18">
        <v>28856</v>
      </c>
      <c r="I56" s="18">
        <v>32708</v>
      </c>
      <c r="J56" s="18">
        <v>3031</v>
      </c>
      <c r="K56" s="20">
        <v>808</v>
      </c>
    </row>
    <row r="57" spans="2:11" ht="34.5" customHeight="1">
      <c r="B57" s="21" t="s">
        <v>674</v>
      </c>
      <c r="C57" s="18">
        <f>D57+G57</f>
        <v>-623</v>
      </c>
      <c r="D57" s="17">
        <f>(E57-F57)</f>
        <v>2789</v>
      </c>
      <c r="E57" s="18">
        <v>5951</v>
      </c>
      <c r="F57" s="18">
        <v>3162</v>
      </c>
      <c r="G57" s="18">
        <f>(H57-I57)</f>
        <v>-3412</v>
      </c>
      <c r="H57" s="18">
        <v>24185</v>
      </c>
      <c r="I57" s="18">
        <v>27597</v>
      </c>
      <c r="J57" s="18">
        <v>3526</v>
      </c>
      <c r="K57" s="20">
        <v>917</v>
      </c>
    </row>
    <row r="58" spans="2:11" ht="34.5" customHeight="1">
      <c r="B58" s="21" t="s">
        <v>675</v>
      </c>
      <c r="C58" s="18">
        <f>D58+G58</f>
        <v>182</v>
      </c>
      <c r="D58" s="17">
        <f>(E58-F58)</f>
        <v>3207</v>
      </c>
      <c r="E58" s="18">
        <v>6388</v>
      </c>
      <c r="F58" s="18">
        <v>3181</v>
      </c>
      <c r="G58" s="18">
        <f>(H58-I58)</f>
        <v>-3025</v>
      </c>
      <c r="H58" s="18">
        <v>24256</v>
      </c>
      <c r="I58" s="18">
        <v>27281</v>
      </c>
      <c r="J58" s="18">
        <v>3645</v>
      </c>
      <c r="K58" s="20">
        <v>937</v>
      </c>
    </row>
    <row r="59" spans="2:11" ht="34.5" customHeight="1">
      <c r="B59" s="21" t="s">
        <v>676</v>
      </c>
      <c r="C59" s="18">
        <f>D59+G59</f>
        <v>613</v>
      </c>
      <c r="D59" s="17">
        <f>(E59-F59)</f>
        <v>2328</v>
      </c>
      <c r="E59" s="18">
        <v>5487</v>
      </c>
      <c r="F59" s="18">
        <v>3159</v>
      </c>
      <c r="G59" s="18">
        <f>(H59-I59)</f>
        <v>-1715</v>
      </c>
      <c r="H59" s="18">
        <v>27695</v>
      </c>
      <c r="I59" s="18">
        <v>29410</v>
      </c>
      <c r="J59" s="18">
        <v>3357</v>
      </c>
      <c r="K59" s="18">
        <v>1054</v>
      </c>
    </row>
    <row r="60" spans="2:11" ht="15" customHeight="1">
      <c r="B60" s="21"/>
      <c r="C60" s="22"/>
      <c r="D60" s="17"/>
      <c r="E60" s="18"/>
      <c r="F60" s="455"/>
      <c r="G60" s="455"/>
      <c r="H60" s="455"/>
      <c r="I60" s="455"/>
      <c r="J60" s="455"/>
      <c r="K60" s="455"/>
    </row>
    <row r="61" spans="2:11" ht="34.5" customHeight="1">
      <c r="B61" s="21" t="s">
        <v>677</v>
      </c>
      <c r="C61" s="18">
        <f aca="true" t="shared" si="0" ref="C61:C67">D61+G61</f>
        <v>-1692</v>
      </c>
      <c r="D61" s="43">
        <f aca="true" t="shared" si="1" ref="D61:K61">SUM(D62:D65)</f>
        <v>1809</v>
      </c>
      <c r="E61" s="18">
        <f t="shared" si="1"/>
        <v>5092</v>
      </c>
      <c r="F61" s="18">
        <f t="shared" si="1"/>
        <v>3283</v>
      </c>
      <c r="G61" s="18">
        <f t="shared" si="1"/>
        <v>-3501</v>
      </c>
      <c r="H61" s="18">
        <f t="shared" si="1"/>
        <v>31659</v>
      </c>
      <c r="I61" s="18">
        <f t="shared" si="1"/>
        <v>35160</v>
      </c>
      <c r="J61" s="18">
        <f t="shared" si="1"/>
        <v>3334</v>
      </c>
      <c r="K61" s="18">
        <f t="shared" si="1"/>
        <v>1146</v>
      </c>
    </row>
    <row r="62" spans="2:11" ht="27" customHeight="1" hidden="1">
      <c r="B62" s="21" t="s">
        <v>597</v>
      </c>
      <c r="C62" s="18">
        <f t="shared" si="0"/>
        <v>216</v>
      </c>
      <c r="D62" s="17">
        <f>(E62-F62)</f>
        <v>357</v>
      </c>
      <c r="E62" s="18">
        <v>1216</v>
      </c>
      <c r="F62" s="18">
        <v>859</v>
      </c>
      <c r="G62" s="18">
        <f>(H62-I62)</f>
        <v>-141</v>
      </c>
      <c r="H62" s="18">
        <v>10865</v>
      </c>
      <c r="I62" s="18">
        <v>11006</v>
      </c>
      <c r="J62" s="18">
        <v>849</v>
      </c>
      <c r="K62" s="20">
        <v>269</v>
      </c>
    </row>
    <row r="63" spans="2:11" ht="27" customHeight="1" hidden="1">
      <c r="B63" s="21" t="s">
        <v>680</v>
      </c>
      <c r="C63" s="18">
        <f t="shared" si="0"/>
        <v>-865</v>
      </c>
      <c r="D63" s="17">
        <f>(E63-F63)</f>
        <v>457</v>
      </c>
      <c r="E63" s="18">
        <v>1240</v>
      </c>
      <c r="F63" s="18">
        <v>783</v>
      </c>
      <c r="G63" s="18">
        <f>(H63-I63)</f>
        <v>-1322</v>
      </c>
      <c r="H63" s="18">
        <v>6881</v>
      </c>
      <c r="I63" s="18">
        <v>8203</v>
      </c>
      <c r="J63" s="18">
        <v>806</v>
      </c>
      <c r="K63" s="20">
        <v>272</v>
      </c>
    </row>
    <row r="64" spans="2:11" ht="27" customHeight="1" hidden="1">
      <c r="B64" s="21" t="s">
        <v>681</v>
      </c>
      <c r="C64" s="18">
        <f t="shared" si="0"/>
        <v>-697</v>
      </c>
      <c r="D64" s="17">
        <f>(E64-F64)</f>
        <v>429</v>
      </c>
      <c r="E64" s="18">
        <v>1276</v>
      </c>
      <c r="F64" s="18">
        <v>847</v>
      </c>
      <c r="G64" s="18">
        <f>(H64-I64)</f>
        <v>-1126</v>
      </c>
      <c r="H64" s="18">
        <v>8290</v>
      </c>
      <c r="I64" s="18">
        <v>9416</v>
      </c>
      <c r="J64" s="18">
        <v>672</v>
      </c>
      <c r="K64" s="20">
        <v>320</v>
      </c>
    </row>
    <row r="65" spans="2:11" ht="27" customHeight="1" hidden="1">
      <c r="B65" s="21" t="s">
        <v>682</v>
      </c>
      <c r="C65" s="18">
        <f t="shared" si="0"/>
        <v>-346</v>
      </c>
      <c r="D65" s="17">
        <f>(E65-F65)</f>
        <v>566</v>
      </c>
      <c r="E65" s="18">
        <v>1360</v>
      </c>
      <c r="F65" s="18">
        <v>794</v>
      </c>
      <c r="G65" s="18">
        <f>(H65-I65)</f>
        <v>-912</v>
      </c>
      <c r="H65" s="18">
        <v>5623</v>
      </c>
      <c r="I65" s="18">
        <v>6535</v>
      </c>
      <c r="J65" s="18">
        <v>1007</v>
      </c>
      <c r="K65" s="20">
        <v>285</v>
      </c>
    </row>
    <row r="66" spans="2:11" ht="34.5" customHeight="1">
      <c r="B66" s="21" t="s">
        <v>679</v>
      </c>
      <c r="C66" s="24">
        <f t="shared" si="0"/>
        <v>-822</v>
      </c>
      <c r="D66" s="43">
        <f aca="true" t="shared" si="2" ref="D66:K66">SUM(D67:D73)</f>
        <v>1597</v>
      </c>
      <c r="E66" s="43">
        <f t="shared" si="2"/>
        <v>4701</v>
      </c>
      <c r="F66" s="43">
        <f t="shared" si="2"/>
        <v>3104</v>
      </c>
      <c r="G66" s="24">
        <f t="shared" si="2"/>
        <v>-2419</v>
      </c>
      <c r="H66" s="43">
        <f t="shared" si="2"/>
        <v>24068</v>
      </c>
      <c r="I66" s="43">
        <f t="shared" si="2"/>
        <v>26487</v>
      </c>
      <c r="J66" s="43">
        <f t="shared" si="2"/>
        <v>3237</v>
      </c>
      <c r="K66" s="43">
        <f t="shared" si="2"/>
        <v>1147</v>
      </c>
    </row>
    <row r="67" spans="2:11" ht="12.75" customHeight="1" hidden="1">
      <c r="B67" s="21" t="s">
        <v>597</v>
      </c>
      <c r="C67" s="540">
        <f t="shared" si="0"/>
        <v>-153</v>
      </c>
      <c r="D67" s="537">
        <f>(E67-F67)</f>
        <v>389</v>
      </c>
      <c r="E67" s="537">
        <v>1193</v>
      </c>
      <c r="F67" s="537">
        <v>804</v>
      </c>
      <c r="G67" s="537">
        <f>(H67-I67)</f>
        <v>-542</v>
      </c>
      <c r="H67" s="537">
        <v>5909</v>
      </c>
      <c r="I67" s="537">
        <v>6451</v>
      </c>
      <c r="J67" s="537">
        <v>788</v>
      </c>
      <c r="K67" s="537">
        <v>248</v>
      </c>
    </row>
    <row r="68" spans="2:11" ht="12.75" customHeight="1" hidden="1">
      <c r="B68" s="21" t="s">
        <v>598</v>
      </c>
      <c r="C68" s="540"/>
      <c r="D68" s="537"/>
      <c r="E68" s="537"/>
      <c r="F68" s="537"/>
      <c r="G68" s="537"/>
      <c r="H68" s="537"/>
      <c r="I68" s="537"/>
      <c r="J68" s="537"/>
      <c r="K68" s="537"/>
    </row>
    <row r="69" spans="2:11" ht="12.75" customHeight="1" hidden="1">
      <c r="B69" s="21" t="s">
        <v>680</v>
      </c>
      <c r="C69" s="540">
        <f>D69+G69</f>
        <v>-348</v>
      </c>
      <c r="D69" s="537">
        <f>(E69-F69)</f>
        <v>271</v>
      </c>
      <c r="E69" s="537">
        <v>1092</v>
      </c>
      <c r="F69" s="537">
        <v>821</v>
      </c>
      <c r="G69" s="537">
        <f>(H69-I69)</f>
        <v>-619</v>
      </c>
      <c r="H69" s="537">
        <v>5961</v>
      </c>
      <c r="I69" s="537">
        <v>6580</v>
      </c>
      <c r="J69" s="537">
        <v>790</v>
      </c>
      <c r="K69" s="537">
        <v>274</v>
      </c>
    </row>
    <row r="70" spans="2:11" ht="12.75" customHeight="1" hidden="1">
      <c r="B70" s="21" t="s">
        <v>599</v>
      </c>
      <c r="C70" s="591"/>
      <c r="D70" s="584"/>
      <c r="E70" s="584"/>
      <c r="F70" s="584"/>
      <c r="G70" s="584"/>
      <c r="H70" s="584"/>
      <c r="I70" s="584"/>
      <c r="J70" s="584"/>
      <c r="K70" s="584"/>
    </row>
    <row r="71" spans="2:11" ht="12.75" customHeight="1" hidden="1">
      <c r="B71" s="21" t="s">
        <v>681</v>
      </c>
      <c r="C71" s="540">
        <f>D71+G71</f>
        <v>-281</v>
      </c>
      <c r="D71" s="537">
        <f>(E71-F71)</f>
        <v>434</v>
      </c>
      <c r="E71" s="537">
        <v>1175</v>
      </c>
      <c r="F71" s="537">
        <v>741</v>
      </c>
      <c r="G71" s="537">
        <f>(H71-I71)</f>
        <v>-715</v>
      </c>
      <c r="H71" s="537">
        <v>6737</v>
      </c>
      <c r="I71" s="537">
        <v>7452</v>
      </c>
      <c r="J71" s="537">
        <v>637</v>
      </c>
      <c r="K71" s="537">
        <v>319</v>
      </c>
    </row>
    <row r="72" spans="2:11" ht="12.75" customHeight="1" hidden="1">
      <c r="B72" s="21" t="s">
        <v>600</v>
      </c>
      <c r="C72" s="540"/>
      <c r="D72" s="537"/>
      <c r="E72" s="537"/>
      <c r="F72" s="537"/>
      <c r="G72" s="537"/>
      <c r="H72" s="537"/>
      <c r="I72" s="537"/>
      <c r="J72" s="537"/>
      <c r="K72" s="537"/>
    </row>
    <row r="73" spans="2:11" ht="12.75" customHeight="1" hidden="1">
      <c r="B73" s="21" t="s">
        <v>682</v>
      </c>
      <c r="C73" s="540">
        <f>D73+G73</f>
        <v>-40</v>
      </c>
      <c r="D73" s="537">
        <f>(E73-F73)</f>
        <v>503</v>
      </c>
      <c r="E73" s="537">
        <v>1241</v>
      </c>
      <c r="F73" s="537">
        <v>738</v>
      </c>
      <c r="G73" s="537">
        <f>(H73-I73)</f>
        <v>-543</v>
      </c>
      <c r="H73" s="537">
        <v>5461</v>
      </c>
      <c r="I73" s="537">
        <v>6004</v>
      </c>
      <c r="J73" s="537">
        <v>1022</v>
      </c>
      <c r="K73" s="537">
        <v>306</v>
      </c>
    </row>
    <row r="74" spans="2:11" ht="12.75" customHeight="1" hidden="1">
      <c r="B74" s="21" t="s">
        <v>601</v>
      </c>
      <c r="C74" s="540"/>
      <c r="D74" s="537"/>
      <c r="E74" s="537"/>
      <c r="F74" s="537"/>
      <c r="G74" s="537"/>
      <c r="H74" s="537"/>
      <c r="I74" s="537"/>
      <c r="J74" s="537"/>
      <c r="K74" s="537"/>
    </row>
    <row r="75" spans="2:11" ht="34.5" customHeight="1">
      <c r="B75" s="21" t="s">
        <v>683</v>
      </c>
      <c r="C75" s="44">
        <f aca="true" t="shared" si="3" ref="C75:K75">SUM(C76:C83)</f>
        <v>-999</v>
      </c>
      <c r="D75" s="24">
        <f t="shared" si="3"/>
        <v>1267</v>
      </c>
      <c r="E75" s="24">
        <f t="shared" si="3"/>
        <v>4428</v>
      </c>
      <c r="F75" s="24">
        <f t="shared" si="3"/>
        <v>3161</v>
      </c>
      <c r="G75" s="24">
        <f t="shared" si="3"/>
        <v>-2266</v>
      </c>
      <c r="H75" s="24">
        <f t="shared" si="3"/>
        <v>23748</v>
      </c>
      <c r="I75" s="24">
        <f t="shared" si="3"/>
        <v>26014</v>
      </c>
      <c r="J75" s="24">
        <f t="shared" si="3"/>
        <v>2597</v>
      </c>
      <c r="K75" s="448">
        <f t="shared" si="3"/>
        <v>1135</v>
      </c>
    </row>
    <row r="76" spans="2:11" ht="16.5" customHeight="1" hidden="1">
      <c r="B76" s="21" t="s">
        <v>684</v>
      </c>
      <c r="C76" s="540">
        <f>D76+G76</f>
        <v>-527</v>
      </c>
      <c r="D76" s="537">
        <f>(E76-F76)</f>
        <v>205</v>
      </c>
      <c r="E76" s="537">
        <v>1095</v>
      </c>
      <c r="F76" s="537">
        <v>890</v>
      </c>
      <c r="G76" s="537">
        <f>(H76-I76)</f>
        <v>-732</v>
      </c>
      <c r="H76" s="537">
        <v>5402</v>
      </c>
      <c r="I76" s="537">
        <v>6134</v>
      </c>
      <c r="J76" s="537">
        <v>894</v>
      </c>
      <c r="K76" s="537">
        <v>264</v>
      </c>
    </row>
    <row r="77" spans="2:11" ht="16.5" customHeight="1" hidden="1">
      <c r="B77" s="21" t="s">
        <v>598</v>
      </c>
      <c r="C77" s="591"/>
      <c r="D77" s="584"/>
      <c r="E77" s="584"/>
      <c r="F77" s="584"/>
      <c r="G77" s="584"/>
      <c r="H77" s="584"/>
      <c r="I77" s="584"/>
      <c r="J77" s="584"/>
      <c r="K77" s="584"/>
    </row>
    <row r="78" spans="2:11" ht="16.5" customHeight="1" hidden="1">
      <c r="B78" s="21" t="s">
        <v>685</v>
      </c>
      <c r="C78" s="540">
        <f>D78+G78</f>
        <v>-445</v>
      </c>
      <c r="D78" s="537">
        <f>(E78-F78)</f>
        <v>237</v>
      </c>
      <c r="E78" s="537">
        <v>1009</v>
      </c>
      <c r="F78" s="537">
        <v>772</v>
      </c>
      <c r="G78" s="537">
        <f>(H78-I78)</f>
        <v>-682</v>
      </c>
      <c r="H78" s="537">
        <v>6231</v>
      </c>
      <c r="I78" s="537">
        <v>6913</v>
      </c>
      <c r="J78" s="537">
        <v>537</v>
      </c>
      <c r="K78" s="537">
        <v>283</v>
      </c>
    </row>
    <row r="79" spans="2:11" ht="16.5" customHeight="1" hidden="1">
      <c r="B79" s="21" t="s">
        <v>599</v>
      </c>
      <c r="C79" s="591"/>
      <c r="D79" s="584"/>
      <c r="E79" s="584"/>
      <c r="F79" s="584"/>
      <c r="G79" s="584"/>
      <c r="H79" s="584"/>
      <c r="I79" s="584"/>
      <c r="J79" s="584"/>
      <c r="K79" s="584"/>
    </row>
    <row r="80" spans="2:11" ht="16.5" customHeight="1" hidden="1">
      <c r="B80" s="21" t="s">
        <v>686</v>
      </c>
      <c r="C80" s="540">
        <f>D80+G80</f>
        <v>-81</v>
      </c>
      <c r="D80" s="537">
        <f>(E80-F80)</f>
        <v>347</v>
      </c>
      <c r="E80" s="537">
        <v>1106</v>
      </c>
      <c r="F80" s="537">
        <v>759</v>
      </c>
      <c r="G80" s="537">
        <f>(H80-I80)</f>
        <v>-428</v>
      </c>
      <c r="H80" s="537">
        <v>6928</v>
      </c>
      <c r="I80" s="537">
        <v>7356</v>
      </c>
      <c r="J80" s="537">
        <v>494</v>
      </c>
      <c r="K80" s="537">
        <v>304</v>
      </c>
    </row>
    <row r="81" spans="2:11" ht="16.5" customHeight="1" hidden="1">
      <c r="B81" s="21" t="s">
        <v>600</v>
      </c>
      <c r="C81" s="591"/>
      <c r="D81" s="584"/>
      <c r="E81" s="584"/>
      <c r="F81" s="584"/>
      <c r="G81" s="584"/>
      <c r="H81" s="584"/>
      <c r="I81" s="584"/>
      <c r="J81" s="584"/>
      <c r="K81" s="584"/>
    </row>
    <row r="82" spans="2:11" ht="16.5" customHeight="1" hidden="1">
      <c r="B82" s="21" t="s">
        <v>687</v>
      </c>
      <c r="C82" s="540">
        <f>D82+G82</f>
        <v>54</v>
      </c>
      <c r="D82" s="537">
        <f>(E82-F82)</f>
        <v>478</v>
      </c>
      <c r="E82" s="537">
        <v>1218</v>
      </c>
      <c r="F82" s="537">
        <v>740</v>
      </c>
      <c r="G82" s="537">
        <f>(H82-I82)</f>
        <v>-424</v>
      </c>
      <c r="H82" s="537">
        <v>5187</v>
      </c>
      <c r="I82" s="537">
        <v>5611</v>
      </c>
      <c r="J82" s="537">
        <v>672</v>
      </c>
      <c r="K82" s="537">
        <v>284</v>
      </c>
    </row>
    <row r="83" spans="2:11" ht="16.5" customHeight="1" hidden="1">
      <c r="B83" s="21" t="s">
        <v>601</v>
      </c>
      <c r="C83" s="591"/>
      <c r="D83" s="584"/>
      <c r="E83" s="584"/>
      <c r="F83" s="584"/>
      <c r="G83" s="584"/>
      <c r="H83" s="584"/>
      <c r="I83" s="584"/>
      <c r="J83" s="584"/>
      <c r="K83" s="584"/>
    </row>
    <row r="84" spans="2:11" ht="34.5" customHeight="1">
      <c r="B84" s="21" t="s">
        <v>688</v>
      </c>
      <c r="C84" s="44">
        <f aca="true" t="shared" si="4" ref="C84:K84">SUM(C85:C92)</f>
        <v>-700</v>
      </c>
      <c r="D84" s="448">
        <f t="shared" si="4"/>
        <v>877</v>
      </c>
      <c r="E84" s="448">
        <f t="shared" si="4"/>
        <v>4098</v>
      </c>
      <c r="F84" s="448">
        <f t="shared" si="4"/>
        <v>3221</v>
      </c>
      <c r="G84" s="24">
        <f t="shared" si="4"/>
        <v>-1577</v>
      </c>
      <c r="H84" s="448">
        <f t="shared" si="4"/>
        <v>27389</v>
      </c>
      <c r="I84" s="448">
        <f t="shared" si="4"/>
        <v>28966</v>
      </c>
      <c r="J84" s="448">
        <f t="shared" si="4"/>
        <v>2636</v>
      </c>
      <c r="K84" s="448">
        <f t="shared" si="4"/>
        <v>1149</v>
      </c>
    </row>
    <row r="85" spans="2:11" ht="16.5" customHeight="1" hidden="1">
      <c r="B85" s="21" t="s">
        <v>684</v>
      </c>
      <c r="C85" s="540">
        <f>D85+G85</f>
        <v>-308</v>
      </c>
      <c r="D85" s="537">
        <f>(E85-F85)</f>
        <v>173</v>
      </c>
      <c r="E85" s="537">
        <v>1008</v>
      </c>
      <c r="F85" s="537">
        <v>835</v>
      </c>
      <c r="G85" s="537">
        <f>(H85-I85)</f>
        <v>-481</v>
      </c>
      <c r="H85" s="537">
        <v>5523</v>
      </c>
      <c r="I85" s="537">
        <v>6004</v>
      </c>
      <c r="J85" s="537">
        <v>682</v>
      </c>
      <c r="K85" s="537">
        <v>245</v>
      </c>
    </row>
    <row r="86" spans="2:11" ht="16.5" customHeight="1" hidden="1">
      <c r="B86" s="21" t="s">
        <v>598</v>
      </c>
      <c r="C86" s="591"/>
      <c r="D86" s="584"/>
      <c r="E86" s="584"/>
      <c r="F86" s="584"/>
      <c r="G86" s="584"/>
      <c r="H86" s="584"/>
      <c r="I86" s="584"/>
      <c r="J86" s="584"/>
      <c r="K86" s="584"/>
    </row>
    <row r="87" spans="2:11" ht="16.5" customHeight="1" hidden="1">
      <c r="B87" s="21" t="s">
        <v>685</v>
      </c>
      <c r="C87" s="540">
        <f>D87+G87</f>
        <v>-283</v>
      </c>
      <c r="D87" s="537">
        <f>(E87-F87)</f>
        <v>199</v>
      </c>
      <c r="E87" s="537">
        <v>1018</v>
      </c>
      <c r="F87" s="537">
        <v>819</v>
      </c>
      <c r="G87" s="537">
        <f>(H87-I87)</f>
        <v>-482</v>
      </c>
      <c r="H87" s="537">
        <v>8052</v>
      </c>
      <c r="I87" s="537">
        <v>8534</v>
      </c>
      <c r="J87" s="537">
        <v>637</v>
      </c>
      <c r="K87" s="537">
        <v>282</v>
      </c>
    </row>
    <row r="88" spans="2:11" ht="16.5" customHeight="1" hidden="1">
      <c r="B88" s="21" t="s">
        <v>599</v>
      </c>
      <c r="C88" s="591"/>
      <c r="D88" s="584"/>
      <c r="E88" s="584"/>
      <c r="F88" s="584"/>
      <c r="G88" s="584"/>
      <c r="H88" s="584"/>
      <c r="I88" s="584"/>
      <c r="J88" s="584"/>
      <c r="K88" s="584"/>
    </row>
    <row r="89" spans="2:11" ht="16.5" customHeight="1" hidden="1">
      <c r="B89" s="21" t="s">
        <v>686</v>
      </c>
      <c r="C89" s="540">
        <f>D89+G89</f>
        <v>-228</v>
      </c>
      <c r="D89" s="537">
        <f>(E89-F89)</f>
        <v>233</v>
      </c>
      <c r="E89" s="537">
        <v>1012</v>
      </c>
      <c r="F89" s="537">
        <v>779</v>
      </c>
      <c r="G89" s="537">
        <f>(H89-I89)</f>
        <v>-461</v>
      </c>
      <c r="H89" s="537">
        <v>7863</v>
      </c>
      <c r="I89" s="537">
        <v>8324</v>
      </c>
      <c r="J89" s="537">
        <v>538</v>
      </c>
      <c r="K89" s="537">
        <v>320</v>
      </c>
    </row>
    <row r="90" spans="2:11" ht="16.5" customHeight="1" hidden="1">
      <c r="B90" s="21" t="s">
        <v>600</v>
      </c>
      <c r="C90" s="591"/>
      <c r="D90" s="584"/>
      <c r="E90" s="584"/>
      <c r="F90" s="584"/>
      <c r="G90" s="584"/>
      <c r="H90" s="584"/>
      <c r="I90" s="584"/>
      <c r="J90" s="584"/>
      <c r="K90" s="584"/>
    </row>
    <row r="91" spans="2:11" ht="16.5" customHeight="1">
      <c r="B91" s="21" t="s">
        <v>687</v>
      </c>
      <c r="C91" s="540">
        <f>D91+G91</f>
        <v>119</v>
      </c>
      <c r="D91" s="537">
        <f>(E91-F91)</f>
        <v>272</v>
      </c>
      <c r="E91" s="537">
        <v>1060</v>
      </c>
      <c r="F91" s="537">
        <v>788</v>
      </c>
      <c r="G91" s="537">
        <f>(H91-I91)</f>
        <v>-153</v>
      </c>
      <c r="H91" s="537">
        <v>5951</v>
      </c>
      <c r="I91" s="537">
        <v>6104</v>
      </c>
      <c r="J91" s="537">
        <v>779</v>
      </c>
      <c r="K91" s="537">
        <v>302</v>
      </c>
    </row>
    <row r="92" spans="2:11" ht="16.5" customHeight="1">
      <c r="B92" s="21" t="s">
        <v>601</v>
      </c>
      <c r="C92" s="591"/>
      <c r="D92" s="584"/>
      <c r="E92" s="584"/>
      <c r="F92" s="584"/>
      <c r="G92" s="584"/>
      <c r="H92" s="584"/>
      <c r="I92" s="584"/>
      <c r="J92" s="584"/>
      <c r="K92" s="584"/>
    </row>
    <row r="93" spans="2:11" ht="34.5" customHeight="1">
      <c r="B93" s="21" t="s">
        <v>411</v>
      </c>
      <c r="C93" s="45"/>
      <c r="D93" s="45"/>
      <c r="E93" s="45"/>
      <c r="F93" s="45"/>
      <c r="G93" s="45"/>
      <c r="H93" s="45"/>
      <c r="I93" s="45"/>
      <c r="J93" s="45"/>
      <c r="K93" s="45"/>
    </row>
    <row r="94" spans="2:11" ht="16.5" customHeight="1">
      <c r="B94" s="21" t="s">
        <v>684</v>
      </c>
      <c r="C94" s="540">
        <f>D94+G94</f>
        <v>-470</v>
      </c>
      <c r="D94" s="537">
        <f>(E94-F94)</f>
        <v>79</v>
      </c>
      <c r="E94" s="537">
        <v>971</v>
      </c>
      <c r="F94" s="537">
        <v>892</v>
      </c>
      <c r="G94" s="537">
        <f>(H94-I94)</f>
        <v>-549</v>
      </c>
      <c r="H94" s="537">
        <v>6429</v>
      </c>
      <c r="I94" s="537">
        <v>6978</v>
      </c>
      <c r="J94" s="537">
        <v>711</v>
      </c>
      <c r="K94" s="537">
        <v>286</v>
      </c>
    </row>
    <row r="95" spans="2:11" ht="16.5" customHeight="1">
      <c r="B95" s="21" t="s">
        <v>598</v>
      </c>
      <c r="C95" s="591"/>
      <c r="D95" s="584"/>
      <c r="E95" s="584"/>
      <c r="F95" s="584"/>
      <c r="G95" s="584"/>
      <c r="H95" s="584"/>
      <c r="I95" s="584"/>
      <c r="J95" s="584"/>
      <c r="K95" s="584"/>
    </row>
    <row r="96" spans="2:11" ht="16.5" customHeight="1">
      <c r="B96" s="21" t="s">
        <v>685</v>
      </c>
      <c r="C96" s="540">
        <f>D96+G96</f>
        <v>-261</v>
      </c>
      <c r="D96" s="537">
        <f>(E96-F96)</f>
        <v>185</v>
      </c>
      <c r="E96" s="537">
        <v>947</v>
      </c>
      <c r="F96" s="537">
        <v>762</v>
      </c>
      <c r="G96" s="537">
        <f>(H96-I96)</f>
        <v>-446</v>
      </c>
      <c r="H96" s="537">
        <v>6071</v>
      </c>
      <c r="I96" s="537">
        <v>6517</v>
      </c>
      <c r="J96" s="537">
        <v>664</v>
      </c>
      <c r="K96" s="537">
        <v>311</v>
      </c>
    </row>
    <row r="97" spans="2:11" ht="16.5" customHeight="1">
      <c r="B97" s="21" t="s">
        <v>599</v>
      </c>
      <c r="C97" s="591"/>
      <c r="D97" s="584"/>
      <c r="E97" s="584"/>
      <c r="F97" s="584"/>
      <c r="G97" s="584"/>
      <c r="H97" s="584"/>
      <c r="I97" s="584"/>
      <c r="J97" s="584"/>
      <c r="K97" s="584"/>
    </row>
    <row r="98" spans="2:11" ht="16.5" customHeight="1">
      <c r="B98" s="21" t="s">
        <v>686</v>
      </c>
      <c r="C98" s="540">
        <f>D98+G98</f>
        <v>-256</v>
      </c>
      <c r="D98" s="537">
        <f>(E98-F98)</f>
        <v>203</v>
      </c>
      <c r="E98" s="537">
        <v>965</v>
      </c>
      <c r="F98" s="537">
        <v>762</v>
      </c>
      <c r="G98" s="537">
        <f>(H98-I98)</f>
        <v>-459</v>
      </c>
      <c r="H98" s="537">
        <v>7072</v>
      </c>
      <c r="I98" s="537">
        <v>7531</v>
      </c>
      <c r="J98" s="537">
        <v>452</v>
      </c>
      <c r="K98" s="537">
        <v>337</v>
      </c>
    </row>
    <row r="99" spans="2:11" ht="16.5" customHeight="1">
      <c r="B99" s="21" t="s">
        <v>600</v>
      </c>
      <c r="C99" s="591"/>
      <c r="D99" s="584"/>
      <c r="E99" s="584"/>
      <c r="F99" s="584"/>
      <c r="G99" s="584"/>
      <c r="H99" s="584"/>
      <c r="I99" s="584"/>
      <c r="J99" s="584"/>
      <c r="K99" s="584"/>
    </row>
    <row r="100" spans="2:11" ht="16.5" customHeight="1">
      <c r="B100" s="21" t="s">
        <v>687</v>
      </c>
      <c r="C100" s="540">
        <v>-173</v>
      </c>
      <c r="D100" s="537">
        <v>268</v>
      </c>
      <c r="E100" s="537">
        <v>1069</v>
      </c>
      <c r="F100" s="537">
        <v>801</v>
      </c>
      <c r="G100" s="537">
        <v>-441</v>
      </c>
      <c r="H100" s="537">
        <v>6258</v>
      </c>
      <c r="I100" s="537">
        <v>6699</v>
      </c>
      <c r="J100" s="537">
        <v>835</v>
      </c>
      <c r="K100" s="537">
        <v>290</v>
      </c>
    </row>
    <row r="101" spans="2:11" ht="16.5" customHeight="1" thickBot="1">
      <c r="B101" s="46" t="s">
        <v>601</v>
      </c>
      <c r="C101" s="625"/>
      <c r="D101" s="552"/>
      <c r="E101" s="552"/>
      <c r="F101" s="552"/>
      <c r="G101" s="552"/>
      <c r="H101" s="552"/>
      <c r="I101" s="552"/>
      <c r="J101" s="552"/>
      <c r="K101" s="552"/>
    </row>
    <row r="102" ht="21.75" customHeight="1">
      <c r="B102" s="31" t="s">
        <v>463</v>
      </c>
    </row>
    <row r="103" ht="21.75" customHeight="1">
      <c r="B103" s="56"/>
    </row>
    <row r="104" spans="2:3" ht="21.75" customHeight="1">
      <c r="B104" s="49"/>
      <c r="C104" s="33"/>
    </row>
    <row r="105" spans="2:11" ht="19.5" customHeight="1">
      <c r="B105" s="34" t="s">
        <v>464</v>
      </c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2:11" ht="24.75" customHeight="1">
      <c r="B106" s="4" t="s">
        <v>465</v>
      </c>
      <c r="C106" s="5"/>
      <c r="D106" s="5"/>
      <c r="E106" s="5"/>
      <c r="F106" s="5"/>
      <c r="G106" s="5"/>
      <c r="H106" s="5"/>
      <c r="I106" s="5"/>
      <c r="J106" s="5"/>
      <c r="K106" s="476" t="s">
        <v>466</v>
      </c>
    </row>
    <row r="107" spans="3:11" ht="24.75" customHeight="1" thickBot="1">
      <c r="C107" s="454" t="s">
        <v>467</v>
      </c>
      <c r="D107" s="34"/>
      <c r="E107" s="5"/>
      <c r="F107" s="5"/>
      <c r="G107" s="5"/>
      <c r="H107" s="5"/>
      <c r="I107" s="5"/>
      <c r="J107" s="5"/>
      <c r="K107" s="437" t="s">
        <v>230</v>
      </c>
    </row>
    <row r="108" spans="2:11" ht="37.5" customHeight="1">
      <c r="B108" s="526" t="s">
        <v>691</v>
      </c>
      <c r="C108" s="528" t="s">
        <v>468</v>
      </c>
      <c r="D108" s="609" t="s">
        <v>448</v>
      </c>
      <c r="E108" s="610"/>
      <c r="F108" s="611"/>
      <c r="G108" s="609" t="s">
        <v>449</v>
      </c>
      <c r="H108" s="610"/>
      <c r="I108" s="611"/>
      <c r="J108" s="36" t="s">
        <v>450</v>
      </c>
      <c r="K108" s="37" t="s">
        <v>451</v>
      </c>
    </row>
    <row r="109" spans="2:11" ht="37.5" customHeight="1">
      <c r="B109" s="527"/>
      <c r="C109" s="535"/>
      <c r="D109" s="529" t="s">
        <v>452</v>
      </c>
      <c r="E109" s="530"/>
      <c r="F109" s="608"/>
      <c r="G109" s="529" t="s">
        <v>453</v>
      </c>
      <c r="H109" s="530"/>
      <c r="I109" s="608"/>
      <c r="J109" s="38" t="s">
        <v>469</v>
      </c>
      <c r="K109" s="39" t="s">
        <v>469</v>
      </c>
    </row>
    <row r="110" spans="2:11" ht="19.5" customHeight="1">
      <c r="B110" s="533" t="s">
        <v>693</v>
      </c>
      <c r="C110" s="535" t="s">
        <v>602</v>
      </c>
      <c r="D110" s="531" t="s">
        <v>470</v>
      </c>
      <c r="E110" s="531" t="s">
        <v>471</v>
      </c>
      <c r="F110" s="531" t="s">
        <v>472</v>
      </c>
      <c r="G110" s="531" t="s">
        <v>470</v>
      </c>
      <c r="H110" s="531" t="s">
        <v>473</v>
      </c>
      <c r="I110" s="531" t="s">
        <v>474</v>
      </c>
      <c r="J110" s="545" t="s">
        <v>475</v>
      </c>
      <c r="K110" s="542" t="s">
        <v>476</v>
      </c>
    </row>
    <row r="111" spans="2:12" ht="19.5" customHeight="1">
      <c r="B111" s="533"/>
      <c r="C111" s="535"/>
      <c r="D111" s="532"/>
      <c r="E111" s="532"/>
      <c r="F111" s="532"/>
      <c r="G111" s="532"/>
      <c r="H111" s="532"/>
      <c r="I111" s="532"/>
      <c r="J111" s="545"/>
      <c r="K111" s="543"/>
      <c r="L111" s="41"/>
    </row>
    <row r="112" spans="2:12" ht="19.5" customHeight="1">
      <c r="B112" s="533"/>
      <c r="C112" s="535"/>
      <c r="D112" s="545" t="s">
        <v>608</v>
      </c>
      <c r="E112" s="545" t="s">
        <v>477</v>
      </c>
      <c r="F112" s="545" t="s">
        <v>478</v>
      </c>
      <c r="G112" s="545" t="s">
        <v>608</v>
      </c>
      <c r="H112" s="545" t="s">
        <v>479</v>
      </c>
      <c r="I112" s="545" t="s">
        <v>480</v>
      </c>
      <c r="J112" s="545"/>
      <c r="K112" s="543"/>
      <c r="L112" s="41"/>
    </row>
    <row r="113" spans="2:12" ht="19.5" customHeight="1" thickBot="1">
      <c r="B113" s="534"/>
      <c r="C113" s="525"/>
      <c r="D113" s="546"/>
      <c r="E113" s="546"/>
      <c r="F113" s="546"/>
      <c r="G113" s="546"/>
      <c r="H113" s="546"/>
      <c r="I113" s="546"/>
      <c r="J113" s="546"/>
      <c r="K113" s="544"/>
      <c r="L113" s="41"/>
    </row>
    <row r="114" spans="2:11" ht="28.5" customHeight="1" hidden="1">
      <c r="B114" s="42" t="s">
        <v>694</v>
      </c>
      <c r="C114" s="19">
        <f>D114+G114</f>
        <v>3.991938442151417</v>
      </c>
      <c r="D114" s="19">
        <f>D51/'[1]參考'!M3*1000</f>
        <v>10.234467043850904</v>
      </c>
      <c r="E114" s="19">
        <f>E51/'[1]參考'!M3*1000</f>
        <v>16.884820708018832</v>
      </c>
      <c r="F114" s="19">
        <f>F51/'[1]參考'!M3*1000</f>
        <v>6.6503536641679295</v>
      </c>
      <c r="G114" s="19">
        <f>G51/'[1]參考'!M3*1000</f>
        <v>-6.242528601699487</v>
      </c>
      <c r="H114" s="19">
        <f>H51/'[1]參考'!M3*1000</f>
        <v>59.97617783762089</v>
      </c>
      <c r="I114" s="19">
        <f>I51/'[1]參考'!M3*1000</f>
        <v>66.21870643932037</v>
      </c>
      <c r="J114" s="19">
        <f>J51/'[1]參考'!M3*1000</f>
        <v>8.59237777116051</v>
      </c>
      <c r="K114" s="52">
        <f>K51/'[1]參考'!M3*1000</f>
        <v>1.3702058977114324</v>
      </c>
    </row>
    <row r="115" spans="2:11" ht="26.25" customHeight="1" hidden="1">
      <c r="B115" s="21" t="s">
        <v>692</v>
      </c>
      <c r="C115" s="19">
        <f>D115+G115</f>
        <v>1.4719141985922128</v>
      </c>
      <c r="D115" s="19">
        <f>D52/'[1]參考'!M4*1000</f>
        <v>10.012890008844398</v>
      </c>
      <c r="E115" s="19">
        <f>E52/'[1]參考'!M4*1000</f>
        <v>16.70321346414146</v>
      </c>
      <c r="F115" s="19">
        <f>F52/'[1]參考'!M4*1000</f>
        <v>6.690323455297062</v>
      </c>
      <c r="G115" s="19">
        <f>G52/'[1]參考'!M4*1000</f>
        <v>-8.540975810252185</v>
      </c>
      <c r="H115" s="19">
        <f>H52/'[1]參考'!M4*1000</f>
        <v>57.796303429517046</v>
      </c>
      <c r="I115" s="19">
        <f>I52/'[1]參考'!M4*1000</f>
        <v>66.33727923976923</v>
      </c>
      <c r="J115" s="19">
        <f>J52/'[1]參考'!M4*1000</f>
        <v>8.054641586740722</v>
      </c>
      <c r="K115" s="52">
        <f>K52/'[1]參考'!M4*1000</f>
        <v>1.2803931990677877</v>
      </c>
    </row>
    <row r="116" spans="2:11" ht="33" customHeight="1" hidden="1">
      <c r="B116" s="21" t="s">
        <v>671</v>
      </c>
      <c r="C116" s="19">
        <f>D116+G116</f>
        <v>0.16556220193428395</v>
      </c>
      <c r="D116" s="19">
        <f>D53/'[1]參考'!M5*1000</f>
        <v>9.452096619520859</v>
      </c>
      <c r="E116" s="19">
        <f>E53/'[1]參考'!M5*1000</f>
        <v>16.149840243225924</v>
      </c>
      <c r="F116" s="19">
        <f>F53/'[1]參考'!M5*1000</f>
        <v>6.697743623705066</v>
      </c>
      <c r="G116" s="19">
        <f>G53/'[1]參考'!M5*1000</f>
        <v>-9.286534417586575</v>
      </c>
      <c r="H116" s="19">
        <f>H53/'[1]參考'!M5*1000</f>
        <v>56.81578732352574</v>
      </c>
      <c r="I116" s="19">
        <f>I53/'[1]參考'!M5*1000</f>
        <v>66.10232174111232</v>
      </c>
      <c r="J116" s="19">
        <f>J53/'[1]參考'!M5*1000</f>
        <v>8.213605342713757</v>
      </c>
      <c r="K116" s="52">
        <f>K53/'[1]參考'!M5*1000</f>
        <v>1.494360134341901</v>
      </c>
    </row>
    <row r="117" spans="2:11" ht="15" customHeight="1" hidden="1">
      <c r="B117" s="21"/>
      <c r="C117" s="19"/>
      <c r="D117" s="19"/>
      <c r="E117" s="19"/>
      <c r="F117" s="19"/>
      <c r="G117" s="19"/>
      <c r="H117" s="19"/>
      <c r="I117" s="19"/>
      <c r="J117" s="19"/>
      <c r="K117" s="52"/>
    </row>
    <row r="118" spans="2:11" ht="33" customHeight="1">
      <c r="B118" s="21" t="s">
        <v>672</v>
      </c>
      <c r="C118" s="19">
        <f>D118+G118</f>
        <v>3.1833461411319224</v>
      </c>
      <c r="D118" s="19">
        <f>D55/'[1]參考'!M6*1000</f>
        <v>9.356848165336515</v>
      </c>
      <c r="E118" s="19">
        <f>E55/'[1]參考'!M6*1000</f>
        <v>16.036937977340926</v>
      </c>
      <c r="F118" s="19">
        <f>F55/'[1]參考'!M6*1000</f>
        <v>6.680089812004414</v>
      </c>
      <c r="G118" s="19">
        <f>G55/'[1]參考'!M6*1000</f>
        <v>-6.173502024204593</v>
      </c>
      <c r="H118" s="19">
        <f>H55/'[1]參考'!M6*1000</f>
        <v>67.44701220533119</v>
      </c>
      <c r="I118" s="19">
        <f>I55/'[1]參考'!M6*1000</f>
        <v>73.62051422953579</v>
      </c>
      <c r="J118" s="19">
        <f>J55/'[1]參考'!M6*1000</f>
        <v>7.53442006431089</v>
      </c>
      <c r="K118" s="52">
        <f>K55/'[1]參考'!M6*1000</f>
        <v>1.3780905074893424</v>
      </c>
    </row>
    <row r="119" spans="2:11" ht="33" customHeight="1">
      <c r="B119" s="21" t="s">
        <v>673</v>
      </c>
      <c r="C119" s="19">
        <f>D119+G119</f>
        <v>-2.0939038649260384</v>
      </c>
      <c r="D119" s="52">
        <f>D56/'[1]參考'!M7*1000</f>
        <v>6.170151142958283</v>
      </c>
      <c r="E119" s="19">
        <f>E56/'[1]參考'!M7*1000</f>
        <v>12.855196678931165</v>
      </c>
      <c r="F119" s="19">
        <f>F56/'[1]參考'!M7*1000</f>
        <v>6.685045535972882</v>
      </c>
      <c r="G119" s="19">
        <f>G56/'[1]參考'!M7*1000</f>
        <v>-8.264055007884322</v>
      </c>
      <c r="H119" s="19">
        <f>H56/'[1]參考'!M7*1000</f>
        <v>61.90746918678867</v>
      </c>
      <c r="I119" s="19">
        <f>I56/'[1]參考'!M7*1000</f>
        <v>70.17152419467298</v>
      </c>
      <c r="J119" s="19">
        <f>J56/'[1]參考'!M7*1000</f>
        <v>6.502687105113544</v>
      </c>
      <c r="K119" s="52">
        <f>K56/'[1]參考'!M7*1000</f>
        <v>1.733477789815818</v>
      </c>
    </row>
    <row r="120" spans="2:11" ht="33" customHeight="1">
      <c r="B120" s="21" t="s">
        <v>674</v>
      </c>
      <c r="C120" s="19">
        <f>D120+G120</f>
        <v>-1.3388750870376258</v>
      </c>
      <c r="D120" s="52">
        <f>D57/'[1]參考'!M8*1000</f>
        <v>5.993776272468602</v>
      </c>
      <c r="E120" s="19">
        <f>E57/'[1]參考'!M8*1000</f>
        <v>12.789158335410773</v>
      </c>
      <c r="F120" s="19">
        <f>F57/'[1]參考'!M8*1000</f>
        <v>6.795382062942172</v>
      </c>
      <c r="G120" s="19">
        <f>G57/'[1]參考'!M8*1000</f>
        <v>-7.332651359506228</v>
      </c>
      <c r="H120" s="19">
        <f>H57/'[1]參考'!M8*1000</f>
        <v>51.97543174960672</v>
      </c>
      <c r="I120" s="19">
        <f>I57/'[1]參考'!M8*1000</f>
        <v>59.30808310911294</v>
      </c>
      <c r="J120" s="19">
        <f>J57/'[1]參考'!M8*1000</f>
        <v>7.577646158739437</v>
      </c>
      <c r="K120" s="52">
        <f>K57/'[1]參考'!M8*1000</f>
        <v>1.970703779796955</v>
      </c>
    </row>
    <row r="121" spans="2:11" ht="33" customHeight="1">
      <c r="B121" s="21" t="s">
        <v>675</v>
      </c>
      <c r="C121" s="19">
        <f>D121+G121</f>
        <v>0.39131790279405276</v>
      </c>
      <c r="D121" s="52">
        <f>D58/'[1]參考'!M9*1000</f>
        <v>6.895365462969931</v>
      </c>
      <c r="E121" s="19">
        <f>E58/'[1]參考'!M9*1000</f>
        <v>13.734828368397855</v>
      </c>
      <c r="F121" s="19">
        <f>F58/'[1]參考'!M9*1000</f>
        <v>6.839462905427924</v>
      </c>
      <c r="G121" s="19">
        <f>G58/'[1]參考'!M9*1000</f>
        <v>-6.504047560175878</v>
      </c>
      <c r="H121" s="19">
        <f>H58/'[1]參考'!M9*1000</f>
        <v>52.152785989959035</v>
      </c>
      <c r="I121" s="19">
        <f>I58/'[1]參考'!M9*1000</f>
        <v>58.65683355013491</v>
      </c>
      <c r="J121" s="19">
        <f>J58/'[1]參考'!M9*1000</f>
        <v>7.837108547716057</v>
      </c>
      <c r="K121" s="52">
        <f>K58/'[1]參考'!M9*1000</f>
        <v>2.0146421698792722</v>
      </c>
    </row>
    <row r="122" spans="2:11" ht="33" customHeight="1">
      <c r="B122" s="21" t="s">
        <v>676</v>
      </c>
      <c r="C122" s="19">
        <f>D122+G122</f>
        <v>1.3168833902980275</v>
      </c>
      <c r="D122" s="52">
        <f>D59/'[1]參考'!M10*1000</f>
        <v>5.001149319108987</v>
      </c>
      <c r="E122" s="19">
        <f>E59/'[1]參考'!M10*1000</f>
        <v>11.787502712178272</v>
      </c>
      <c r="F122" s="19">
        <f>F59/'[1]參考'!M10*1000</f>
        <v>6.786353393069284</v>
      </c>
      <c r="G122" s="19">
        <f>G59/'[1]參考'!M10*1000</f>
        <v>-3.6842659288109596</v>
      </c>
      <c r="H122" s="19">
        <f>H59/'[1]參考'!M10*1000</f>
        <v>59.4960611652592</v>
      </c>
      <c r="I122" s="19">
        <f>I59/'[1]參考'!M10*1000</f>
        <v>63.180327094070165</v>
      </c>
      <c r="J122" s="19">
        <f>J59/'[1]參考'!M10*1000</f>
        <v>7.211708876395564</v>
      </c>
      <c r="K122" s="52">
        <f>K59/'[1]參考'!M10*1000</f>
        <v>2.2642660577065605</v>
      </c>
    </row>
    <row r="123" spans="2:11" ht="15" customHeight="1">
      <c r="B123" s="21"/>
      <c r="C123" s="22"/>
      <c r="D123" s="17"/>
      <c r="E123" s="18"/>
      <c r="F123" s="455"/>
      <c r="G123" s="19"/>
      <c r="H123" s="19"/>
      <c r="I123" s="19"/>
      <c r="J123" s="19"/>
      <c r="K123" s="52"/>
    </row>
    <row r="124" spans="2:11" ht="33" customHeight="1">
      <c r="B124" s="21" t="s">
        <v>677</v>
      </c>
      <c r="C124" s="19">
        <f>D124+G124</f>
        <v>-3.639077498155728</v>
      </c>
      <c r="D124" s="19">
        <f>D61/'[1]參考'!M11*1000</f>
        <v>3.8907158357941554</v>
      </c>
      <c r="E124" s="19">
        <f>E61/'[1]參考'!M11*1000</f>
        <v>10.951644574827995</v>
      </c>
      <c r="F124" s="19">
        <f>F61/'[1]參考'!M11*1000</f>
        <v>7.060928739033837</v>
      </c>
      <c r="G124" s="19">
        <f>G61/'[1]參考'!M11*1000</f>
        <v>-7.5297933339498835</v>
      </c>
      <c r="H124" s="19">
        <f>H61/'[1]參考'!M11*1000</f>
        <v>68.09075325893154</v>
      </c>
      <c r="I124" s="19">
        <f>I61/'[1]參考'!M11*1000</f>
        <v>75.62054659288144</v>
      </c>
      <c r="J124" s="19">
        <f>J61/'[1]參考'!M11*1000</f>
        <v>7.170617245183921</v>
      </c>
      <c r="K124" s="52">
        <f>K61/'[1]參考'!M11*1000</f>
        <v>2.4647652558430635</v>
      </c>
    </row>
    <row r="125" spans="2:11" ht="28.5" customHeight="1" hidden="1">
      <c r="B125" s="42" t="s">
        <v>597</v>
      </c>
      <c r="C125" s="19">
        <f>D125+G125</f>
        <v>0.4644552005005794</v>
      </c>
      <c r="D125" s="52">
        <f>D62/'[1]參考'!M12*1000</f>
        <v>0.76764123416068</v>
      </c>
      <c r="E125" s="19">
        <f>E62/'[1]參考'!M12*1000</f>
        <v>2.614710758373633</v>
      </c>
      <c r="F125" s="19">
        <f>F62/'[1]參考'!M12*1000</f>
        <v>1.847069524212953</v>
      </c>
      <c r="G125" s="19">
        <f>G62/'[1]參考'!M12*1000</f>
        <v>-0.30318603366010055</v>
      </c>
      <c r="H125" s="19">
        <f>H62/'[1]參考'!M12*1000</f>
        <v>23.362526636290724</v>
      </c>
      <c r="I125" s="19">
        <f>I62/'[1]參考'!M12*1000</f>
        <v>23.66571266995082</v>
      </c>
      <c r="J125" s="19">
        <f>J62/'[1]參考'!M12*1000</f>
        <v>1.8255669686342222</v>
      </c>
      <c r="K125" s="52">
        <f>K62/'[1]參考'!M12*1000</f>
        <v>0.5784187450678513</v>
      </c>
    </row>
    <row r="126" spans="2:11" ht="28.5" customHeight="1" hidden="1">
      <c r="B126" s="42" t="s">
        <v>680</v>
      </c>
      <c r="C126" s="19">
        <f>D126+G126</f>
        <v>-1.8578857045897295</v>
      </c>
      <c r="D126" s="52">
        <f>D63/'[1]參考'!M13*1000</f>
        <v>0.9815650485520304</v>
      </c>
      <c r="E126" s="19">
        <f>E63/'[1]參考'!M13*1000</f>
        <v>2.6633274840361443</v>
      </c>
      <c r="F126" s="19">
        <f>F63/'[1]參考'!M13*1000</f>
        <v>1.6817624354841134</v>
      </c>
      <c r="G126" s="19">
        <f>G63/'[1]參考'!M13*1000</f>
        <v>-2.83945075314176</v>
      </c>
      <c r="H126" s="19">
        <f>H63/'[1]參考'!M13*1000</f>
        <v>14.77931969165541</v>
      </c>
      <c r="I126" s="19">
        <f>I63/'[1]參考'!M13*1000</f>
        <v>17.618770444797168</v>
      </c>
      <c r="J126" s="19">
        <f>J63/'[1]參考'!M13*1000</f>
        <v>1.7311628646234936</v>
      </c>
      <c r="K126" s="52">
        <f>K63/'[1]參考'!M13*1000</f>
        <v>0.5842137706917994</v>
      </c>
    </row>
    <row r="127" spans="2:11" ht="28.5" customHeight="1" hidden="1">
      <c r="B127" s="42" t="s">
        <v>681</v>
      </c>
      <c r="C127" s="19">
        <f>D127+G127</f>
        <v>-1.49956325489133</v>
      </c>
      <c r="D127" s="52">
        <f>D64/'[1]參考'!M14*1000</f>
        <v>0.9229736532975331</v>
      </c>
      <c r="E127" s="19">
        <f>E64/'[1]參考'!M14*1000</f>
        <v>2.7452549687824064</v>
      </c>
      <c r="F127" s="19">
        <f>F64/'[1]參考'!M14*1000</f>
        <v>1.8222813154848732</v>
      </c>
      <c r="G127" s="19">
        <f>G64/'[1]參考'!M14*1000</f>
        <v>-2.4225369081888632</v>
      </c>
      <c r="H127" s="19">
        <f>H64/'[1]參考'!M14*1000</f>
        <v>17.835551482136477</v>
      </c>
      <c r="I127" s="19">
        <f>I64/'[1]參考'!M14*1000</f>
        <v>20.25808839032534</v>
      </c>
      <c r="J127" s="19">
        <f>J64/'[1]參考'!M14*1000</f>
        <v>1.4457769114590728</v>
      </c>
      <c r="K127" s="52">
        <f>K64/'[1]參考'!M14*1000</f>
        <v>0.6884651959328918</v>
      </c>
    </row>
    <row r="128" spans="2:11" ht="28.5" customHeight="1" hidden="1">
      <c r="B128" s="21" t="s">
        <v>439</v>
      </c>
      <c r="C128" s="19">
        <f>D128+G128</f>
        <v>-0.7452399414146638</v>
      </c>
      <c r="D128" s="52">
        <f>D65/'[1]參考'!M15*1000</f>
        <v>1.2190919272852587</v>
      </c>
      <c r="E128" s="19">
        <f>E65/'[1]參考'!M15*1000</f>
        <v>2.9292668217454985</v>
      </c>
      <c r="F128" s="19">
        <f>F65/'[1]參考'!M15*1000</f>
        <v>1.7101748944602395</v>
      </c>
      <c r="G128" s="19">
        <f>G65/'[1]參考'!M15*1000</f>
        <v>-1.9643318686999225</v>
      </c>
      <c r="H128" s="19">
        <f>H65/'[1]參考'!M15*1000</f>
        <v>12.111225984319807</v>
      </c>
      <c r="I128" s="19">
        <f>I65/'[1]參考'!M15*1000</f>
        <v>14.07555785301973</v>
      </c>
      <c r="J128" s="19">
        <f>J65/'[1]參考'!M15*1000</f>
        <v>2.1689497716894977</v>
      </c>
      <c r="K128" s="52">
        <f>K65/'[1]參考'!M15*1000</f>
        <v>0.6138537089687258</v>
      </c>
    </row>
    <row r="129" spans="2:11" ht="25.5" customHeight="1" hidden="1">
      <c r="B129" s="53"/>
      <c r="C129" s="22"/>
      <c r="D129" s="455"/>
      <c r="E129" s="455"/>
      <c r="F129" s="455"/>
      <c r="G129" s="455"/>
      <c r="H129" s="19"/>
      <c r="I129" s="19"/>
      <c r="J129" s="19"/>
      <c r="K129" s="52"/>
    </row>
    <row r="130" spans="2:11" ht="33" customHeight="1">
      <c r="B130" s="21" t="s">
        <v>679</v>
      </c>
      <c r="C130" s="27">
        <f aca="true" t="shared" si="5" ref="C130:K130">SUM(C131:C137)</f>
        <v>-1.7727125549339504</v>
      </c>
      <c r="D130" s="27">
        <f t="shared" si="5"/>
        <v>3.4447352599360572</v>
      </c>
      <c r="E130" s="27">
        <f t="shared" si="5"/>
        <v>10.139339956123848</v>
      </c>
      <c r="F130" s="27">
        <f t="shared" si="5"/>
        <v>6.694604696187792</v>
      </c>
      <c r="G130" s="27">
        <f t="shared" si="5"/>
        <v>-5.217447814870008</v>
      </c>
      <c r="H130" s="27">
        <f t="shared" si="5"/>
        <v>51.91031726938938</v>
      </c>
      <c r="I130" s="27">
        <f t="shared" si="5"/>
        <v>57.12776508425939</v>
      </c>
      <c r="J130" s="27">
        <f t="shared" si="5"/>
        <v>6.981873149070793</v>
      </c>
      <c r="K130" s="27">
        <f t="shared" si="5"/>
        <v>2.4740085854049076</v>
      </c>
    </row>
    <row r="131" spans="2:11" ht="12.75" customHeight="1" hidden="1">
      <c r="B131" s="21" t="s">
        <v>597</v>
      </c>
      <c r="C131" s="541">
        <f>D131+G131</f>
        <v>-0.3297193506468319</v>
      </c>
      <c r="D131" s="538">
        <f>D67/'[1]參考'!M17*1000</f>
        <v>0.8383060614484807</v>
      </c>
      <c r="E131" s="538">
        <f>E67/'[1]參考'!M17*1000</f>
        <v>2.570948923671048</v>
      </c>
      <c r="F131" s="538">
        <f>F67/'[1]參考'!M17*1000</f>
        <v>1.732642862222567</v>
      </c>
      <c r="G131" s="538">
        <f>G67/'[1]參考'!M17*1000</f>
        <v>-1.1680254120953126</v>
      </c>
      <c r="H131" s="538">
        <f>H67/'[1]參考'!M17*1000</f>
        <v>12.734063025961627</v>
      </c>
      <c r="I131" s="538">
        <f>I67/'[1]參考'!M17*1000</f>
        <v>13.90208843805694</v>
      </c>
      <c r="J131" s="538">
        <f>J67/'[1]參考'!M17*1000</f>
        <v>1.6981624072529637</v>
      </c>
      <c r="K131" s="538">
        <f>K67/'[1]參考'!M17*1000</f>
        <v>0.5344470520288516</v>
      </c>
    </row>
    <row r="132" spans="2:11" ht="12.75" customHeight="1" hidden="1">
      <c r="B132" s="21" t="s">
        <v>598</v>
      </c>
      <c r="C132" s="591"/>
      <c r="D132" s="584"/>
      <c r="E132" s="584"/>
      <c r="F132" s="584"/>
      <c r="G132" s="584"/>
      <c r="H132" s="584"/>
      <c r="I132" s="584"/>
      <c r="J132" s="584"/>
      <c r="K132" s="584"/>
    </row>
    <row r="133" spans="2:11" ht="12.75" customHeight="1" hidden="1">
      <c r="B133" s="21" t="s">
        <v>680</v>
      </c>
      <c r="C133" s="541">
        <f>D133+G133</f>
        <v>-0.750355772133339</v>
      </c>
      <c r="D133" s="538">
        <f>D69/'[1]參考'!M18*1000</f>
        <v>0.5843287765751003</v>
      </c>
      <c r="E133" s="538">
        <f>E69/'[1]參考'!M18*1000</f>
        <v>2.3545646642804776</v>
      </c>
      <c r="F133" s="538">
        <f>F69/'[1]參考'!M18*1000</f>
        <v>1.7702358877053774</v>
      </c>
      <c r="G133" s="538">
        <f>G69/'[1]參考'!M18*1000</f>
        <v>-1.3346845487084393</v>
      </c>
      <c r="H133" s="538">
        <f>H69/'[1]參考'!M18*1000</f>
        <v>12.853076889904697</v>
      </c>
      <c r="I133" s="538">
        <f>I69/'[1]參考'!M18*1000</f>
        <v>14.187761438613135</v>
      </c>
      <c r="J133" s="538">
        <f>J69/'[1]參考'!M18*1000</f>
        <v>1.70339385053258</v>
      </c>
      <c r="K133" s="538">
        <f>K69/'[1]參考'!M18*1000</f>
        <v>0.590797360817629</v>
      </c>
    </row>
    <row r="134" spans="2:11" ht="12.75" customHeight="1" hidden="1">
      <c r="B134" s="21" t="s">
        <v>599</v>
      </c>
      <c r="C134" s="541"/>
      <c r="D134" s="538"/>
      <c r="E134" s="538"/>
      <c r="F134" s="538"/>
      <c r="G134" s="538"/>
      <c r="H134" s="538"/>
      <c r="I134" s="538"/>
      <c r="J134" s="538"/>
      <c r="K134" s="538"/>
    </row>
    <row r="135" spans="2:11" ht="12.75" customHeight="1" hidden="1">
      <c r="B135" s="21" t="s">
        <v>681</v>
      </c>
      <c r="C135" s="541">
        <f>D135+G135</f>
        <v>-0.606301217349277</v>
      </c>
      <c r="D135" s="538">
        <f>D71/'[1]參考'!M19*1000</f>
        <v>0.9364225207458583</v>
      </c>
      <c r="E135" s="538">
        <f>E71/'[1]參考'!M19*1000</f>
        <v>2.535245303862635</v>
      </c>
      <c r="F135" s="538">
        <f>F71/'[1]參考'!M19*1000</f>
        <v>1.5988227831167767</v>
      </c>
      <c r="G135" s="538">
        <f>G71/'[1]參考'!M19*1000</f>
        <v>-1.5427237380951353</v>
      </c>
      <c r="H135" s="538">
        <f>H71/'[1]參考'!M19*1000</f>
        <v>14.53612562733836</v>
      </c>
      <c r="I135" s="538">
        <f>I71/'[1]參考'!M19*1000</f>
        <v>16.078849365433495</v>
      </c>
      <c r="J135" s="538">
        <f>J71/'[1]參考'!M19*1000</f>
        <v>1.3744266030302115</v>
      </c>
      <c r="K135" s="538">
        <f>K71/'[1]參考'!M19*1000</f>
        <v>0.6882921293039835</v>
      </c>
    </row>
    <row r="136" spans="2:11" ht="12.75" customHeight="1" hidden="1">
      <c r="B136" s="21" t="s">
        <v>600</v>
      </c>
      <c r="C136" s="541"/>
      <c r="D136" s="538"/>
      <c r="E136" s="538"/>
      <c r="F136" s="538"/>
      <c r="G136" s="538"/>
      <c r="H136" s="538"/>
      <c r="I136" s="538"/>
      <c r="J136" s="538"/>
      <c r="K136" s="538"/>
    </row>
    <row r="137" spans="2:11" ht="12.75" customHeight="1" hidden="1">
      <c r="B137" s="21" t="s">
        <v>682</v>
      </c>
      <c r="C137" s="541">
        <f>D137+G137</f>
        <v>-0.0863362148045026</v>
      </c>
      <c r="D137" s="538">
        <f>D73/'[1]參考'!M20*1000</f>
        <v>1.085677901166618</v>
      </c>
      <c r="E137" s="538">
        <f>E73/'[1]參考'!M20*1000</f>
        <v>2.678581064309688</v>
      </c>
      <c r="F137" s="538">
        <f>F73/'[1]參考'!M20*1000</f>
        <v>1.59290316314307</v>
      </c>
      <c r="G137" s="538">
        <f>G73/'[1]參考'!M20*1000</f>
        <v>-1.1720141159711206</v>
      </c>
      <c r="H137" s="538">
        <f>H73/'[1]參考'!M20*1000</f>
        <v>11.787051726184696</v>
      </c>
      <c r="I137" s="538">
        <f>I73/'[1]參考'!M20*1000</f>
        <v>12.959065842155816</v>
      </c>
      <c r="J137" s="538">
        <f>J73/'[1]參考'!M20*1000</f>
        <v>2.2058902882550373</v>
      </c>
      <c r="K137" s="538">
        <f>K73/'[1]參考'!M20*1000</f>
        <v>0.6604720432544436</v>
      </c>
    </row>
    <row r="138" spans="2:11" ht="12.75" customHeight="1" hidden="1">
      <c r="B138" s="21" t="s">
        <v>601</v>
      </c>
      <c r="C138" s="541"/>
      <c r="D138" s="538"/>
      <c r="E138" s="538"/>
      <c r="F138" s="538"/>
      <c r="G138" s="538"/>
      <c r="H138" s="538"/>
      <c r="I138" s="538"/>
      <c r="J138" s="538"/>
      <c r="K138" s="538"/>
    </row>
    <row r="139" spans="2:11" ht="33" customHeight="1">
      <c r="B139" s="21" t="s">
        <v>683</v>
      </c>
      <c r="C139" s="19">
        <f>D139+G139</f>
        <v>-2.1586651281585874</v>
      </c>
      <c r="D139" s="19">
        <f>D75/'[1]參考'!$M$21*1000</f>
        <v>2.7377664838607907</v>
      </c>
      <c r="E139" s="19">
        <f>E75/'[1]參考'!$M$21*1000</f>
        <v>9.568137324811037</v>
      </c>
      <c r="F139" s="19">
        <f>F75/'[1]參考'!$M$21*1000</f>
        <v>6.830370840950245</v>
      </c>
      <c r="G139" s="19">
        <f>G75/'[1]參考'!$M$21*1000</f>
        <v>-4.896431612019378</v>
      </c>
      <c r="H139" s="19">
        <f>H75/'[1]參考'!$M$21*1000</f>
        <v>51.3152947582684</v>
      </c>
      <c r="I139" s="19">
        <f>I75/'[1]參考'!$M$21*1000</f>
        <v>56.21172637028778</v>
      </c>
      <c r="J139" s="19">
        <f>J75/'[1]參考'!$M$21*1000</f>
        <v>5.611665002830682</v>
      </c>
      <c r="K139" s="19">
        <f>K75/'[1]參考'!$M$21*1000</f>
        <v>2.452537457917914</v>
      </c>
    </row>
    <row r="140" spans="2:11" ht="16.5" customHeight="1" hidden="1">
      <c r="B140" s="21" t="s">
        <v>684</v>
      </c>
      <c r="C140" s="541">
        <f>D140+G140</f>
        <v>-1.1381748599418604</v>
      </c>
      <c r="D140" s="538">
        <f>D76/'[1]參考'!M22*1000</f>
        <v>0.4427435413436078</v>
      </c>
      <c r="E140" s="538">
        <f>E76/'[1]參考'!M22*1000</f>
        <v>2.364898428152442</v>
      </c>
      <c r="F140" s="538">
        <f>F76/'[1]參考'!M22*1000</f>
        <v>1.9221548868088343</v>
      </c>
      <c r="G140" s="538">
        <f>G76/'[1]參考'!M22*1000</f>
        <v>-1.5809184012854682</v>
      </c>
      <c r="H140" s="538">
        <f>H76/'[1]參考'!M22*1000</f>
        <v>11.666832245552047</v>
      </c>
      <c r="I140" s="538">
        <f>I76/'[1]參考'!M22*1000</f>
        <v>13.247750646837515</v>
      </c>
      <c r="J140" s="538">
        <f>J76/'[1]參考'!M22*1000</f>
        <v>1.9307937851765145</v>
      </c>
      <c r="K140" s="538">
        <f>K76/'[1]參考'!M22*1000</f>
        <v>0.5701672922668901</v>
      </c>
    </row>
    <row r="141" spans="2:11" ht="16.5" customHeight="1" hidden="1">
      <c r="B141" s="21" t="s">
        <v>598</v>
      </c>
      <c r="C141" s="591"/>
      <c r="D141" s="584"/>
      <c r="E141" s="584"/>
      <c r="F141" s="584"/>
      <c r="G141" s="584"/>
      <c r="H141" s="584"/>
      <c r="I141" s="584"/>
      <c r="J141" s="584"/>
      <c r="K141" s="584"/>
    </row>
    <row r="142" spans="2:11" ht="16.5" customHeight="1" hidden="1">
      <c r="B142" s="21" t="s">
        <v>685</v>
      </c>
      <c r="C142" s="541">
        <f>D142+G142</f>
        <v>-0.9620872753688361</v>
      </c>
      <c r="D142" s="538">
        <f>D78/'[1]參考'!M23*1000</f>
        <v>0.5123925489043015</v>
      </c>
      <c r="E142" s="538">
        <f>E78/'[1]參考'!M23*1000</f>
        <v>2.1814518221284396</v>
      </c>
      <c r="F142" s="538">
        <f>F78/'[1]參考'!M23*1000</f>
        <v>1.6690592732241383</v>
      </c>
      <c r="G142" s="538">
        <f>G78/'[1]參考'!M23*1000</f>
        <v>-1.4744798242731376</v>
      </c>
      <c r="H142" s="538">
        <f>H78/'[1]參考'!M23*1000</f>
        <v>13.47138384904094</v>
      </c>
      <c r="I142" s="538">
        <f>I78/'[1]參考'!M23*1000</f>
        <v>14.945863673314076</v>
      </c>
      <c r="J142" s="538">
        <f>J78/'[1]參考'!M23*1000</f>
        <v>1.1609907120743033</v>
      </c>
      <c r="K142" s="538">
        <f>K78/'[1]參考'!M23*1000</f>
        <v>0.6118442672570351</v>
      </c>
    </row>
    <row r="143" spans="2:11" ht="16.5" customHeight="1" hidden="1">
      <c r="B143" s="21" t="s">
        <v>599</v>
      </c>
      <c r="C143" s="591"/>
      <c r="D143" s="584"/>
      <c r="E143" s="584"/>
      <c r="F143" s="584"/>
      <c r="G143" s="584"/>
      <c r="H143" s="584"/>
      <c r="I143" s="584"/>
      <c r="J143" s="584"/>
      <c r="K143" s="584"/>
    </row>
    <row r="144" spans="2:11" ht="16.5" customHeight="1" hidden="1">
      <c r="B144" s="21" t="s">
        <v>686</v>
      </c>
      <c r="C144" s="541">
        <f>D144+G144</f>
        <v>-0.17522113556275198</v>
      </c>
      <c r="D144" s="538">
        <f>D80/'[1]參考'!$M$24*1000</f>
        <v>0.7506386918552457</v>
      </c>
      <c r="E144" s="538">
        <f>E80/'[1]參考'!$M$24*1000</f>
        <v>2.3925256287951058</v>
      </c>
      <c r="F144" s="538">
        <f>F80/'[1]參考'!$M$24*1000</f>
        <v>1.6418869369398603</v>
      </c>
      <c r="G144" s="538">
        <f>G80/'[1]參考'!$M$24*1000</f>
        <v>-0.9258598274179977</v>
      </c>
      <c r="H144" s="538">
        <f>H80/'[1]參考'!$M$24*1000</f>
        <v>14.986815150354877</v>
      </c>
      <c r="I144" s="538">
        <f>I80/'[1]參考'!$M$24*1000</f>
        <v>15.912674977772875</v>
      </c>
      <c r="J144" s="538">
        <f>J80/'[1]參考'!$M$24*1000</f>
        <v>1.0686326045432026</v>
      </c>
      <c r="K144" s="538">
        <f>K80/'[1]參考'!$M$24*1000</f>
        <v>0.6576200643342787</v>
      </c>
    </row>
    <row r="145" spans="2:11" ht="16.5" customHeight="1" hidden="1">
      <c r="B145" s="21" t="s">
        <v>600</v>
      </c>
      <c r="C145" s="591"/>
      <c r="D145" s="584"/>
      <c r="E145" s="584"/>
      <c r="F145" s="584"/>
      <c r="G145" s="584"/>
      <c r="H145" s="584"/>
      <c r="I145" s="584"/>
      <c r="J145" s="584"/>
      <c r="K145" s="607"/>
    </row>
    <row r="146" spans="2:11" ht="16.5" customHeight="1" hidden="1">
      <c r="B146" s="21" t="s">
        <v>687</v>
      </c>
      <c r="C146" s="541">
        <f>D146+G146</f>
        <v>0.11681762821275521</v>
      </c>
      <c r="D146" s="538">
        <f>D82/'[1]參考'!M25*1000</f>
        <v>1.0340523386240181</v>
      </c>
      <c r="E146" s="538">
        <f>E82/'[1]參考'!M25*1000</f>
        <v>2.6348865030210336</v>
      </c>
      <c r="F146" s="538">
        <f>F82/'[1]參考'!M25*1000</f>
        <v>1.6008341643970154</v>
      </c>
      <c r="G146" s="538">
        <f>G82/'[1]參考'!M25*1000</f>
        <v>-0.9172347104112629</v>
      </c>
      <c r="H146" s="538">
        <f>H82/'[1]參考'!M25*1000</f>
        <v>11.22098217665854</v>
      </c>
      <c r="I146" s="538">
        <f>I82/'[1]參考'!M25*1000</f>
        <v>12.138216887069804</v>
      </c>
      <c r="J146" s="538">
        <f>J82/'[1]參考'!M25*1000</f>
        <v>1.453730484425398</v>
      </c>
      <c r="K146" s="538">
        <f>K82/'[1]參考'!M25*1000</f>
        <v>0.6143741928226384</v>
      </c>
    </row>
    <row r="147" spans="2:11" ht="16.5" customHeight="1" hidden="1">
      <c r="B147" s="21" t="s">
        <v>601</v>
      </c>
      <c r="C147" s="541"/>
      <c r="D147" s="538"/>
      <c r="E147" s="538"/>
      <c r="F147" s="538"/>
      <c r="G147" s="538"/>
      <c r="H147" s="538"/>
      <c r="I147" s="538"/>
      <c r="J147" s="538"/>
      <c r="K147" s="538"/>
    </row>
    <row r="148" spans="2:11" ht="33" customHeight="1">
      <c r="B148" s="21" t="s">
        <v>688</v>
      </c>
      <c r="C148" s="27">
        <f>D148+G148</f>
        <v>-1.5153614353503515</v>
      </c>
      <c r="D148" s="27">
        <f>D84/'[1]參考'!$M$26*1000</f>
        <v>1.8985313982889405</v>
      </c>
      <c r="E148" s="27">
        <f>E84/'[1]參考'!$M$26*1000</f>
        <v>8.871358802951057</v>
      </c>
      <c r="F148" s="27">
        <f>F84/'[1]參考'!$M$26*1000</f>
        <v>6.972827404662118</v>
      </c>
      <c r="G148" s="27">
        <f>G84/'[1]參考'!$M$26*1000</f>
        <v>-3.413892833639292</v>
      </c>
      <c r="H148" s="27">
        <f>H84/'[1]參考'!$M$26*1000</f>
        <v>59.29176336115825</v>
      </c>
      <c r="I148" s="27">
        <f>I84/'[1]參考'!$M$26*1000</f>
        <v>62.70565619479755</v>
      </c>
      <c r="J148" s="27">
        <f>J84/'[1]參考'!$M$26*1000</f>
        <v>5.7064182051193235</v>
      </c>
      <c r="K148" s="27">
        <f>K84/'[1]參考'!$M$26*1000</f>
        <v>2.487357556025077</v>
      </c>
    </row>
    <row r="149" spans="2:11" ht="16.5" customHeight="1" hidden="1">
      <c r="B149" s="21" t="s">
        <v>684</v>
      </c>
      <c r="C149" s="541">
        <f>D149+G149</f>
        <v>-0.6664762448824145</v>
      </c>
      <c r="D149" s="538">
        <f>D85/'[1]參考'!M27*1000</f>
        <v>0.3743519167683692</v>
      </c>
      <c r="E149" s="538">
        <f>E85/'[1]參考'!M27*1000</f>
        <v>2.1811949832515385</v>
      </c>
      <c r="F149" s="538">
        <f>F85/'[1]參考'!M27*1000</f>
        <v>1.8068430664831692</v>
      </c>
      <c r="G149" s="538">
        <f>G85/'[1]參考'!M27*1000</f>
        <v>-1.0408281616507837</v>
      </c>
      <c r="H149" s="538">
        <f>H85/'[1]參考'!M27*1000</f>
        <v>11.951130845732388</v>
      </c>
      <c r="I149" s="538">
        <f>I85/'[1]參考'!M27*1000</f>
        <v>12.991959007383171</v>
      </c>
      <c r="J149" s="538">
        <f>J85/'[1]參考'!M27*1000</f>
        <v>1.475768827953918</v>
      </c>
      <c r="K149" s="538">
        <f>K85/'[1]參考'!M27*1000</f>
        <v>0.5301515584291934</v>
      </c>
    </row>
    <row r="150" spans="2:11" ht="16.5" customHeight="1" hidden="1">
      <c r="B150" s="21" t="s">
        <v>598</v>
      </c>
      <c r="C150" s="541"/>
      <c r="D150" s="538"/>
      <c r="E150" s="538"/>
      <c r="F150" s="538"/>
      <c r="G150" s="538"/>
      <c r="H150" s="538"/>
      <c r="I150" s="538"/>
      <c r="J150" s="538"/>
      <c r="K150" s="538"/>
    </row>
    <row r="151" spans="2:11" ht="16.5" customHeight="1" hidden="1">
      <c r="B151" s="21" t="s">
        <v>685</v>
      </c>
      <c r="C151" s="541">
        <f>D151+G151</f>
        <v>-0.6127703064068057</v>
      </c>
      <c r="D151" s="538">
        <f>D87/'[1]參考'!M28*1000</f>
        <v>0.4308879539751038</v>
      </c>
      <c r="E151" s="538">
        <f>E87/'[1]參考'!M28*1000</f>
        <v>2.204240890184199</v>
      </c>
      <c r="F151" s="538">
        <f>F87/'[1]參考'!M28*1000</f>
        <v>1.7733529362090954</v>
      </c>
      <c r="G151" s="538">
        <f>G87/'[1]參考'!M28*1000</f>
        <v>-1.0436582603819096</v>
      </c>
      <c r="H151" s="538">
        <f>H87/'[1]參考'!M28*1000</f>
        <v>17.43472264023887</v>
      </c>
      <c r="I151" s="538">
        <f>I87/'[1]參考'!M28*1000</f>
        <v>18.47838090062078</v>
      </c>
      <c r="J151" s="538">
        <f>J87/'[1]參考'!M28*1000</f>
        <v>1.3792745059404077</v>
      </c>
      <c r="K151" s="538">
        <f>K87/'[1]參考'!M28*1000</f>
        <v>0.6106050403064285</v>
      </c>
    </row>
    <row r="152" spans="2:11" ht="16.5" customHeight="1" hidden="1">
      <c r="B152" s="21" t="s">
        <v>599</v>
      </c>
      <c r="C152" s="541"/>
      <c r="D152" s="538"/>
      <c r="E152" s="538"/>
      <c r="F152" s="538"/>
      <c r="G152" s="538"/>
      <c r="H152" s="538"/>
      <c r="I152" s="538"/>
      <c r="J152" s="538"/>
      <c r="K152" s="538"/>
    </row>
    <row r="153" spans="2:11" ht="16.5" customHeight="1" hidden="1">
      <c r="B153" s="21" t="s">
        <v>686</v>
      </c>
      <c r="C153" s="541">
        <f>D153+G153</f>
        <v>-0.4939544738626589</v>
      </c>
      <c r="D153" s="538">
        <f>D89/'[1]參考'!M29*1000</f>
        <v>0.5047868088157875</v>
      </c>
      <c r="E153" s="538">
        <f>E89/'[1]參考'!M29*1000</f>
        <v>2.192464594513206</v>
      </c>
      <c r="F153" s="538">
        <f>F89/'[1]參考'!M29*1000</f>
        <v>1.687677785697418</v>
      </c>
      <c r="G153" s="538">
        <f>G89/'[1]參考'!M29*1000</f>
        <v>-0.9987412826784464</v>
      </c>
      <c r="H153" s="538">
        <f>H89/'[1]參考'!M29*1000</f>
        <v>17.034929947289857</v>
      </c>
      <c r="I153" s="538">
        <f>I89/'[1]參考'!M29*1000</f>
        <v>18.033671229968306</v>
      </c>
      <c r="J153" s="538">
        <f>J89/'[1]參考'!M29*1000</f>
        <v>1.165559240956625</v>
      </c>
      <c r="K153" s="538">
        <f>K89/'[1]參考'!M29*1000</f>
        <v>0.6932694370002231</v>
      </c>
    </row>
    <row r="154" spans="2:11" ht="16.5" customHeight="1" hidden="1">
      <c r="B154" s="21" t="s">
        <v>600</v>
      </c>
      <c r="C154" s="541"/>
      <c r="D154" s="538"/>
      <c r="E154" s="538"/>
      <c r="F154" s="538"/>
      <c r="G154" s="538"/>
      <c r="H154" s="538"/>
      <c r="I154" s="538"/>
      <c r="J154" s="538"/>
      <c r="K154" s="538"/>
    </row>
    <row r="155" spans="2:11" ht="16.5" customHeight="1">
      <c r="B155" s="21" t="s">
        <v>687</v>
      </c>
      <c r="C155" s="539">
        <f>D155+G155</f>
        <v>0.2578397363534527</v>
      </c>
      <c r="D155" s="538">
        <f>D91/'[1]參考'!M30*1000</f>
        <v>0.589347968807892</v>
      </c>
      <c r="E155" s="538">
        <f>E91/'[1]參考'!M30*1000</f>
        <v>2.2967237019719327</v>
      </c>
      <c r="F155" s="538">
        <f>F91/'[1]參考'!M30*1000</f>
        <v>1.7073757331640402</v>
      </c>
      <c r="G155" s="538">
        <f>G91/'[1]參考'!M30*1000</f>
        <v>-0.3315082324544393</v>
      </c>
      <c r="H155" s="538">
        <f>H91/'[1]參考'!M30*1000</f>
        <v>12.894153538146197</v>
      </c>
      <c r="I155" s="538">
        <f>I91/'[1]參考'!M30*1000</f>
        <v>13.225661770600636</v>
      </c>
      <c r="J155" s="538">
        <f>J91/'[1]參考'!M30*1000</f>
        <v>1.6878752489020143</v>
      </c>
      <c r="K155" s="538">
        <f>K91/'[1]參考'!M30*1000</f>
        <v>0.6543495830146449</v>
      </c>
    </row>
    <row r="156" spans="2:11" ht="16.5" customHeight="1">
      <c r="B156" s="21" t="s">
        <v>601</v>
      </c>
      <c r="C156" s="539"/>
      <c r="D156" s="538"/>
      <c r="E156" s="538"/>
      <c r="F156" s="538"/>
      <c r="G156" s="538"/>
      <c r="H156" s="538"/>
      <c r="I156" s="538"/>
      <c r="J156" s="538"/>
      <c r="K156" s="538"/>
    </row>
    <row r="157" spans="2:11" ht="33" customHeight="1">
      <c r="B157" s="21" t="s">
        <v>411</v>
      </c>
      <c r="C157" s="477"/>
      <c r="D157" s="27"/>
      <c r="E157" s="27"/>
      <c r="F157" s="27"/>
      <c r="G157" s="27"/>
      <c r="H157" s="27"/>
      <c r="I157" s="27"/>
      <c r="J157" s="27"/>
      <c r="K157" s="27"/>
    </row>
    <row r="158" spans="2:11" ht="16.5" customHeight="1">
      <c r="B158" s="21" t="s">
        <v>684</v>
      </c>
      <c r="C158" s="539">
        <f>D158+G158</f>
        <v>-1.018747114452987</v>
      </c>
      <c r="D158" s="538">
        <f>D94/'[1]參考'!M32*1000</f>
        <v>0.17123621711018291</v>
      </c>
      <c r="E158" s="538">
        <f>E94/'[1]參考'!M32*1000</f>
        <v>2.1046881875188306</v>
      </c>
      <c r="F158" s="538">
        <f>F94/'[1]參考'!M32*1000</f>
        <v>1.9334519704086477</v>
      </c>
      <c r="G158" s="538">
        <f>G94/'[1]參考'!M32*1000</f>
        <v>-1.1899833315631698</v>
      </c>
      <c r="H158" s="538">
        <f>H94/'[1]參考'!M32*1000</f>
        <v>13.935159997485645</v>
      </c>
      <c r="I158" s="538">
        <f>I94/'[1]參考'!M32*1000</f>
        <v>15.125143329048814</v>
      </c>
      <c r="J158" s="538">
        <f>J94/'[1]參考'!M32*1000</f>
        <v>1.5411259539916462</v>
      </c>
      <c r="K158" s="538">
        <f>K94/'[1]參考'!M32*1000</f>
        <v>0.6199184568799028</v>
      </c>
    </row>
    <row r="159" spans="2:11" ht="16.5" customHeight="1">
      <c r="B159" s="21" t="s">
        <v>598</v>
      </c>
      <c r="C159" s="539"/>
      <c r="D159" s="538"/>
      <c r="E159" s="538"/>
      <c r="F159" s="538"/>
      <c r="G159" s="538"/>
      <c r="H159" s="538"/>
      <c r="I159" s="538"/>
      <c r="J159" s="538"/>
      <c r="K159" s="538"/>
    </row>
    <row r="160" spans="2:11" ht="16.5" customHeight="1">
      <c r="B160" s="21" t="s">
        <v>685</v>
      </c>
      <c r="C160" s="539">
        <f>D160+G160</f>
        <v>-0.5661777147245253</v>
      </c>
      <c r="D160" s="538">
        <f>D96/'[1]參考'!M33*1000</f>
        <v>0.4013137058392229</v>
      </c>
      <c r="E160" s="538">
        <f>E96/'[1]參考'!M33*1000</f>
        <v>2.05429232124186</v>
      </c>
      <c r="F160" s="538">
        <f>F96/'[1]參考'!M33*1000</f>
        <v>1.652978615402637</v>
      </c>
      <c r="G160" s="538">
        <f>G96/'[1]參考'!M33*1000</f>
        <v>-0.9674914205637482</v>
      </c>
      <c r="H160" s="538">
        <f>H96/'[1]參考'!M33*1000</f>
        <v>13.16959734135093</v>
      </c>
      <c r="I160" s="538">
        <f>I96/'[1]參考'!M33*1000</f>
        <v>14.137088761914677</v>
      </c>
      <c r="J160" s="538">
        <f>J96/'[1]參考'!M33*1000</f>
        <v>1.4403908144715891</v>
      </c>
      <c r="K160" s="538">
        <f>K96/'[1]參考'!M33*1000</f>
        <v>0.6746408784648558</v>
      </c>
    </row>
    <row r="161" spans="2:11" ht="16.5" customHeight="1">
      <c r="B161" s="21" t="s">
        <v>599</v>
      </c>
      <c r="C161" s="539"/>
      <c r="D161" s="538"/>
      <c r="E161" s="538"/>
      <c r="F161" s="538"/>
      <c r="G161" s="538"/>
      <c r="H161" s="538"/>
      <c r="I161" s="538"/>
      <c r="J161" s="538"/>
      <c r="K161" s="538"/>
    </row>
    <row r="162" spans="2:11" ht="16.5" customHeight="1">
      <c r="B162" s="21" t="s">
        <v>686</v>
      </c>
      <c r="C162" s="539">
        <f>D162+G162</f>
        <v>-0.5548920453190737</v>
      </c>
      <c r="D162" s="538">
        <f>D98/'[1]參考'!M32*1000</f>
        <v>0.4400120515616093</v>
      </c>
      <c r="E162" s="538">
        <f>E98/'[1]參考'!M32*1000</f>
        <v>2.0916829052066648</v>
      </c>
      <c r="F162" s="538">
        <f>F98/'[1]參考'!M32*1000</f>
        <v>1.6516708536450555</v>
      </c>
      <c r="G162" s="538">
        <f>G98/'[1]參考'!M32*1000</f>
        <v>-0.9949040968806829</v>
      </c>
      <c r="H162" s="538">
        <f>H98/'[1]參考'!M32*1000</f>
        <v>15.328892751939412</v>
      </c>
      <c r="I162" s="538">
        <f>I98/'[1]參考'!M32*1000</f>
        <v>16.323796848820095</v>
      </c>
      <c r="J162" s="538">
        <f>J98/'[1]參考'!M32*1000</f>
        <v>0.9797312675164896</v>
      </c>
      <c r="K162" s="538">
        <f>K98/'[1]參考'!M32*1000</f>
        <v>0.730463356533312</v>
      </c>
    </row>
    <row r="163" spans="2:11" ht="16.5" customHeight="1">
      <c r="B163" s="21" t="s">
        <v>600</v>
      </c>
      <c r="C163" s="539"/>
      <c r="D163" s="538"/>
      <c r="E163" s="538"/>
      <c r="F163" s="538"/>
      <c r="G163" s="538"/>
      <c r="H163" s="538"/>
      <c r="I163" s="538"/>
      <c r="J163" s="538"/>
      <c r="K163" s="538"/>
    </row>
    <row r="164" spans="2:11" ht="16.5" customHeight="1">
      <c r="B164" s="21" t="s">
        <v>687</v>
      </c>
      <c r="C164" s="539">
        <v>-0.37</v>
      </c>
      <c r="D164" s="538">
        <v>0.58</v>
      </c>
      <c r="E164" s="538">
        <v>2.32</v>
      </c>
      <c r="F164" s="538">
        <v>1.74</v>
      </c>
      <c r="G164" s="538">
        <v>-0.96</v>
      </c>
      <c r="H164" s="538">
        <v>13.59</v>
      </c>
      <c r="I164" s="538">
        <v>14.55</v>
      </c>
      <c r="J164" s="538">
        <v>1.81</v>
      </c>
      <c r="K164" s="538">
        <v>0.63</v>
      </c>
    </row>
    <row r="165" spans="2:11" ht="16.5" customHeight="1" thickBot="1">
      <c r="B165" s="46" t="s">
        <v>601</v>
      </c>
      <c r="C165" s="626"/>
      <c r="D165" s="627"/>
      <c r="E165" s="627"/>
      <c r="F165" s="627"/>
      <c r="G165" s="627"/>
      <c r="H165" s="627"/>
      <c r="I165" s="627"/>
      <c r="J165" s="627"/>
      <c r="K165" s="627"/>
    </row>
    <row r="166" ht="19.5" customHeight="1">
      <c r="B166" s="31" t="s">
        <v>695</v>
      </c>
    </row>
    <row r="167" spans="2:3" ht="19.5" customHeight="1">
      <c r="B167" s="56" t="s">
        <v>481</v>
      </c>
      <c r="C167" s="33"/>
    </row>
    <row r="168" spans="2:11" ht="16.5">
      <c r="B168" s="456" t="s">
        <v>482</v>
      </c>
      <c r="C168" s="34"/>
      <c r="D168" s="34"/>
      <c r="E168" s="34"/>
      <c r="F168" s="34"/>
      <c r="G168" s="34"/>
      <c r="H168" s="34"/>
      <c r="I168" s="34"/>
      <c r="J168" s="34"/>
      <c r="K168" s="34"/>
    </row>
    <row r="169" ht="4.5" customHeight="1"/>
  </sheetData>
  <mergeCells count="334">
    <mergeCell ref="K98:K99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G98:G99"/>
    <mergeCell ref="H98:H99"/>
    <mergeCell ref="I98:I99"/>
    <mergeCell ref="J98:J99"/>
    <mergeCell ref="C98:C99"/>
    <mergeCell ref="D98:D99"/>
    <mergeCell ref="E98:E99"/>
    <mergeCell ref="F98:F99"/>
    <mergeCell ref="K100:K101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G100:G101"/>
    <mergeCell ref="H100:H101"/>
    <mergeCell ref="I100:I101"/>
    <mergeCell ref="J100:J101"/>
    <mergeCell ref="C100:C101"/>
    <mergeCell ref="D100:D101"/>
    <mergeCell ref="E100:E101"/>
    <mergeCell ref="F100:F101"/>
    <mergeCell ref="K96:K97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G96:G97"/>
    <mergeCell ref="H96:H97"/>
    <mergeCell ref="I96:I97"/>
    <mergeCell ref="J96:J97"/>
    <mergeCell ref="C96:C97"/>
    <mergeCell ref="D96:D97"/>
    <mergeCell ref="E96:E97"/>
    <mergeCell ref="F96:F97"/>
    <mergeCell ref="K91:K92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G91:G92"/>
    <mergeCell ref="H91:H92"/>
    <mergeCell ref="I91:I92"/>
    <mergeCell ref="J91:J92"/>
    <mergeCell ref="C91:C92"/>
    <mergeCell ref="D91:D92"/>
    <mergeCell ref="E91:E92"/>
    <mergeCell ref="F91:F92"/>
    <mergeCell ref="K82:K83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G82:G83"/>
    <mergeCell ref="H82:H83"/>
    <mergeCell ref="I82:I83"/>
    <mergeCell ref="J82:J83"/>
    <mergeCell ref="C82:C83"/>
    <mergeCell ref="D82:D83"/>
    <mergeCell ref="E82:E83"/>
    <mergeCell ref="F82:F83"/>
    <mergeCell ref="K78:K79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G78:G79"/>
    <mergeCell ref="H78:H79"/>
    <mergeCell ref="I78:I79"/>
    <mergeCell ref="J78:J79"/>
    <mergeCell ref="C78:C79"/>
    <mergeCell ref="D78:D79"/>
    <mergeCell ref="E78:E79"/>
    <mergeCell ref="F78:F79"/>
    <mergeCell ref="K137:K138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G137:G138"/>
    <mergeCell ref="H137:H138"/>
    <mergeCell ref="I137:I138"/>
    <mergeCell ref="J137:J138"/>
    <mergeCell ref="C137:C138"/>
    <mergeCell ref="D137:D138"/>
    <mergeCell ref="E137:E138"/>
    <mergeCell ref="F137:F138"/>
    <mergeCell ref="K133:K134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G133:G134"/>
    <mergeCell ref="H133:H134"/>
    <mergeCell ref="I133:I134"/>
    <mergeCell ref="J133:J134"/>
    <mergeCell ref="C133:C134"/>
    <mergeCell ref="D133:D134"/>
    <mergeCell ref="E133:E134"/>
    <mergeCell ref="F133:F134"/>
    <mergeCell ref="K76:K77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G76:G77"/>
    <mergeCell ref="H76:H77"/>
    <mergeCell ref="I76:I77"/>
    <mergeCell ref="J76:J77"/>
    <mergeCell ref="C76:C77"/>
    <mergeCell ref="D76:D77"/>
    <mergeCell ref="E76:E77"/>
    <mergeCell ref="F76:F77"/>
    <mergeCell ref="K67:K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67:G68"/>
    <mergeCell ref="H67:H68"/>
    <mergeCell ref="I67:I68"/>
    <mergeCell ref="J67:J68"/>
    <mergeCell ref="C67:C68"/>
    <mergeCell ref="D67:D68"/>
    <mergeCell ref="E67:E68"/>
    <mergeCell ref="F67:F68"/>
    <mergeCell ref="A1:L1"/>
    <mergeCell ref="C47:C50"/>
    <mergeCell ref="B2:K2"/>
    <mergeCell ref="D45:F45"/>
    <mergeCell ref="G45:I45"/>
    <mergeCell ref="C45:C46"/>
    <mergeCell ref="D46:F46"/>
    <mergeCell ref="E49:E50"/>
    <mergeCell ref="G49:G50"/>
    <mergeCell ref="H49:H50"/>
    <mergeCell ref="J47:J50"/>
    <mergeCell ref="K47:K50"/>
    <mergeCell ref="D47:D48"/>
    <mergeCell ref="E47:E48"/>
    <mergeCell ref="F47:F48"/>
    <mergeCell ref="G47:G48"/>
    <mergeCell ref="H47:H48"/>
    <mergeCell ref="I47:I48"/>
    <mergeCell ref="D49:D50"/>
    <mergeCell ref="I49:I50"/>
    <mergeCell ref="B45:B46"/>
    <mergeCell ref="B47:B50"/>
    <mergeCell ref="G46:I46"/>
    <mergeCell ref="F49:F50"/>
    <mergeCell ref="B108:B109"/>
    <mergeCell ref="C108:C109"/>
    <mergeCell ref="D109:F109"/>
    <mergeCell ref="G109:I109"/>
    <mergeCell ref="D108:F108"/>
    <mergeCell ref="G108:I108"/>
    <mergeCell ref="J110:J113"/>
    <mergeCell ref="B110:B113"/>
    <mergeCell ref="C110:C113"/>
    <mergeCell ref="D110:D111"/>
    <mergeCell ref="E110:E111"/>
    <mergeCell ref="F110:F111"/>
    <mergeCell ref="K110:K113"/>
    <mergeCell ref="D112:D113"/>
    <mergeCell ref="E112:E113"/>
    <mergeCell ref="F112:F113"/>
    <mergeCell ref="G112:G113"/>
    <mergeCell ref="H112:H113"/>
    <mergeCell ref="I112:I113"/>
    <mergeCell ref="G110:G111"/>
    <mergeCell ref="H110:H111"/>
    <mergeCell ref="I110:I111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C87:C88"/>
    <mergeCell ref="D87:D88"/>
    <mergeCell ref="E87:E88"/>
    <mergeCell ref="F87:F88"/>
    <mergeCell ref="K87:K88"/>
    <mergeCell ref="G87:G88"/>
    <mergeCell ref="H87:H88"/>
    <mergeCell ref="I87:I88"/>
    <mergeCell ref="J87:J88"/>
    <mergeCell ref="C151:C152"/>
    <mergeCell ref="D151:D152"/>
    <mergeCell ref="E151:E152"/>
    <mergeCell ref="F151:F152"/>
    <mergeCell ref="K151:K152"/>
    <mergeCell ref="G151:G152"/>
    <mergeCell ref="H151:H152"/>
    <mergeCell ref="I151:I152"/>
    <mergeCell ref="J151:J152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SheetLayoutView="100" workbookViewId="0" topLeftCell="A19">
      <selection activeCell="I13" sqref="I13"/>
    </sheetView>
  </sheetViews>
  <sheetFormatPr defaultColWidth="9.00390625" defaultRowHeight="16.5"/>
  <cols>
    <col min="1" max="1" width="3.00390625" style="0" customWidth="1"/>
    <col min="2" max="2" width="9.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1:12" ht="37.5" customHeight="1">
      <c r="A1" s="632" t="s">
        <v>483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2:12" ht="85.5" customHeight="1">
      <c r="B2" s="630" t="s">
        <v>231</v>
      </c>
      <c r="C2" s="631"/>
      <c r="D2" s="631"/>
      <c r="E2" s="631"/>
      <c r="F2" s="631"/>
      <c r="G2" s="631"/>
      <c r="H2" s="631"/>
      <c r="I2" s="631"/>
      <c r="J2" s="631"/>
      <c r="K2" s="631"/>
      <c r="L2" s="58"/>
    </row>
    <row r="3" spans="2:12" ht="9.7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1" ht="24.75" customHeight="1">
      <c r="A4" s="59"/>
      <c r="B4" s="4" t="s">
        <v>484</v>
      </c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>
      <c r="A5" s="59"/>
      <c r="B5" s="454" t="s">
        <v>485</v>
      </c>
      <c r="C5" s="5"/>
      <c r="D5" s="5"/>
      <c r="E5" s="5"/>
      <c r="F5" s="5"/>
      <c r="G5" s="5"/>
      <c r="H5" s="5"/>
      <c r="I5" s="5"/>
      <c r="J5" s="5"/>
      <c r="K5" s="5"/>
    </row>
    <row r="6" spans="2:11" ht="19.5" customHeight="1" thickBot="1">
      <c r="B6" s="5" t="s">
        <v>232</v>
      </c>
      <c r="C6" s="5"/>
      <c r="D6" s="5"/>
      <c r="E6" s="5"/>
      <c r="F6" s="5"/>
      <c r="G6" s="5"/>
      <c r="H6" s="5"/>
      <c r="I6" s="5"/>
      <c r="J6" s="5"/>
      <c r="K6" s="5"/>
    </row>
    <row r="7" spans="2:11" ht="16.5" customHeight="1">
      <c r="B7" s="634" t="s">
        <v>486</v>
      </c>
      <c r="C7" s="6" t="s">
        <v>415</v>
      </c>
      <c r="D7" s="628" t="s">
        <v>416</v>
      </c>
      <c r="E7" s="628" t="s">
        <v>417</v>
      </c>
      <c r="F7" s="636" t="s">
        <v>418</v>
      </c>
      <c r="G7" s="637"/>
      <c r="H7" s="638"/>
      <c r="I7" s="628" t="s">
        <v>419</v>
      </c>
      <c r="J7" s="628" t="s">
        <v>420</v>
      </c>
      <c r="K7" s="60" t="s">
        <v>421</v>
      </c>
    </row>
    <row r="8" spans="2:11" ht="16.5" customHeight="1">
      <c r="B8" s="635"/>
      <c r="C8" s="61" t="s">
        <v>593</v>
      </c>
      <c r="D8" s="629"/>
      <c r="E8" s="629"/>
      <c r="F8" s="639" t="s">
        <v>422</v>
      </c>
      <c r="G8" s="640"/>
      <c r="H8" s="641"/>
      <c r="I8" s="629"/>
      <c r="J8" s="629"/>
      <c r="K8" s="62" t="s">
        <v>594</v>
      </c>
    </row>
    <row r="9" spans="2:11" ht="16.5" customHeight="1">
      <c r="B9" s="635"/>
      <c r="C9" s="414" t="s">
        <v>423</v>
      </c>
      <c r="D9" s="629"/>
      <c r="E9" s="629"/>
      <c r="F9" s="642" t="s">
        <v>670</v>
      </c>
      <c r="G9" s="650" t="s">
        <v>424</v>
      </c>
      <c r="H9" s="650" t="s">
        <v>425</v>
      </c>
      <c r="I9" s="652" t="s">
        <v>426</v>
      </c>
      <c r="J9" s="66" t="s">
        <v>427</v>
      </c>
      <c r="K9" s="67" t="s">
        <v>423</v>
      </c>
    </row>
    <row r="10" spans="2:11" ht="16.5" customHeight="1">
      <c r="B10" s="643" t="s">
        <v>487</v>
      </c>
      <c r="C10" s="646" t="s">
        <v>667</v>
      </c>
      <c r="D10" s="579" t="s">
        <v>429</v>
      </c>
      <c r="E10" s="579" t="s">
        <v>430</v>
      </c>
      <c r="F10" s="629"/>
      <c r="G10" s="651"/>
      <c r="H10" s="651"/>
      <c r="I10" s="545"/>
      <c r="J10" s="555" t="s">
        <v>488</v>
      </c>
      <c r="K10" s="557" t="s">
        <v>668</v>
      </c>
    </row>
    <row r="11" spans="2:11" ht="16.5" customHeight="1">
      <c r="B11" s="644"/>
      <c r="C11" s="647"/>
      <c r="D11" s="579"/>
      <c r="E11" s="579"/>
      <c r="F11" s="616" t="s">
        <v>595</v>
      </c>
      <c r="G11" s="616" t="s">
        <v>432</v>
      </c>
      <c r="H11" s="616" t="s">
        <v>433</v>
      </c>
      <c r="I11" s="579" t="s">
        <v>596</v>
      </c>
      <c r="J11" s="555"/>
      <c r="K11" s="557"/>
    </row>
    <row r="12" spans="2:11" ht="16.5" customHeight="1" thickBot="1">
      <c r="B12" s="645"/>
      <c r="C12" s="648"/>
      <c r="D12" s="574"/>
      <c r="E12" s="570"/>
      <c r="F12" s="649"/>
      <c r="G12" s="618"/>
      <c r="H12" s="618"/>
      <c r="I12" s="570"/>
      <c r="J12" s="556"/>
      <c r="K12" s="558"/>
    </row>
    <row r="13" spans="2:11" ht="18" customHeight="1">
      <c r="B13" s="68" t="s">
        <v>489</v>
      </c>
      <c r="C13" s="16">
        <v>2143.6251</v>
      </c>
      <c r="D13" s="17">
        <f>SUM(D15:D21,D23:D29,D31:D37)</f>
        <v>235</v>
      </c>
      <c r="E13" s="18">
        <f>SUM(E15:E21,E23:E29,E31:E37)</f>
        <v>144669</v>
      </c>
      <c r="F13" s="18">
        <f>SUM(G13:H13)</f>
        <v>460426</v>
      </c>
      <c r="G13" s="18">
        <f>SUM(G15:G21,G23:G29,G31:G37)</f>
        <v>236447</v>
      </c>
      <c r="H13" s="18">
        <f>SUM(H15:H21,H23:H29,H31:H37)</f>
        <v>223979</v>
      </c>
      <c r="I13" s="19">
        <f>(G13/H13)*100</f>
        <v>105.566593296693</v>
      </c>
      <c r="J13" s="19">
        <f>(F13/E13)</f>
        <v>3.182616870234812</v>
      </c>
      <c r="K13" s="20">
        <f>(F13/C13)</f>
        <v>214.78849076734545</v>
      </c>
    </row>
    <row r="14" spans="2:11" ht="9.75" customHeight="1">
      <c r="B14" s="69"/>
      <c r="C14" s="16"/>
      <c r="D14" s="17"/>
      <c r="E14" s="18"/>
      <c r="F14" s="18"/>
      <c r="G14" s="18"/>
      <c r="H14" s="18"/>
      <c r="I14" s="19"/>
      <c r="J14" s="19"/>
      <c r="K14" s="20"/>
    </row>
    <row r="15" spans="2:11" ht="17.25" customHeight="1">
      <c r="B15" s="70" t="s">
        <v>840</v>
      </c>
      <c r="C15" s="16">
        <v>29.408</v>
      </c>
      <c r="D15" s="17">
        <v>40</v>
      </c>
      <c r="E15" s="18">
        <v>31374</v>
      </c>
      <c r="F15" s="18">
        <v>95383</v>
      </c>
      <c r="G15" s="18">
        <v>47343</v>
      </c>
      <c r="H15" s="18">
        <v>48040</v>
      </c>
      <c r="I15" s="19">
        <v>98.55</v>
      </c>
      <c r="J15" s="19">
        <v>3.04</v>
      </c>
      <c r="K15" s="18">
        <f>(F15/C15)</f>
        <v>3243.4371599564743</v>
      </c>
    </row>
    <row r="16" spans="2:11" ht="17.25" customHeight="1">
      <c r="B16" s="71" t="s">
        <v>490</v>
      </c>
      <c r="C16" s="16"/>
      <c r="D16" s="17"/>
      <c r="E16" s="18"/>
      <c r="F16" s="18"/>
      <c r="G16" s="18"/>
      <c r="H16" s="18"/>
      <c r="I16" s="19"/>
      <c r="J16" s="19"/>
      <c r="K16" s="18"/>
    </row>
    <row r="17" spans="2:11" ht="17.25" customHeight="1">
      <c r="B17" s="70" t="s">
        <v>612</v>
      </c>
      <c r="C17" s="16">
        <v>11.3448</v>
      </c>
      <c r="D17" s="17">
        <v>23</v>
      </c>
      <c r="E17" s="18">
        <v>23798</v>
      </c>
      <c r="F17" s="18">
        <v>74018</v>
      </c>
      <c r="G17" s="18">
        <v>35700</v>
      </c>
      <c r="H17" s="18">
        <v>38318</v>
      </c>
      <c r="I17" s="19">
        <v>93.17</v>
      </c>
      <c r="J17" s="19">
        <v>3.11</v>
      </c>
      <c r="K17" s="18">
        <f>(F17/C17)</f>
        <v>6524.398843523024</v>
      </c>
    </row>
    <row r="18" spans="2:11" ht="17.25" customHeight="1">
      <c r="B18" s="72" t="s">
        <v>491</v>
      </c>
      <c r="C18" s="16"/>
      <c r="D18" s="17"/>
      <c r="E18" s="18"/>
      <c r="F18" s="18"/>
      <c r="G18" s="18"/>
      <c r="H18" s="18"/>
      <c r="I18" s="19"/>
      <c r="J18" s="19"/>
      <c r="K18" s="18"/>
    </row>
    <row r="19" spans="2:11" ht="17.25" customHeight="1">
      <c r="B19" s="70" t="s">
        <v>613</v>
      </c>
      <c r="C19" s="16">
        <v>89.0196</v>
      </c>
      <c r="D19" s="17">
        <v>26</v>
      </c>
      <c r="E19" s="18">
        <v>12972</v>
      </c>
      <c r="F19" s="18">
        <v>43219</v>
      </c>
      <c r="G19" s="18">
        <v>22527</v>
      </c>
      <c r="H19" s="18">
        <v>20692</v>
      </c>
      <c r="I19" s="19">
        <v>108.87</v>
      </c>
      <c r="J19" s="19">
        <v>3.33</v>
      </c>
      <c r="K19" s="20">
        <f>(F19/C19)</f>
        <v>485.4998225109976</v>
      </c>
    </row>
    <row r="20" spans="2:11" ht="17.25" customHeight="1">
      <c r="B20" s="71" t="s">
        <v>614</v>
      </c>
      <c r="C20" s="16"/>
      <c r="D20" s="17"/>
      <c r="E20" s="18"/>
      <c r="F20" s="18"/>
      <c r="G20" s="18"/>
      <c r="H20" s="18"/>
      <c r="I20" s="19"/>
      <c r="J20" s="19"/>
      <c r="K20" s="20"/>
    </row>
    <row r="21" spans="2:11" ht="17.25" customHeight="1">
      <c r="B21" s="70" t="s">
        <v>615</v>
      </c>
      <c r="C21" s="22">
        <v>100.893</v>
      </c>
      <c r="D21" s="17">
        <v>24</v>
      </c>
      <c r="E21" s="18">
        <v>9087</v>
      </c>
      <c r="F21" s="18">
        <v>31924</v>
      </c>
      <c r="G21" s="18">
        <v>16588</v>
      </c>
      <c r="H21" s="18">
        <v>15336</v>
      </c>
      <c r="I21" s="19">
        <v>108.16</v>
      </c>
      <c r="J21" s="19">
        <f>(F21/E21)</f>
        <v>3.513150654781556</v>
      </c>
      <c r="K21" s="20">
        <f>(F21/C21)</f>
        <v>316.41441923622057</v>
      </c>
    </row>
    <row r="22" spans="2:11" ht="17.25" customHeight="1">
      <c r="B22" s="72" t="s">
        <v>616</v>
      </c>
      <c r="C22" s="22"/>
      <c r="D22" s="17"/>
      <c r="E22" s="18"/>
      <c r="F22" s="18"/>
      <c r="G22" s="18"/>
      <c r="H22" s="18"/>
      <c r="I22" s="19"/>
      <c r="J22" s="19"/>
      <c r="K22" s="20"/>
    </row>
    <row r="23" spans="2:11" ht="17.25" customHeight="1">
      <c r="B23" s="70" t="s">
        <v>492</v>
      </c>
      <c r="C23" s="22">
        <v>101.4278</v>
      </c>
      <c r="D23" s="17">
        <v>18</v>
      </c>
      <c r="E23" s="18">
        <v>11556</v>
      </c>
      <c r="F23" s="18">
        <v>36059</v>
      </c>
      <c r="G23" s="18">
        <v>18995</v>
      </c>
      <c r="H23" s="18">
        <v>17064</v>
      </c>
      <c r="I23" s="19">
        <v>111.32</v>
      </c>
      <c r="J23" s="19">
        <f>(F23/E23)</f>
        <v>3.1203703703703702</v>
      </c>
      <c r="K23" s="20">
        <f>(F23/C23)</f>
        <v>355.5139715147129</v>
      </c>
    </row>
    <row r="24" spans="2:11" ht="17.25" customHeight="1">
      <c r="B24" s="71" t="s">
        <v>617</v>
      </c>
      <c r="C24" s="22"/>
      <c r="D24" s="17"/>
      <c r="E24" s="18"/>
      <c r="F24" s="18"/>
      <c r="G24" s="18"/>
      <c r="H24" s="18"/>
      <c r="I24" s="19"/>
      <c r="J24" s="19"/>
      <c r="K24" s="20"/>
    </row>
    <row r="25" spans="2:11" ht="17.25" customHeight="1">
      <c r="B25" s="70" t="s">
        <v>618</v>
      </c>
      <c r="C25" s="22">
        <v>38.4769</v>
      </c>
      <c r="D25" s="17">
        <v>14</v>
      </c>
      <c r="E25" s="18">
        <v>7689</v>
      </c>
      <c r="F25" s="18">
        <v>25457</v>
      </c>
      <c r="G25" s="18">
        <v>13481</v>
      </c>
      <c r="H25" s="18">
        <v>11976</v>
      </c>
      <c r="I25" s="19">
        <f>(G25/H25)*100</f>
        <v>112.56680026720107</v>
      </c>
      <c r="J25" s="19">
        <f>(F25/E25)</f>
        <v>3.3108336584731433</v>
      </c>
      <c r="K25" s="20">
        <f>(F25/C25)</f>
        <v>661.6177498707017</v>
      </c>
    </row>
    <row r="26" spans="2:11" ht="17.25" customHeight="1">
      <c r="B26" s="72" t="s">
        <v>619</v>
      </c>
      <c r="C26" s="22"/>
      <c r="D26" s="17"/>
      <c r="E26" s="18"/>
      <c r="F26" s="18"/>
      <c r="G26" s="18"/>
      <c r="H26" s="18"/>
      <c r="I26" s="19"/>
      <c r="J26" s="19"/>
      <c r="K26" s="20"/>
    </row>
    <row r="27" spans="2:11" ht="17.25" customHeight="1">
      <c r="B27" s="70" t="s">
        <v>620</v>
      </c>
      <c r="C27" s="22">
        <v>111.9106</v>
      </c>
      <c r="D27" s="17">
        <v>16</v>
      </c>
      <c r="E27" s="18">
        <v>10075</v>
      </c>
      <c r="F27" s="18">
        <v>32506</v>
      </c>
      <c r="G27" s="18">
        <v>17532</v>
      </c>
      <c r="H27" s="18">
        <v>14974</v>
      </c>
      <c r="I27" s="19">
        <f>(G27/H27)*100</f>
        <v>117.08294376919994</v>
      </c>
      <c r="J27" s="19">
        <f>(F27/E27)</f>
        <v>3.2264019851116625</v>
      </c>
      <c r="K27" s="20">
        <f>(F27/C27)</f>
        <v>290.463995367731</v>
      </c>
    </row>
    <row r="28" spans="2:11" ht="17.25" customHeight="1">
      <c r="B28" s="72" t="s">
        <v>621</v>
      </c>
      <c r="C28" s="22"/>
      <c r="D28" s="17"/>
      <c r="E28" s="18"/>
      <c r="F28" s="18"/>
      <c r="G28" s="18"/>
      <c r="H28" s="18"/>
      <c r="I28" s="19"/>
      <c r="J28" s="19"/>
      <c r="K28" s="20"/>
    </row>
    <row r="29" spans="2:11" ht="17.25" customHeight="1">
      <c r="B29" s="70" t="s">
        <v>622</v>
      </c>
      <c r="C29" s="22">
        <v>79.8573</v>
      </c>
      <c r="D29" s="17">
        <v>24</v>
      </c>
      <c r="E29" s="18">
        <v>16002</v>
      </c>
      <c r="F29" s="18">
        <v>51161</v>
      </c>
      <c r="G29" s="18">
        <v>26584</v>
      </c>
      <c r="H29" s="18">
        <v>24577</v>
      </c>
      <c r="I29" s="19">
        <v>108.17</v>
      </c>
      <c r="J29" s="19">
        <f>(F29/E29)</f>
        <v>3.1971628546431696</v>
      </c>
      <c r="K29" s="20">
        <f>(F29/C29)</f>
        <v>640.6552688357858</v>
      </c>
    </row>
    <row r="30" spans="2:11" ht="17.25" customHeight="1">
      <c r="B30" s="72" t="s">
        <v>623</v>
      </c>
      <c r="C30" s="22"/>
      <c r="D30" s="17"/>
      <c r="E30" s="18"/>
      <c r="F30" s="18"/>
      <c r="G30" s="18"/>
      <c r="H30" s="18"/>
      <c r="I30" s="19"/>
      <c r="J30" s="19"/>
      <c r="K30" s="20"/>
    </row>
    <row r="31" spans="2:11" ht="17.25" customHeight="1">
      <c r="B31" s="70" t="s">
        <v>624</v>
      </c>
      <c r="C31" s="22">
        <v>38.8671</v>
      </c>
      <c r="D31" s="17">
        <v>15</v>
      </c>
      <c r="E31" s="18">
        <v>11882</v>
      </c>
      <c r="F31" s="18">
        <v>37686</v>
      </c>
      <c r="G31" s="18">
        <v>19746</v>
      </c>
      <c r="H31" s="18">
        <v>17940</v>
      </c>
      <c r="I31" s="19">
        <f>(G31/H31)*100</f>
        <v>110.06688963210702</v>
      </c>
      <c r="J31" s="19">
        <f>(F31/E31)</f>
        <v>3.1716882679683556</v>
      </c>
      <c r="K31" s="20">
        <f>(F31/C31)</f>
        <v>969.6118310859313</v>
      </c>
    </row>
    <row r="32" spans="2:11" ht="17.25" customHeight="1">
      <c r="B32" s="71" t="s">
        <v>625</v>
      </c>
      <c r="C32" s="22"/>
      <c r="D32" s="17"/>
      <c r="E32" s="18"/>
      <c r="F32" s="455"/>
      <c r="G32" s="455"/>
      <c r="H32" s="455"/>
      <c r="I32" s="455"/>
      <c r="J32" s="455"/>
      <c r="K32" s="455"/>
    </row>
    <row r="33" spans="2:11" ht="17.25" customHeight="1">
      <c r="B33" s="70" t="s">
        <v>626</v>
      </c>
      <c r="C33" s="22">
        <v>144.2238</v>
      </c>
      <c r="D33" s="17">
        <v>18</v>
      </c>
      <c r="E33" s="18">
        <v>6808</v>
      </c>
      <c r="F33" s="18">
        <v>21295</v>
      </c>
      <c r="G33" s="18">
        <v>11591</v>
      </c>
      <c r="H33" s="18">
        <v>9704</v>
      </c>
      <c r="I33" s="19">
        <f>(G33/H33)*100</f>
        <v>119.44558944765045</v>
      </c>
      <c r="J33" s="19">
        <f>(F33/E33)</f>
        <v>3.1279377203290246</v>
      </c>
      <c r="K33" s="20">
        <f>(F33/C33)</f>
        <v>147.65246790058228</v>
      </c>
    </row>
    <row r="34" spans="2:11" ht="17.25" customHeight="1">
      <c r="B34" s="72" t="s">
        <v>627</v>
      </c>
      <c r="C34" s="22"/>
      <c r="D34" s="17"/>
      <c r="E34" s="18"/>
      <c r="F34" s="18"/>
      <c r="G34" s="18"/>
      <c r="H34" s="18"/>
      <c r="I34" s="19"/>
      <c r="J34" s="19"/>
      <c r="K34" s="20"/>
    </row>
    <row r="35" spans="2:11" ht="17.25" customHeight="1">
      <c r="B35" s="70" t="s">
        <v>628</v>
      </c>
      <c r="C35" s="22">
        <v>657.5442</v>
      </c>
      <c r="D35" s="17">
        <v>10</v>
      </c>
      <c r="E35" s="18">
        <v>1743</v>
      </c>
      <c r="F35" s="18">
        <v>5802</v>
      </c>
      <c r="G35" s="18">
        <v>3226</v>
      </c>
      <c r="H35" s="18">
        <v>2576</v>
      </c>
      <c r="I35" s="19">
        <f>(G35/H35)*100</f>
        <v>125.23291925465838</v>
      </c>
      <c r="J35" s="19">
        <f>(F35/E35)</f>
        <v>3.3287435456110157</v>
      </c>
      <c r="K35" s="20">
        <f>(F35/C35)</f>
        <v>8.823741430614094</v>
      </c>
    </row>
    <row r="36" spans="2:11" ht="17.25" customHeight="1">
      <c r="B36" s="72" t="s">
        <v>629</v>
      </c>
      <c r="C36" s="22"/>
      <c r="D36" s="17"/>
      <c r="E36" s="18"/>
      <c r="F36" s="18"/>
      <c r="G36" s="18"/>
      <c r="H36" s="18"/>
      <c r="I36" s="19"/>
      <c r="J36" s="19"/>
      <c r="K36" s="20"/>
    </row>
    <row r="37" spans="2:11" ht="17.25" customHeight="1">
      <c r="B37" s="70" t="s">
        <v>630</v>
      </c>
      <c r="C37" s="22">
        <v>740.652</v>
      </c>
      <c r="D37" s="17">
        <v>7</v>
      </c>
      <c r="E37" s="18">
        <v>1683</v>
      </c>
      <c r="F37" s="18">
        <v>5916</v>
      </c>
      <c r="G37" s="18">
        <v>3134</v>
      </c>
      <c r="H37" s="18">
        <v>2782</v>
      </c>
      <c r="I37" s="19">
        <f>(G37/H37)*100</f>
        <v>112.6527677929547</v>
      </c>
      <c r="J37" s="19">
        <f>(F37/E37)</f>
        <v>3.515151515151515</v>
      </c>
      <c r="K37" s="20">
        <f>(F37/C37)</f>
        <v>7.987556909317735</v>
      </c>
    </row>
    <row r="38" spans="2:11" ht="17.25" customHeight="1" thickBot="1">
      <c r="B38" s="73" t="s">
        <v>631</v>
      </c>
      <c r="C38" s="74"/>
      <c r="D38" s="75"/>
      <c r="E38" s="75"/>
      <c r="F38" s="75"/>
      <c r="G38" s="75"/>
      <c r="H38" s="75"/>
      <c r="I38" s="54"/>
      <c r="J38" s="54"/>
      <c r="K38" s="76"/>
    </row>
    <row r="39" ht="21.75" customHeight="1">
      <c r="B39" s="31" t="s">
        <v>695</v>
      </c>
    </row>
    <row r="40" spans="2:3" ht="21.75" customHeight="1">
      <c r="B40" s="49"/>
      <c r="C40" s="33"/>
    </row>
    <row r="41" spans="2:11" ht="16.5">
      <c r="B41" s="34" t="s">
        <v>493</v>
      </c>
      <c r="C41" s="34"/>
      <c r="D41" s="34"/>
      <c r="E41" s="34"/>
      <c r="F41" s="34"/>
      <c r="G41" s="34"/>
      <c r="H41" s="34"/>
      <c r="I41" s="34"/>
      <c r="J41" s="34"/>
      <c r="K41" s="34"/>
    </row>
    <row r="42" ht="4.5" customHeight="1"/>
  </sheetData>
  <mergeCells count="23">
    <mergeCell ref="J10:J12"/>
    <mergeCell ref="K10:K12"/>
    <mergeCell ref="F11:F12"/>
    <mergeCell ref="G11:G12"/>
    <mergeCell ref="H11:H12"/>
    <mergeCell ref="I11:I12"/>
    <mergeCell ref="H9:H10"/>
    <mergeCell ref="I9:I10"/>
    <mergeCell ref="G9:G10"/>
    <mergeCell ref="B10:B12"/>
    <mergeCell ref="C10:C12"/>
    <mergeCell ref="D10:D12"/>
    <mergeCell ref="E10:E12"/>
    <mergeCell ref="J7:J8"/>
    <mergeCell ref="B2:K2"/>
    <mergeCell ref="A1:L1"/>
    <mergeCell ref="B7:B9"/>
    <mergeCell ref="D7:D9"/>
    <mergeCell ref="E7:E9"/>
    <mergeCell ref="F7:H7"/>
    <mergeCell ref="I7:I8"/>
    <mergeCell ref="F8:H8"/>
    <mergeCell ref="F9:F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"/>
  <sheetViews>
    <sheetView showGridLines="0" view="pageBreakPreview" zoomScaleSheetLayoutView="100" workbookViewId="0" topLeftCell="A114">
      <selection activeCell="F31" sqref="F3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1:10" ht="45" customHeight="1">
      <c r="A1" s="572" t="s">
        <v>99</v>
      </c>
      <c r="B1" s="622"/>
      <c r="C1" s="622"/>
      <c r="D1" s="622"/>
      <c r="E1" s="622"/>
      <c r="F1" s="622"/>
      <c r="G1" s="622"/>
      <c r="H1" s="622"/>
      <c r="I1" s="622"/>
      <c r="J1" s="622"/>
    </row>
    <row r="2" spans="2:11" ht="69.75" customHeight="1">
      <c r="B2" s="569" t="s">
        <v>100</v>
      </c>
      <c r="C2" s="655"/>
      <c r="D2" s="655"/>
      <c r="E2" s="655"/>
      <c r="F2" s="655"/>
      <c r="G2" s="655"/>
      <c r="H2" s="655"/>
      <c r="I2" s="655"/>
      <c r="J2" s="77"/>
      <c r="K2" s="593"/>
    </row>
    <row r="3" spans="2:11" ht="9.75" customHeight="1">
      <c r="B3" s="3"/>
      <c r="C3" s="77"/>
      <c r="D3" s="77"/>
      <c r="E3" s="77"/>
      <c r="F3" s="77"/>
      <c r="G3" s="77"/>
      <c r="H3" s="77"/>
      <c r="I3" s="77"/>
      <c r="J3" s="77"/>
      <c r="K3" s="594"/>
    </row>
    <row r="4" spans="2:11" ht="24.75" customHeight="1">
      <c r="B4" s="4" t="s">
        <v>101</v>
      </c>
      <c r="C4" s="5"/>
      <c r="D4" s="5"/>
      <c r="E4" s="5"/>
      <c r="F4" s="5"/>
      <c r="G4" s="5"/>
      <c r="H4" s="5"/>
      <c r="K4" s="593"/>
    </row>
    <row r="5" spans="2:11" ht="21.75" thickBot="1">
      <c r="B5" s="454" t="s">
        <v>102</v>
      </c>
      <c r="C5" s="5"/>
      <c r="D5" s="5"/>
      <c r="E5" s="5"/>
      <c r="F5" s="5"/>
      <c r="G5" s="5"/>
      <c r="H5" s="5"/>
      <c r="K5" s="593"/>
    </row>
    <row r="6" spans="2:11" ht="37.5" customHeight="1">
      <c r="B6" s="523" t="s">
        <v>500</v>
      </c>
      <c r="C6" s="78" t="s">
        <v>840</v>
      </c>
      <c r="D6" s="78" t="s">
        <v>612</v>
      </c>
      <c r="E6" s="78" t="s">
        <v>613</v>
      </c>
      <c r="F6" s="78" t="s">
        <v>615</v>
      </c>
      <c r="G6" s="78" t="s">
        <v>95</v>
      </c>
      <c r="H6" s="13" t="s">
        <v>618</v>
      </c>
      <c r="K6" s="593"/>
    </row>
    <row r="7" spans="2:11" ht="37.5" customHeight="1" thickBot="1">
      <c r="B7" s="524" t="s">
        <v>103</v>
      </c>
      <c r="C7" s="595" t="s">
        <v>96</v>
      </c>
      <c r="D7" s="596" t="s">
        <v>97</v>
      </c>
      <c r="E7" s="596" t="s">
        <v>614</v>
      </c>
      <c r="F7" s="596" t="s">
        <v>616</v>
      </c>
      <c r="G7" s="596" t="s">
        <v>98</v>
      </c>
      <c r="H7" s="597" t="s">
        <v>619</v>
      </c>
      <c r="K7" s="594"/>
    </row>
    <row r="8" spans="2:11" ht="22.5" customHeight="1" hidden="1">
      <c r="B8" s="42" t="s">
        <v>694</v>
      </c>
      <c r="C8" s="25">
        <v>91133</v>
      </c>
      <c r="D8" s="25">
        <v>66460</v>
      </c>
      <c r="E8" s="25">
        <v>50357</v>
      </c>
      <c r="F8" s="25">
        <v>34625</v>
      </c>
      <c r="G8" s="25">
        <v>38890</v>
      </c>
      <c r="H8" s="25">
        <v>25743</v>
      </c>
      <c r="K8" s="594"/>
    </row>
    <row r="9" spans="2:11" ht="21" customHeight="1" hidden="1">
      <c r="B9" s="21" t="s">
        <v>692</v>
      </c>
      <c r="C9" s="25">
        <v>92313</v>
      </c>
      <c r="D9" s="25">
        <v>66921</v>
      </c>
      <c r="E9" s="25">
        <v>49584</v>
      </c>
      <c r="F9" s="25">
        <v>34391</v>
      </c>
      <c r="G9" s="25">
        <v>38771</v>
      </c>
      <c r="H9" s="25">
        <v>25758</v>
      </c>
      <c r="K9" s="594"/>
    </row>
    <row r="10" spans="2:11" ht="21" customHeight="1" hidden="1">
      <c r="B10" s="21" t="s">
        <v>671</v>
      </c>
      <c r="C10" s="25">
        <v>92542</v>
      </c>
      <c r="D10" s="25">
        <v>67569</v>
      </c>
      <c r="E10" s="25">
        <v>48834</v>
      </c>
      <c r="F10" s="25">
        <v>34120</v>
      </c>
      <c r="G10" s="25">
        <v>38519</v>
      </c>
      <c r="H10" s="25">
        <v>26049</v>
      </c>
      <c r="K10" s="594"/>
    </row>
    <row r="11" spans="2:11" ht="16.5" customHeight="1" hidden="1">
      <c r="B11" s="21"/>
      <c r="C11" s="25"/>
      <c r="D11" s="25"/>
      <c r="E11" s="25"/>
      <c r="F11" s="25"/>
      <c r="G11" s="25"/>
      <c r="H11" s="25"/>
      <c r="K11" s="594"/>
    </row>
    <row r="12" spans="2:11" ht="21" customHeight="1">
      <c r="B12" s="21" t="s">
        <v>672</v>
      </c>
      <c r="C12" s="25">
        <v>92038</v>
      </c>
      <c r="D12" s="25">
        <v>68075</v>
      </c>
      <c r="E12" s="25">
        <v>48545</v>
      </c>
      <c r="F12" s="25">
        <v>33624</v>
      </c>
      <c r="G12" s="25">
        <v>38760</v>
      </c>
      <c r="H12" s="25">
        <v>27273</v>
      </c>
      <c r="K12" s="593"/>
    </row>
    <row r="13" spans="2:11" ht="21" customHeight="1">
      <c r="B13" s="21" t="s">
        <v>673</v>
      </c>
      <c r="C13" s="25">
        <v>92013</v>
      </c>
      <c r="D13" s="25">
        <v>68480</v>
      </c>
      <c r="E13" s="25">
        <v>48023</v>
      </c>
      <c r="F13" s="25">
        <v>33632</v>
      </c>
      <c r="G13" s="25">
        <v>38514</v>
      </c>
      <c r="H13" s="25">
        <v>26263</v>
      </c>
      <c r="K13" s="593"/>
    </row>
    <row r="14" spans="2:11" ht="21" customHeight="1">
      <c r="B14" s="21" t="s">
        <v>674</v>
      </c>
      <c r="C14" s="25">
        <v>91908</v>
      </c>
      <c r="D14" s="25">
        <v>69193</v>
      </c>
      <c r="E14" s="25">
        <v>47239</v>
      </c>
      <c r="F14" s="25">
        <v>33340</v>
      </c>
      <c r="G14" s="25">
        <v>38382</v>
      </c>
      <c r="H14" s="25">
        <v>26266</v>
      </c>
      <c r="K14" s="593"/>
    </row>
    <row r="15" spans="2:11" ht="21" customHeight="1">
      <c r="B15" s="21" t="s">
        <v>675</v>
      </c>
      <c r="C15" s="25">
        <v>91951</v>
      </c>
      <c r="D15" s="25">
        <v>69777</v>
      </c>
      <c r="E15" s="25">
        <v>46779</v>
      </c>
      <c r="F15" s="25">
        <v>33337</v>
      </c>
      <c r="G15" s="25">
        <v>38187</v>
      </c>
      <c r="H15" s="25">
        <v>26451</v>
      </c>
      <c r="K15" s="594"/>
    </row>
    <row r="16" spans="2:11" ht="21" customHeight="1">
      <c r="B16" s="21" t="s">
        <v>676</v>
      </c>
      <c r="C16" s="25">
        <v>92097</v>
      </c>
      <c r="D16" s="25">
        <v>70258</v>
      </c>
      <c r="E16" s="18">
        <v>46469</v>
      </c>
      <c r="F16" s="18">
        <v>33113</v>
      </c>
      <c r="G16" s="18">
        <v>38133</v>
      </c>
      <c r="H16" s="18">
        <v>27136</v>
      </c>
      <c r="K16" s="594"/>
    </row>
    <row r="17" spans="2:8" ht="21" customHeight="1">
      <c r="B17" s="21" t="s">
        <v>677</v>
      </c>
      <c r="C17" s="25">
        <v>92768</v>
      </c>
      <c r="D17" s="25">
        <v>70775</v>
      </c>
      <c r="E17" s="18">
        <v>45869</v>
      </c>
      <c r="F17" s="18">
        <v>33062</v>
      </c>
      <c r="G17" s="18">
        <v>37685</v>
      </c>
      <c r="H17" s="18">
        <v>26355</v>
      </c>
    </row>
    <row r="18" spans="2:8" ht="22.5" customHeight="1" hidden="1">
      <c r="B18" s="21" t="s">
        <v>597</v>
      </c>
      <c r="C18" s="25">
        <v>91846</v>
      </c>
      <c r="D18" s="25">
        <v>69934</v>
      </c>
      <c r="E18" s="18">
        <v>46319</v>
      </c>
      <c r="F18" s="18">
        <v>33257</v>
      </c>
      <c r="G18" s="18">
        <v>38288</v>
      </c>
      <c r="H18" s="18">
        <v>27178</v>
      </c>
    </row>
    <row r="19" spans="2:8" ht="22.5" customHeight="1" hidden="1">
      <c r="B19" s="21" t="s">
        <v>680</v>
      </c>
      <c r="C19" s="25">
        <v>92224</v>
      </c>
      <c r="D19" s="25">
        <v>70276</v>
      </c>
      <c r="E19" s="18">
        <v>46128</v>
      </c>
      <c r="F19" s="18">
        <v>33113</v>
      </c>
      <c r="G19" s="18">
        <v>38004</v>
      </c>
      <c r="H19" s="18">
        <v>26852</v>
      </c>
    </row>
    <row r="20" spans="2:8" ht="22.5" customHeight="1" hidden="1">
      <c r="B20" s="21" t="s">
        <v>681</v>
      </c>
      <c r="C20" s="25">
        <v>92519</v>
      </c>
      <c r="D20" s="25">
        <v>70387</v>
      </c>
      <c r="E20" s="18">
        <v>45988</v>
      </c>
      <c r="F20" s="18">
        <v>33124</v>
      </c>
      <c r="G20" s="18">
        <v>37837</v>
      </c>
      <c r="H20" s="18">
        <v>26515</v>
      </c>
    </row>
    <row r="21" spans="2:8" ht="22.5" customHeight="1" hidden="1">
      <c r="B21" s="21" t="s">
        <v>682</v>
      </c>
      <c r="C21" s="25">
        <v>92768</v>
      </c>
      <c r="D21" s="25">
        <v>70775</v>
      </c>
      <c r="E21" s="18">
        <v>45869</v>
      </c>
      <c r="F21" s="18">
        <v>33062</v>
      </c>
      <c r="G21" s="18">
        <v>37685</v>
      </c>
      <c r="H21" s="18">
        <v>26355</v>
      </c>
    </row>
    <row r="22" spans="2:8" ht="22.5" customHeight="1">
      <c r="B22" s="21" t="s">
        <v>679</v>
      </c>
      <c r="C22" s="25">
        <f aca="true" t="shared" si="0" ref="C22:H22">C29</f>
        <v>93623</v>
      </c>
      <c r="D22" s="24">
        <f t="shared" si="0"/>
        <v>72020</v>
      </c>
      <c r="E22" s="18">
        <f t="shared" si="0"/>
        <v>45273</v>
      </c>
      <c r="F22" s="18">
        <f t="shared" si="0"/>
        <v>32817</v>
      </c>
      <c r="G22" s="18">
        <f t="shared" si="0"/>
        <v>37267</v>
      </c>
      <c r="H22" s="18">
        <f t="shared" si="0"/>
        <v>26137</v>
      </c>
    </row>
    <row r="23" spans="2:8" ht="12.75" customHeight="1" hidden="1">
      <c r="B23" s="21" t="s">
        <v>597</v>
      </c>
      <c r="C23" s="653">
        <v>93042</v>
      </c>
      <c r="D23" s="604">
        <v>71146</v>
      </c>
      <c r="E23" s="604">
        <v>45716</v>
      </c>
      <c r="F23" s="604">
        <v>33027</v>
      </c>
      <c r="G23" s="604">
        <v>37626</v>
      </c>
      <c r="H23" s="604">
        <v>26291</v>
      </c>
    </row>
    <row r="24" spans="2:8" ht="12.75" customHeight="1" hidden="1">
      <c r="B24" s="21" t="s">
        <v>598</v>
      </c>
      <c r="C24" s="591"/>
      <c r="D24" s="584"/>
      <c r="E24" s="584"/>
      <c r="F24" s="584"/>
      <c r="G24" s="584"/>
      <c r="H24" s="584"/>
    </row>
    <row r="25" spans="2:8" ht="12.75" customHeight="1" hidden="1">
      <c r="B25" s="21" t="s">
        <v>680</v>
      </c>
      <c r="C25" s="653">
        <v>93261</v>
      </c>
      <c r="D25" s="604">
        <v>71494</v>
      </c>
      <c r="E25" s="604">
        <v>45606</v>
      </c>
      <c r="F25" s="604">
        <v>32942</v>
      </c>
      <c r="G25" s="604">
        <v>37520</v>
      </c>
      <c r="H25" s="604">
        <v>26241</v>
      </c>
    </row>
    <row r="26" spans="2:8" ht="12.75" customHeight="1" hidden="1">
      <c r="B26" s="21" t="s">
        <v>599</v>
      </c>
      <c r="C26" s="653"/>
      <c r="D26" s="604"/>
      <c r="E26" s="604"/>
      <c r="F26" s="604"/>
      <c r="G26" s="604"/>
      <c r="H26" s="604"/>
    </row>
    <row r="27" spans="2:8" ht="12.75" customHeight="1" hidden="1">
      <c r="B27" s="21" t="s">
        <v>681</v>
      </c>
      <c r="C27" s="653">
        <v>93457</v>
      </c>
      <c r="D27" s="604">
        <v>71790</v>
      </c>
      <c r="E27" s="604">
        <v>45400</v>
      </c>
      <c r="F27" s="604">
        <v>32886</v>
      </c>
      <c r="G27" s="604">
        <v>37329</v>
      </c>
      <c r="H27" s="604">
        <v>26205</v>
      </c>
    </row>
    <row r="28" spans="2:8" ht="12.75" customHeight="1" hidden="1">
      <c r="B28" s="21" t="s">
        <v>600</v>
      </c>
      <c r="C28" s="653"/>
      <c r="D28" s="604"/>
      <c r="E28" s="604"/>
      <c r="F28" s="604"/>
      <c r="G28" s="604"/>
      <c r="H28" s="604"/>
    </row>
    <row r="29" spans="2:8" ht="12.75" customHeight="1" hidden="1">
      <c r="B29" s="21" t="s">
        <v>682</v>
      </c>
      <c r="C29" s="653">
        <v>93623</v>
      </c>
      <c r="D29" s="604">
        <v>72020</v>
      </c>
      <c r="E29" s="604">
        <v>45273</v>
      </c>
      <c r="F29" s="604">
        <v>32817</v>
      </c>
      <c r="G29" s="604">
        <v>37267</v>
      </c>
      <c r="H29" s="604">
        <v>26137</v>
      </c>
    </row>
    <row r="30" spans="2:8" ht="12.75" customHeight="1" hidden="1">
      <c r="B30" s="21" t="s">
        <v>601</v>
      </c>
      <c r="C30" s="653"/>
      <c r="D30" s="604"/>
      <c r="E30" s="604"/>
      <c r="F30" s="604"/>
      <c r="G30" s="604"/>
      <c r="H30" s="604"/>
    </row>
    <row r="31" spans="2:8" ht="21.75" customHeight="1">
      <c r="B31" s="21" t="s">
        <v>683</v>
      </c>
      <c r="C31" s="25">
        <f aca="true" t="shared" si="1" ref="C31:H31">C38</f>
        <v>94188</v>
      </c>
      <c r="D31" s="24">
        <f t="shared" si="1"/>
        <v>73196</v>
      </c>
      <c r="E31" s="24">
        <f t="shared" si="1"/>
        <v>44487</v>
      </c>
      <c r="F31" s="24">
        <f t="shared" si="1"/>
        <v>32577</v>
      </c>
      <c r="G31" s="24">
        <f t="shared" si="1"/>
        <v>37032</v>
      </c>
      <c r="H31" s="24">
        <f t="shared" si="1"/>
        <v>25992</v>
      </c>
    </row>
    <row r="32" spans="2:8" ht="12.75" customHeight="1" hidden="1">
      <c r="B32" s="21" t="s">
        <v>684</v>
      </c>
      <c r="C32" s="653">
        <v>93690</v>
      </c>
      <c r="D32" s="604">
        <v>72270</v>
      </c>
      <c r="E32" s="604">
        <v>45083</v>
      </c>
      <c r="F32" s="604">
        <v>32744</v>
      </c>
      <c r="G32" s="604">
        <v>37245</v>
      </c>
      <c r="H32" s="604">
        <v>26078</v>
      </c>
    </row>
    <row r="33" spans="2:8" ht="12.75" customHeight="1" hidden="1">
      <c r="B33" s="21" t="s">
        <v>598</v>
      </c>
      <c r="C33" s="591"/>
      <c r="D33" s="584"/>
      <c r="E33" s="584"/>
      <c r="F33" s="584"/>
      <c r="G33" s="584"/>
      <c r="H33" s="584"/>
    </row>
    <row r="34" spans="2:8" ht="12.75" customHeight="1" hidden="1">
      <c r="B34" s="21" t="s">
        <v>685</v>
      </c>
      <c r="C34" s="653">
        <v>93856</v>
      </c>
      <c r="D34" s="604">
        <v>72669</v>
      </c>
      <c r="E34" s="604">
        <v>44836</v>
      </c>
      <c r="F34" s="604">
        <v>32643</v>
      </c>
      <c r="G34" s="604">
        <v>37135</v>
      </c>
      <c r="H34" s="604">
        <v>26022</v>
      </c>
    </row>
    <row r="35" spans="2:8" ht="12.75" customHeight="1" hidden="1">
      <c r="B35" s="21" t="s">
        <v>599</v>
      </c>
      <c r="C35" s="591"/>
      <c r="D35" s="584"/>
      <c r="E35" s="584"/>
      <c r="F35" s="584"/>
      <c r="G35" s="584"/>
      <c r="H35" s="584"/>
    </row>
    <row r="36" spans="2:8" ht="12.75" customHeight="1" hidden="1">
      <c r="B36" s="21" t="s">
        <v>686</v>
      </c>
      <c r="C36" s="653">
        <v>93989</v>
      </c>
      <c r="D36" s="604">
        <v>72993</v>
      </c>
      <c r="E36" s="604">
        <v>44665</v>
      </c>
      <c r="F36" s="604">
        <v>32601</v>
      </c>
      <c r="G36" s="604">
        <v>37060</v>
      </c>
      <c r="H36" s="604">
        <v>26058</v>
      </c>
    </row>
    <row r="37" spans="2:8" ht="12.75" customHeight="1" hidden="1">
      <c r="B37" s="21" t="s">
        <v>600</v>
      </c>
      <c r="C37" s="591"/>
      <c r="D37" s="584"/>
      <c r="E37" s="584"/>
      <c r="F37" s="584"/>
      <c r="G37" s="584"/>
      <c r="H37" s="584"/>
    </row>
    <row r="38" spans="2:8" ht="12.75" customHeight="1" hidden="1">
      <c r="B38" s="21" t="s">
        <v>687</v>
      </c>
      <c r="C38" s="653">
        <v>94188</v>
      </c>
      <c r="D38" s="604">
        <v>73196</v>
      </c>
      <c r="E38" s="604">
        <v>44487</v>
      </c>
      <c r="F38" s="604">
        <v>32577</v>
      </c>
      <c r="G38" s="604">
        <v>37032</v>
      </c>
      <c r="H38" s="604">
        <v>25992</v>
      </c>
    </row>
    <row r="39" spans="2:8" ht="12.75" customHeight="1" hidden="1">
      <c r="B39" s="21" t="s">
        <v>601</v>
      </c>
      <c r="C39" s="653"/>
      <c r="D39" s="604"/>
      <c r="E39" s="604"/>
      <c r="F39" s="604"/>
      <c r="G39" s="604"/>
      <c r="H39" s="604"/>
    </row>
    <row r="40" spans="2:8" ht="21.75" customHeight="1">
      <c r="B40" s="21" t="s">
        <v>688</v>
      </c>
      <c r="C40" s="79">
        <f aca="true" t="shared" si="2" ref="C40:H40">C47</f>
        <v>94606</v>
      </c>
      <c r="D40" s="25">
        <f t="shared" si="2"/>
        <v>73629</v>
      </c>
      <c r="E40" s="25">
        <f t="shared" si="2"/>
        <v>43895</v>
      </c>
      <c r="F40" s="25">
        <f t="shared" si="2"/>
        <v>32188</v>
      </c>
      <c r="G40" s="25">
        <f t="shared" si="2"/>
        <v>36625</v>
      </c>
      <c r="H40" s="25">
        <f t="shared" si="2"/>
        <v>25878</v>
      </c>
    </row>
    <row r="41" spans="2:8" ht="12.75" customHeight="1" hidden="1">
      <c r="B41" s="21" t="s">
        <v>684</v>
      </c>
      <c r="C41" s="653">
        <v>94291</v>
      </c>
      <c r="D41" s="604">
        <v>73420</v>
      </c>
      <c r="E41" s="604">
        <v>44325</v>
      </c>
      <c r="F41" s="604">
        <v>32510</v>
      </c>
      <c r="G41" s="604">
        <v>36892</v>
      </c>
      <c r="H41" s="604">
        <v>25894</v>
      </c>
    </row>
    <row r="42" spans="2:8" ht="12.75" customHeight="1" hidden="1">
      <c r="B42" s="21" t="s">
        <v>598</v>
      </c>
      <c r="C42" s="653"/>
      <c r="D42" s="604"/>
      <c r="E42" s="604"/>
      <c r="F42" s="604"/>
      <c r="G42" s="604"/>
      <c r="H42" s="604"/>
    </row>
    <row r="43" spans="2:8" ht="12.75" customHeight="1" hidden="1">
      <c r="B43" s="21" t="s">
        <v>685</v>
      </c>
      <c r="C43" s="653">
        <v>94348</v>
      </c>
      <c r="D43" s="604">
        <v>73467</v>
      </c>
      <c r="E43" s="604">
        <v>43963</v>
      </c>
      <c r="F43" s="604">
        <v>32323</v>
      </c>
      <c r="G43" s="604">
        <v>36974</v>
      </c>
      <c r="H43" s="604">
        <v>25866</v>
      </c>
    </row>
    <row r="44" spans="2:8" ht="12.75" customHeight="1" hidden="1">
      <c r="B44" s="21" t="s">
        <v>599</v>
      </c>
      <c r="C44" s="653"/>
      <c r="D44" s="604"/>
      <c r="E44" s="604"/>
      <c r="F44" s="604"/>
      <c r="G44" s="604"/>
      <c r="H44" s="604"/>
    </row>
    <row r="45" spans="2:8" ht="12.75" customHeight="1" hidden="1">
      <c r="B45" s="21" t="s">
        <v>686</v>
      </c>
      <c r="C45" s="653">
        <v>94398</v>
      </c>
      <c r="D45" s="604">
        <v>73561</v>
      </c>
      <c r="E45" s="604">
        <v>44003</v>
      </c>
      <c r="F45" s="604">
        <v>32215</v>
      </c>
      <c r="G45" s="604">
        <v>36662</v>
      </c>
      <c r="H45" s="604">
        <v>25920</v>
      </c>
    </row>
    <row r="46" spans="2:8" ht="12.75" customHeight="1" hidden="1">
      <c r="B46" s="21" t="s">
        <v>600</v>
      </c>
      <c r="C46" s="591"/>
      <c r="D46" s="584"/>
      <c r="E46" s="584"/>
      <c r="F46" s="584"/>
      <c r="G46" s="584"/>
      <c r="H46" s="584"/>
    </row>
    <row r="47" spans="2:8" ht="12.75" customHeight="1">
      <c r="B47" s="21" t="s">
        <v>687</v>
      </c>
      <c r="C47" s="653">
        <v>94606</v>
      </c>
      <c r="D47" s="604">
        <v>73629</v>
      </c>
      <c r="E47" s="604">
        <v>43895</v>
      </c>
      <c r="F47" s="604">
        <v>32188</v>
      </c>
      <c r="G47" s="604">
        <v>36625</v>
      </c>
      <c r="H47" s="604">
        <v>25878</v>
      </c>
    </row>
    <row r="48" spans="2:8" ht="12.75" customHeight="1">
      <c r="B48" s="21" t="s">
        <v>601</v>
      </c>
      <c r="C48" s="591"/>
      <c r="D48" s="584"/>
      <c r="E48" s="584"/>
      <c r="F48" s="584"/>
      <c r="G48" s="584"/>
      <c r="H48" s="584"/>
    </row>
    <row r="49" spans="2:8" ht="12.75" customHeight="1">
      <c r="B49" s="21" t="s">
        <v>411</v>
      </c>
      <c r="C49" s="26"/>
      <c r="D49" s="45"/>
      <c r="E49" s="45"/>
      <c r="F49" s="45"/>
      <c r="G49" s="45"/>
      <c r="H49" s="45"/>
    </row>
    <row r="50" spans="2:8" ht="12.75" customHeight="1">
      <c r="B50" s="21" t="s">
        <v>684</v>
      </c>
      <c r="C50" s="653">
        <v>94639</v>
      </c>
      <c r="D50" s="604">
        <v>73614</v>
      </c>
      <c r="E50" s="604">
        <v>43675</v>
      </c>
      <c r="F50" s="604">
        <v>32097</v>
      </c>
      <c r="G50" s="604">
        <v>36513</v>
      </c>
      <c r="H50" s="604">
        <v>25807</v>
      </c>
    </row>
    <row r="51" spans="2:8" ht="12.75" customHeight="1">
      <c r="B51" s="21" t="s">
        <v>598</v>
      </c>
      <c r="C51" s="653"/>
      <c r="D51" s="604"/>
      <c r="E51" s="604"/>
      <c r="F51" s="604"/>
      <c r="G51" s="604"/>
      <c r="H51" s="604"/>
    </row>
    <row r="52" spans="2:8" ht="12.75" customHeight="1">
      <c r="B52" s="21" t="s">
        <v>685</v>
      </c>
      <c r="C52" s="653">
        <v>94919</v>
      </c>
      <c r="D52" s="604">
        <v>73927</v>
      </c>
      <c r="E52" s="604">
        <v>43533</v>
      </c>
      <c r="F52" s="604">
        <v>32057</v>
      </c>
      <c r="G52" s="604">
        <v>36367</v>
      </c>
      <c r="H52" s="604">
        <v>25677</v>
      </c>
    </row>
    <row r="53" spans="2:8" ht="12.75" customHeight="1">
      <c r="B53" s="21" t="s">
        <v>599</v>
      </c>
      <c r="C53" s="653"/>
      <c r="D53" s="604"/>
      <c r="E53" s="604"/>
      <c r="F53" s="604"/>
      <c r="G53" s="604"/>
      <c r="H53" s="604"/>
    </row>
    <row r="54" spans="2:8" ht="12.75" customHeight="1">
      <c r="B54" s="21" t="s">
        <v>686</v>
      </c>
      <c r="C54" s="653">
        <v>95110</v>
      </c>
      <c r="D54" s="604">
        <v>73995</v>
      </c>
      <c r="E54" s="604">
        <v>43381</v>
      </c>
      <c r="F54" s="604">
        <v>31991</v>
      </c>
      <c r="G54" s="604">
        <v>36254</v>
      </c>
      <c r="H54" s="604">
        <v>25514</v>
      </c>
    </row>
    <row r="55" spans="2:8" ht="12.75" customHeight="1">
      <c r="B55" s="21" t="s">
        <v>600</v>
      </c>
      <c r="C55" s="653"/>
      <c r="D55" s="604"/>
      <c r="E55" s="604"/>
      <c r="F55" s="604"/>
      <c r="G55" s="604"/>
      <c r="H55" s="604"/>
    </row>
    <row r="56" spans="2:8" ht="12.75" customHeight="1">
      <c r="B56" s="21" t="s">
        <v>687</v>
      </c>
      <c r="C56" s="653">
        <v>95383</v>
      </c>
      <c r="D56" s="604">
        <v>74018</v>
      </c>
      <c r="E56" s="604">
        <v>43219</v>
      </c>
      <c r="F56" s="604">
        <v>31924</v>
      </c>
      <c r="G56" s="604">
        <v>36059</v>
      </c>
      <c r="H56" s="604">
        <v>25457</v>
      </c>
    </row>
    <row r="57" spans="2:8" ht="12.75" customHeight="1" thickBot="1">
      <c r="B57" s="46" t="s">
        <v>601</v>
      </c>
      <c r="C57" s="653"/>
      <c r="D57" s="604"/>
      <c r="E57" s="604"/>
      <c r="F57" s="604"/>
      <c r="G57" s="604"/>
      <c r="H57" s="604"/>
    </row>
    <row r="58" spans="2:8" ht="27.75" customHeight="1">
      <c r="B58" s="47" t="s">
        <v>689</v>
      </c>
      <c r="C58" s="654">
        <f aca="true" t="shared" si="3" ref="C58:H58">(C56-C54)/C54*100</f>
        <v>0.2870360635054148</v>
      </c>
      <c r="D58" s="551">
        <f t="shared" si="3"/>
        <v>0.031083181296033515</v>
      </c>
      <c r="E58" s="551">
        <f t="shared" si="3"/>
        <v>-0.37343537493372675</v>
      </c>
      <c r="F58" s="551">
        <f t="shared" si="3"/>
        <v>-0.209433903285299</v>
      </c>
      <c r="G58" s="551">
        <f t="shared" si="3"/>
        <v>-0.5378716831246207</v>
      </c>
      <c r="H58" s="551">
        <f t="shared" si="3"/>
        <v>-0.22340675707454732</v>
      </c>
    </row>
    <row r="59" spans="2:8" ht="27.75" customHeight="1" thickBot="1">
      <c r="B59" s="369" t="s">
        <v>501</v>
      </c>
      <c r="C59" s="656"/>
      <c r="D59" s="627"/>
      <c r="E59" s="627"/>
      <c r="F59" s="627"/>
      <c r="G59" s="627"/>
      <c r="H59" s="627"/>
    </row>
    <row r="60" spans="2:8" ht="27.75" customHeight="1">
      <c r="B60" s="48" t="s">
        <v>690</v>
      </c>
      <c r="C60" s="654">
        <f aca="true" t="shared" si="4" ref="C60:H60">(C56-C47)/C47*100</f>
        <v>0.8213009745682093</v>
      </c>
      <c r="D60" s="551">
        <f t="shared" si="4"/>
        <v>0.5283244373820098</v>
      </c>
      <c r="E60" s="551">
        <f t="shared" si="4"/>
        <v>-1.5400387287845996</v>
      </c>
      <c r="F60" s="551">
        <f t="shared" si="4"/>
        <v>-0.8201814340748105</v>
      </c>
      <c r="G60" s="551">
        <f t="shared" si="4"/>
        <v>-1.5453924914675767</v>
      </c>
      <c r="H60" s="551">
        <f t="shared" si="4"/>
        <v>-1.6268645181235026</v>
      </c>
    </row>
    <row r="61" spans="2:8" ht="27.75" customHeight="1" thickBot="1">
      <c r="B61" s="369" t="s">
        <v>104</v>
      </c>
      <c r="C61" s="625"/>
      <c r="D61" s="552"/>
      <c r="E61" s="552"/>
      <c r="F61" s="552"/>
      <c r="G61" s="552"/>
      <c r="H61" s="552"/>
    </row>
    <row r="62" ht="21.75" customHeight="1">
      <c r="B62" s="31" t="s">
        <v>695</v>
      </c>
    </row>
    <row r="63" spans="2:3" ht="21.75" customHeight="1">
      <c r="B63" s="49"/>
      <c r="C63" s="33"/>
    </row>
    <row r="64" spans="2:8" ht="19.5" customHeight="1">
      <c r="B64" s="34" t="s">
        <v>105</v>
      </c>
      <c r="C64" s="34"/>
      <c r="D64" s="34"/>
      <c r="E64" s="34"/>
      <c r="F64" s="34"/>
      <c r="G64" s="34"/>
      <c r="H64" s="34"/>
    </row>
    <row r="65" spans="2:8" ht="30" customHeight="1">
      <c r="B65" s="4" t="s">
        <v>106</v>
      </c>
      <c r="C65" s="5"/>
      <c r="D65" s="5"/>
      <c r="E65" s="5"/>
      <c r="F65" s="5"/>
      <c r="G65" s="5"/>
      <c r="H65" s="5"/>
    </row>
    <row r="66" spans="2:8" ht="21.75" thickBot="1">
      <c r="B66" s="454" t="s">
        <v>107</v>
      </c>
      <c r="C66" s="5"/>
      <c r="D66" s="5"/>
      <c r="E66" s="5"/>
      <c r="F66" s="5"/>
      <c r="G66" s="5"/>
      <c r="H66" s="5"/>
    </row>
    <row r="67" spans="2:8" ht="39.75" customHeight="1">
      <c r="B67" s="523" t="s">
        <v>500</v>
      </c>
      <c r="C67" s="13" t="s">
        <v>620</v>
      </c>
      <c r="D67" s="13" t="s">
        <v>622</v>
      </c>
      <c r="E67" s="13" t="s">
        <v>624</v>
      </c>
      <c r="F67" s="13" t="s">
        <v>626</v>
      </c>
      <c r="G67" s="13" t="s">
        <v>628</v>
      </c>
      <c r="H67" s="13" t="s">
        <v>630</v>
      </c>
    </row>
    <row r="68" spans="1:8" ht="39.75" customHeight="1" thickBot="1">
      <c r="A68" s="80"/>
      <c r="B68" s="524" t="s">
        <v>103</v>
      </c>
      <c r="C68" s="598" t="s">
        <v>621</v>
      </c>
      <c r="D68" s="596" t="s">
        <v>623</v>
      </c>
      <c r="E68" s="596" t="s">
        <v>625</v>
      </c>
      <c r="F68" s="596" t="s">
        <v>627</v>
      </c>
      <c r="G68" s="596" t="s">
        <v>629</v>
      </c>
      <c r="H68" s="597" t="s">
        <v>631</v>
      </c>
    </row>
    <row r="69" spans="2:11" ht="28.5" customHeight="1" hidden="1">
      <c r="B69" s="42" t="s">
        <v>694</v>
      </c>
      <c r="C69" s="25">
        <v>32771</v>
      </c>
      <c r="D69" s="25">
        <v>51430</v>
      </c>
      <c r="E69" s="25">
        <v>37995</v>
      </c>
      <c r="F69" s="25">
        <v>23315</v>
      </c>
      <c r="G69" s="25">
        <v>5612</v>
      </c>
      <c r="H69" s="25">
        <v>6028</v>
      </c>
      <c r="K69" s="81"/>
    </row>
    <row r="70" spans="2:11" ht="28.5" customHeight="1" hidden="1">
      <c r="B70" s="21" t="s">
        <v>692</v>
      </c>
      <c r="C70" s="25">
        <v>32953</v>
      </c>
      <c r="D70" s="25">
        <v>51645</v>
      </c>
      <c r="E70" s="25">
        <v>38420</v>
      </c>
      <c r="F70" s="25">
        <v>22727</v>
      </c>
      <c r="G70" s="25">
        <v>5644</v>
      </c>
      <c r="H70" s="25">
        <v>5916</v>
      </c>
      <c r="K70" s="81"/>
    </row>
    <row r="71" spans="2:8" ht="28.5" customHeight="1" hidden="1">
      <c r="B71" s="21" t="s">
        <v>671</v>
      </c>
      <c r="C71" s="25">
        <v>33080</v>
      </c>
      <c r="D71" s="25">
        <v>51772</v>
      </c>
      <c r="E71" s="25">
        <v>38406</v>
      </c>
      <c r="F71" s="25">
        <v>22602</v>
      </c>
      <c r="G71" s="25">
        <v>5648</v>
      </c>
      <c r="H71" s="25">
        <v>5979</v>
      </c>
    </row>
    <row r="72" spans="2:8" ht="22.5" customHeight="1" hidden="1">
      <c r="B72" s="21"/>
      <c r="C72" s="25"/>
      <c r="D72" s="25"/>
      <c r="E72" s="25"/>
      <c r="F72" s="25"/>
      <c r="G72" s="25"/>
      <c r="H72" s="25"/>
    </row>
    <row r="73" spans="2:8" ht="28.5" customHeight="1">
      <c r="B73" s="21" t="s">
        <v>672</v>
      </c>
      <c r="C73" s="25">
        <v>33819</v>
      </c>
      <c r="D73" s="25">
        <v>51828</v>
      </c>
      <c r="E73" s="25">
        <v>38233</v>
      </c>
      <c r="F73" s="25">
        <v>22778</v>
      </c>
      <c r="G73" s="25">
        <v>5708</v>
      </c>
      <c r="H73" s="25">
        <v>5922</v>
      </c>
    </row>
    <row r="74" spans="2:8" ht="28.5" customHeight="1">
      <c r="B74" s="21" t="s">
        <v>673</v>
      </c>
      <c r="C74" s="25">
        <v>33919</v>
      </c>
      <c r="D74" s="25">
        <v>51926</v>
      </c>
      <c r="E74" s="25">
        <v>38827</v>
      </c>
      <c r="F74" s="25">
        <v>22479</v>
      </c>
      <c r="G74" s="25">
        <v>5687</v>
      </c>
      <c r="H74" s="25">
        <v>5864</v>
      </c>
    </row>
    <row r="75" spans="2:8" ht="28.5" customHeight="1">
      <c r="B75" s="21" t="s">
        <v>674</v>
      </c>
      <c r="C75" s="25">
        <v>33971</v>
      </c>
      <c r="D75" s="25">
        <v>51723</v>
      </c>
      <c r="E75" s="25">
        <v>39123</v>
      </c>
      <c r="F75" s="25">
        <v>22333</v>
      </c>
      <c r="G75" s="25">
        <v>5699</v>
      </c>
      <c r="H75" s="25">
        <v>5827</v>
      </c>
    </row>
    <row r="76" spans="2:8" ht="28.5" customHeight="1">
      <c r="B76" s="21" t="s">
        <v>675</v>
      </c>
      <c r="C76" s="25">
        <v>33932</v>
      </c>
      <c r="D76" s="25">
        <v>51739</v>
      </c>
      <c r="E76" s="25">
        <v>39393</v>
      </c>
      <c r="F76" s="25">
        <v>22142</v>
      </c>
      <c r="G76" s="25">
        <v>5684</v>
      </c>
      <c r="H76" s="25">
        <v>5814</v>
      </c>
    </row>
    <row r="77" spans="2:8" ht="28.5" customHeight="1">
      <c r="B77" s="21" t="s">
        <v>676</v>
      </c>
      <c r="C77" s="25">
        <v>34153</v>
      </c>
      <c r="D77" s="25">
        <v>51313</v>
      </c>
      <c r="E77" s="24">
        <v>39034</v>
      </c>
      <c r="F77" s="24">
        <v>22265</v>
      </c>
      <c r="G77" s="24">
        <v>5901</v>
      </c>
      <c r="H77" s="24">
        <v>5927</v>
      </c>
    </row>
    <row r="78" spans="2:8" ht="28.5" customHeight="1">
      <c r="B78" s="21" t="s">
        <v>677</v>
      </c>
      <c r="C78" s="25">
        <v>33566</v>
      </c>
      <c r="D78" s="25">
        <v>51382</v>
      </c>
      <c r="E78" s="24">
        <v>38897</v>
      </c>
      <c r="F78" s="24">
        <v>21999</v>
      </c>
      <c r="G78" s="24">
        <v>5842</v>
      </c>
      <c r="H78" s="24">
        <v>5907</v>
      </c>
    </row>
    <row r="79" spans="2:8" ht="28.5" customHeight="1" hidden="1">
      <c r="B79" s="599" t="s">
        <v>597</v>
      </c>
      <c r="C79" s="25">
        <v>33997</v>
      </c>
      <c r="D79" s="25">
        <v>51400</v>
      </c>
      <c r="E79" s="24">
        <v>39008</v>
      </c>
      <c r="F79" s="24">
        <v>22746</v>
      </c>
      <c r="G79" s="24">
        <v>5983</v>
      </c>
      <c r="H79" s="24">
        <v>6059</v>
      </c>
    </row>
    <row r="80" spans="2:8" ht="28.5" customHeight="1" hidden="1">
      <c r="B80" s="599" t="s">
        <v>680</v>
      </c>
      <c r="C80" s="25">
        <v>33800</v>
      </c>
      <c r="D80" s="25">
        <v>51409</v>
      </c>
      <c r="E80" s="24">
        <v>38986</v>
      </c>
      <c r="F80" s="24">
        <v>22394</v>
      </c>
      <c r="G80" s="24">
        <v>5953</v>
      </c>
      <c r="H80" s="24">
        <v>6011</v>
      </c>
    </row>
    <row r="81" spans="2:8" ht="28.5" customHeight="1" hidden="1">
      <c r="B81" s="599" t="s">
        <v>681</v>
      </c>
      <c r="C81" s="25">
        <v>33675</v>
      </c>
      <c r="D81" s="25">
        <v>51483</v>
      </c>
      <c r="E81" s="24">
        <v>38953</v>
      </c>
      <c r="F81" s="24">
        <v>22148</v>
      </c>
      <c r="G81" s="24">
        <v>5879</v>
      </c>
      <c r="H81" s="24">
        <v>5945</v>
      </c>
    </row>
    <row r="82" spans="2:8" ht="28.5" customHeight="1" hidden="1">
      <c r="B82" s="599" t="s">
        <v>682</v>
      </c>
      <c r="C82" s="25">
        <v>33566</v>
      </c>
      <c r="D82" s="25">
        <v>51382</v>
      </c>
      <c r="E82" s="24">
        <v>38897</v>
      </c>
      <c r="F82" s="24">
        <v>21999</v>
      </c>
      <c r="G82" s="24">
        <v>5842</v>
      </c>
      <c r="H82" s="24">
        <v>5907</v>
      </c>
    </row>
    <row r="83" spans="2:8" ht="28.5" customHeight="1">
      <c r="B83" s="21" t="s">
        <v>679</v>
      </c>
      <c r="C83" s="82">
        <f aca="true" t="shared" si="5" ref="C83:H83">C90</f>
        <v>33254</v>
      </c>
      <c r="D83" s="82">
        <f t="shared" si="5"/>
        <v>50988</v>
      </c>
      <c r="E83" s="82">
        <f t="shared" si="5"/>
        <v>38468</v>
      </c>
      <c r="F83" s="82">
        <f t="shared" si="5"/>
        <v>21734</v>
      </c>
      <c r="G83" s="82">
        <f t="shared" si="5"/>
        <v>5788</v>
      </c>
      <c r="H83" s="82">
        <f t="shared" si="5"/>
        <v>5916</v>
      </c>
    </row>
    <row r="84" spans="2:8" ht="15" customHeight="1" hidden="1">
      <c r="B84" s="21" t="s">
        <v>597</v>
      </c>
      <c r="C84" s="653">
        <v>33473</v>
      </c>
      <c r="D84" s="604">
        <v>51218</v>
      </c>
      <c r="E84" s="604">
        <v>38817</v>
      </c>
      <c r="F84" s="604">
        <v>21891</v>
      </c>
      <c r="G84" s="604">
        <v>5803</v>
      </c>
      <c r="H84" s="604">
        <v>5904</v>
      </c>
    </row>
    <row r="85" spans="2:8" ht="15" customHeight="1" hidden="1">
      <c r="B85" s="21" t="s">
        <v>598</v>
      </c>
      <c r="C85" s="653"/>
      <c r="D85" s="604"/>
      <c r="E85" s="604"/>
      <c r="F85" s="604"/>
      <c r="G85" s="604"/>
      <c r="H85" s="604"/>
    </row>
    <row r="86" spans="2:8" ht="15" customHeight="1" hidden="1">
      <c r="B86" s="21" t="s">
        <v>680</v>
      </c>
      <c r="C86" s="653">
        <v>33306</v>
      </c>
      <c r="D86" s="604">
        <v>51110</v>
      </c>
      <c r="E86" s="604">
        <v>38668</v>
      </c>
      <c r="F86" s="604">
        <v>21786</v>
      </c>
      <c r="G86" s="604">
        <v>5779</v>
      </c>
      <c r="H86" s="604">
        <v>5893</v>
      </c>
    </row>
    <row r="87" spans="2:8" ht="15" customHeight="1" hidden="1">
      <c r="B87" s="21" t="s">
        <v>599</v>
      </c>
      <c r="C87" s="653"/>
      <c r="D87" s="604"/>
      <c r="E87" s="604"/>
      <c r="F87" s="604"/>
      <c r="G87" s="604"/>
      <c r="H87" s="604"/>
    </row>
    <row r="88" spans="2:8" ht="15" customHeight="1" hidden="1">
      <c r="B88" s="21" t="s">
        <v>681</v>
      </c>
      <c r="C88" s="653">
        <v>33281</v>
      </c>
      <c r="D88" s="604">
        <v>51066</v>
      </c>
      <c r="E88" s="604">
        <v>38499</v>
      </c>
      <c r="F88" s="604">
        <v>21720</v>
      </c>
      <c r="G88" s="604">
        <v>5779</v>
      </c>
      <c r="H88" s="604">
        <v>5913</v>
      </c>
    </row>
    <row r="89" spans="2:8" ht="15" customHeight="1" hidden="1">
      <c r="B89" s="21" t="s">
        <v>600</v>
      </c>
      <c r="C89" s="653"/>
      <c r="D89" s="604"/>
      <c r="E89" s="604"/>
      <c r="F89" s="604"/>
      <c r="G89" s="604"/>
      <c r="H89" s="604"/>
    </row>
    <row r="90" spans="2:8" ht="15" customHeight="1" hidden="1">
      <c r="B90" s="21" t="s">
        <v>682</v>
      </c>
      <c r="C90" s="653">
        <v>33254</v>
      </c>
      <c r="D90" s="604">
        <v>50988</v>
      </c>
      <c r="E90" s="604">
        <v>38468</v>
      </c>
      <c r="F90" s="604">
        <v>21734</v>
      </c>
      <c r="G90" s="604">
        <v>5788</v>
      </c>
      <c r="H90" s="604">
        <v>5916</v>
      </c>
    </row>
    <row r="91" spans="2:8" ht="15" customHeight="1" hidden="1">
      <c r="B91" s="21" t="s">
        <v>601</v>
      </c>
      <c r="C91" s="653"/>
      <c r="D91" s="604"/>
      <c r="E91" s="604"/>
      <c r="F91" s="604"/>
      <c r="G91" s="604"/>
      <c r="H91" s="604"/>
    </row>
    <row r="92" spans="2:8" ht="28.5" customHeight="1">
      <c r="B92" s="21" t="s">
        <v>683</v>
      </c>
      <c r="C92" s="79">
        <f aca="true" t="shared" si="6" ref="C92:H92">C99</f>
        <v>32833</v>
      </c>
      <c r="D92" s="24">
        <f t="shared" si="6"/>
        <v>50754</v>
      </c>
      <c r="E92" s="24">
        <f t="shared" si="6"/>
        <v>38047</v>
      </c>
      <c r="F92" s="24">
        <f t="shared" si="6"/>
        <v>21530</v>
      </c>
      <c r="G92" s="24">
        <f t="shared" si="6"/>
        <v>5772</v>
      </c>
      <c r="H92" s="24">
        <f t="shared" si="6"/>
        <v>5878</v>
      </c>
    </row>
    <row r="93" spans="2:8" ht="15" customHeight="1" hidden="1">
      <c r="B93" s="21" t="s">
        <v>684</v>
      </c>
      <c r="C93" s="653">
        <v>33131</v>
      </c>
      <c r="D93" s="604">
        <v>50904</v>
      </c>
      <c r="E93" s="604">
        <v>38301</v>
      </c>
      <c r="F93" s="604">
        <v>21691</v>
      </c>
      <c r="G93" s="604">
        <v>5726</v>
      </c>
      <c r="H93" s="604">
        <v>5895</v>
      </c>
    </row>
    <row r="94" spans="2:8" ht="15" customHeight="1" hidden="1">
      <c r="B94" s="21" t="s">
        <v>598</v>
      </c>
      <c r="C94" s="591"/>
      <c r="D94" s="584"/>
      <c r="E94" s="584"/>
      <c r="F94" s="584"/>
      <c r="G94" s="584"/>
      <c r="H94" s="584"/>
    </row>
    <row r="95" spans="2:8" ht="15" customHeight="1" hidden="1">
      <c r="B95" s="21" t="s">
        <v>685</v>
      </c>
      <c r="C95" s="653">
        <v>33061</v>
      </c>
      <c r="D95" s="604">
        <v>50773</v>
      </c>
      <c r="E95" s="604">
        <v>38151</v>
      </c>
      <c r="F95" s="604">
        <v>21593</v>
      </c>
      <c r="G95" s="604">
        <v>5708</v>
      </c>
      <c r="H95" s="604">
        <v>5866</v>
      </c>
    </row>
    <row r="96" spans="2:8" ht="15" customHeight="1" hidden="1">
      <c r="B96" s="21" t="s">
        <v>599</v>
      </c>
      <c r="C96" s="653"/>
      <c r="D96" s="604"/>
      <c r="E96" s="604"/>
      <c r="F96" s="604"/>
      <c r="G96" s="604"/>
      <c r="H96" s="604"/>
    </row>
    <row r="97" spans="2:8" ht="15" customHeight="1" hidden="1">
      <c r="B97" s="21" t="s">
        <v>686</v>
      </c>
      <c r="C97" s="653">
        <v>32964</v>
      </c>
      <c r="D97" s="604">
        <v>50687</v>
      </c>
      <c r="E97" s="604">
        <v>38046</v>
      </c>
      <c r="F97" s="604">
        <v>21549</v>
      </c>
      <c r="G97" s="604">
        <v>5747</v>
      </c>
      <c r="H97" s="604">
        <v>5873</v>
      </c>
    </row>
    <row r="98" spans="2:8" ht="15" customHeight="1" hidden="1">
      <c r="B98" s="21" t="s">
        <v>600</v>
      </c>
      <c r="C98" s="653"/>
      <c r="D98" s="604"/>
      <c r="E98" s="604"/>
      <c r="F98" s="604"/>
      <c r="G98" s="604"/>
      <c r="H98" s="604"/>
    </row>
    <row r="99" spans="2:8" ht="15" customHeight="1" hidden="1">
      <c r="B99" s="21" t="s">
        <v>687</v>
      </c>
      <c r="C99" s="653">
        <v>32833</v>
      </c>
      <c r="D99" s="604">
        <v>50754</v>
      </c>
      <c r="E99" s="604">
        <v>38047</v>
      </c>
      <c r="F99" s="604">
        <v>21530</v>
      </c>
      <c r="G99" s="604">
        <v>5772</v>
      </c>
      <c r="H99" s="604">
        <v>5878</v>
      </c>
    </row>
    <row r="100" spans="2:8" ht="15" customHeight="1" hidden="1">
      <c r="B100" s="21" t="s">
        <v>601</v>
      </c>
      <c r="C100" s="653"/>
      <c r="D100" s="604"/>
      <c r="E100" s="604"/>
      <c r="F100" s="604"/>
      <c r="G100" s="604"/>
      <c r="H100" s="604"/>
    </row>
    <row r="101" spans="2:8" ht="28.5" customHeight="1">
      <c r="B101" s="21" t="s">
        <v>688</v>
      </c>
      <c r="C101" s="79">
        <f aca="true" t="shared" si="7" ref="C101:H101">C108</f>
        <v>32711</v>
      </c>
      <c r="D101" s="25">
        <f t="shared" si="7"/>
        <v>50907</v>
      </c>
      <c r="E101" s="25">
        <f t="shared" si="7"/>
        <v>37702</v>
      </c>
      <c r="F101" s="25">
        <f t="shared" si="7"/>
        <v>21712</v>
      </c>
      <c r="G101" s="25">
        <f t="shared" si="7"/>
        <v>5812</v>
      </c>
      <c r="H101" s="25">
        <f t="shared" si="7"/>
        <v>5921</v>
      </c>
    </row>
    <row r="102" spans="2:8" ht="15" customHeight="1" hidden="1">
      <c r="B102" s="21" t="s">
        <v>684</v>
      </c>
      <c r="C102" s="653">
        <v>32777</v>
      </c>
      <c r="D102" s="604">
        <v>50808</v>
      </c>
      <c r="E102" s="604">
        <v>37940</v>
      </c>
      <c r="F102" s="604">
        <v>21508</v>
      </c>
      <c r="G102" s="604">
        <v>5759</v>
      </c>
      <c r="H102" s="604">
        <v>5854</v>
      </c>
    </row>
    <row r="103" spans="2:8" ht="15" customHeight="1" hidden="1">
      <c r="B103" s="21" t="s">
        <v>598</v>
      </c>
      <c r="C103" s="653"/>
      <c r="D103" s="604"/>
      <c r="E103" s="604"/>
      <c r="F103" s="604"/>
      <c r="G103" s="604"/>
      <c r="H103" s="604"/>
    </row>
    <row r="104" spans="2:8" ht="15" customHeight="1" hidden="1">
      <c r="B104" s="21" t="s">
        <v>685</v>
      </c>
      <c r="C104" s="653">
        <v>32621</v>
      </c>
      <c r="D104" s="604">
        <v>51073</v>
      </c>
      <c r="E104" s="604">
        <v>37667</v>
      </c>
      <c r="F104" s="604">
        <v>21806</v>
      </c>
      <c r="G104" s="604">
        <v>5744</v>
      </c>
      <c r="H104" s="604">
        <v>5843</v>
      </c>
    </row>
    <row r="105" spans="2:8" ht="15" customHeight="1" hidden="1">
      <c r="B105" s="21" t="s">
        <v>599</v>
      </c>
      <c r="C105" s="653"/>
      <c r="D105" s="604"/>
      <c r="E105" s="604"/>
      <c r="F105" s="604"/>
      <c r="G105" s="604"/>
      <c r="H105" s="604"/>
    </row>
    <row r="106" spans="2:8" ht="15" customHeight="1" hidden="1">
      <c r="B106" s="21" t="s">
        <v>686</v>
      </c>
      <c r="C106" s="653">
        <v>32755</v>
      </c>
      <c r="D106" s="604">
        <v>50920</v>
      </c>
      <c r="E106" s="604">
        <v>37640</v>
      </c>
      <c r="F106" s="604">
        <v>21765</v>
      </c>
      <c r="G106" s="604">
        <v>5779</v>
      </c>
      <c r="H106" s="604">
        <v>5849</v>
      </c>
    </row>
    <row r="107" spans="2:8" ht="15" customHeight="1" hidden="1">
      <c r="B107" s="21" t="s">
        <v>600</v>
      </c>
      <c r="C107" s="653"/>
      <c r="D107" s="604"/>
      <c r="E107" s="604"/>
      <c r="F107" s="604"/>
      <c r="G107" s="604"/>
      <c r="H107" s="604"/>
    </row>
    <row r="108" spans="2:8" ht="15" customHeight="1">
      <c r="B108" s="21" t="s">
        <v>687</v>
      </c>
      <c r="C108" s="653">
        <v>32711</v>
      </c>
      <c r="D108" s="604">
        <v>50907</v>
      </c>
      <c r="E108" s="604">
        <v>37702</v>
      </c>
      <c r="F108" s="604">
        <v>21712</v>
      </c>
      <c r="G108" s="604">
        <v>5812</v>
      </c>
      <c r="H108" s="604">
        <v>5921</v>
      </c>
    </row>
    <row r="109" spans="2:8" ht="15" customHeight="1">
      <c r="B109" s="21" t="s">
        <v>601</v>
      </c>
      <c r="C109" s="653"/>
      <c r="D109" s="604"/>
      <c r="E109" s="604"/>
      <c r="F109" s="604"/>
      <c r="G109" s="604"/>
      <c r="H109" s="604"/>
    </row>
    <row r="110" spans="2:8" ht="15" customHeight="1">
      <c r="B110" s="21" t="s">
        <v>411</v>
      </c>
      <c r="C110" s="79"/>
      <c r="D110" s="25"/>
      <c r="E110" s="25"/>
      <c r="F110" s="25"/>
      <c r="G110" s="25"/>
      <c r="H110" s="25"/>
    </row>
    <row r="111" spans="2:8" ht="15" customHeight="1">
      <c r="B111" s="21" t="s">
        <v>684</v>
      </c>
      <c r="C111" s="653">
        <v>32640</v>
      </c>
      <c r="D111" s="604">
        <v>50896</v>
      </c>
      <c r="E111" s="604">
        <v>37719</v>
      </c>
      <c r="F111" s="604">
        <v>21654</v>
      </c>
      <c r="G111" s="604">
        <v>5838</v>
      </c>
      <c r="H111" s="604">
        <v>6024</v>
      </c>
    </row>
    <row r="112" spans="2:8" ht="15" customHeight="1">
      <c r="B112" s="21" t="s">
        <v>598</v>
      </c>
      <c r="C112" s="653"/>
      <c r="D112" s="604"/>
      <c r="E112" s="604"/>
      <c r="F112" s="604"/>
      <c r="G112" s="604"/>
      <c r="H112" s="604"/>
    </row>
    <row r="113" spans="2:8" ht="15" customHeight="1">
      <c r="B113" s="21" t="s">
        <v>685</v>
      </c>
      <c r="C113" s="653">
        <v>32510</v>
      </c>
      <c r="D113" s="604">
        <v>50906</v>
      </c>
      <c r="E113" s="604">
        <v>37619</v>
      </c>
      <c r="F113" s="604">
        <v>21513</v>
      </c>
      <c r="G113" s="604">
        <v>5840</v>
      </c>
      <c r="H113" s="604">
        <v>5987</v>
      </c>
    </row>
    <row r="114" spans="2:8" ht="15" customHeight="1">
      <c r="B114" s="21" t="s">
        <v>599</v>
      </c>
      <c r="C114" s="653"/>
      <c r="D114" s="604"/>
      <c r="E114" s="604"/>
      <c r="F114" s="604"/>
      <c r="G114" s="604"/>
      <c r="H114" s="604"/>
    </row>
    <row r="115" spans="2:8" ht="15" customHeight="1">
      <c r="B115" s="21" t="s">
        <v>686</v>
      </c>
      <c r="C115" s="653">
        <v>32538</v>
      </c>
      <c r="D115" s="604">
        <v>50999</v>
      </c>
      <c r="E115" s="604">
        <v>37671</v>
      </c>
      <c r="F115" s="604">
        <v>21396</v>
      </c>
      <c r="G115" s="604">
        <v>5844</v>
      </c>
      <c r="H115" s="604">
        <v>5906</v>
      </c>
    </row>
    <row r="116" spans="2:8" ht="15" customHeight="1">
      <c r="B116" s="21" t="s">
        <v>600</v>
      </c>
      <c r="C116" s="653"/>
      <c r="D116" s="604"/>
      <c r="E116" s="604"/>
      <c r="F116" s="604"/>
      <c r="G116" s="604"/>
      <c r="H116" s="604"/>
    </row>
    <row r="117" spans="2:8" ht="15" customHeight="1">
      <c r="B117" s="21" t="s">
        <v>687</v>
      </c>
      <c r="C117" s="653">
        <v>32506</v>
      </c>
      <c r="D117" s="604">
        <v>51161</v>
      </c>
      <c r="E117" s="604">
        <v>37686</v>
      </c>
      <c r="F117" s="604">
        <v>21295</v>
      </c>
      <c r="G117" s="604">
        <v>5802</v>
      </c>
      <c r="H117" s="604">
        <v>5916</v>
      </c>
    </row>
    <row r="118" spans="2:8" ht="15" customHeight="1" thickBot="1">
      <c r="B118" s="21" t="s">
        <v>601</v>
      </c>
      <c r="C118" s="653"/>
      <c r="D118" s="604"/>
      <c r="E118" s="604"/>
      <c r="F118" s="604"/>
      <c r="G118" s="604"/>
      <c r="H118" s="604"/>
    </row>
    <row r="119" spans="2:8" ht="30" customHeight="1">
      <c r="B119" s="48" t="s">
        <v>689</v>
      </c>
      <c r="C119" s="551">
        <f aca="true" t="shared" si="8" ref="C119:H119">(C117-C115)/C115*100</f>
        <v>-0.09834654865080829</v>
      </c>
      <c r="D119" s="551">
        <f t="shared" si="8"/>
        <v>0.3176532873193592</v>
      </c>
      <c r="E119" s="551">
        <f t="shared" si="8"/>
        <v>0.039818427968463806</v>
      </c>
      <c r="F119" s="551">
        <f t="shared" si="8"/>
        <v>-0.47205085062628527</v>
      </c>
      <c r="G119" s="551">
        <f t="shared" si="8"/>
        <v>-0.7186858316221766</v>
      </c>
      <c r="H119" s="551">
        <f t="shared" si="8"/>
        <v>0.16931933626820184</v>
      </c>
    </row>
    <row r="120" spans="2:8" ht="30" customHeight="1" thickBot="1">
      <c r="B120" s="369" t="s">
        <v>501</v>
      </c>
      <c r="C120" s="552"/>
      <c r="D120" s="552"/>
      <c r="E120" s="552"/>
      <c r="F120" s="552"/>
      <c r="G120" s="552"/>
      <c r="H120" s="552"/>
    </row>
    <row r="121" spans="2:8" ht="30" customHeight="1">
      <c r="B121" s="48" t="s">
        <v>690</v>
      </c>
      <c r="C121" s="551">
        <f aca="true" t="shared" si="9" ref="C121:H121">(C117-C108)/C108*100</f>
        <v>-0.6267004983033231</v>
      </c>
      <c r="D121" s="551">
        <f t="shared" si="9"/>
        <v>0.49894906397941347</v>
      </c>
      <c r="E121" s="551">
        <f t="shared" si="9"/>
        <v>-0.04243806694605061</v>
      </c>
      <c r="F121" s="551">
        <f t="shared" si="9"/>
        <v>-1.920596904937362</v>
      </c>
      <c r="G121" s="551">
        <f t="shared" si="9"/>
        <v>-0.1720578114246387</v>
      </c>
      <c r="H121" s="551">
        <f t="shared" si="9"/>
        <v>-0.0844451950684006</v>
      </c>
    </row>
    <row r="122" spans="2:8" ht="30" customHeight="1" thickBot="1">
      <c r="B122" s="369" t="s">
        <v>502</v>
      </c>
      <c r="C122" s="552"/>
      <c r="D122" s="552"/>
      <c r="E122" s="552"/>
      <c r="F122" s="552"/>
      <c r="G122" s="552"/>
      <c r="H122" s="552"/>
    </row>
    <row r="123" ht="21.75" customHeight="1">
      <c r="B123" s="31" t="s">
        <v>695</v>
      </c>
    </row>
    <row r="124" spans="2:3" ht="21.75" customHeight="1">
      <c r="B124" s="49"/>
      <c r="C124" s="33"/>
    </row>
    <row r="125" spans="2:8" ht="19.5" customHeight="1">
      <c r="B125" s="34" t="s">
        <v>108</v>
      </c>
      <c r="C125" s="34"/>
      <c r="D125" s="34"/>
      <c r="E125" s="34"/>
      <c r="F125" s="34"/>
      <c r="G125" s="34"/>
      <c r="H125" s="34"/>
    </row>
    <row r="126" ht="4.5" customHeight="1"/>
  </sheetData>
  <mergeCells count="218">
    <mergeCell ref="G113:G114"/>
    <mergeCell ref="H113:H114"/>
    <mergeCell ref="C113:C114"/>
    <mergeCell ref="D113:D114"/>
    <mergeCell ref="E113:E114"/>
    <mergeCell ref="F113:F114"/>
    <mergeCell ref="E52:E53"/>
    <mergeCell ref="F52:F53"/>
    <mergeCell ref="G52:G53"/>
    <mergeCell ref="H52:H53"/>
    <mergeCell ref="G111:G112"/>
    <mergeCell ref="H111:H112"/>
    <mergeCell ref="C111:C112"/>
    <mergeCell ref="D111:D112"/>
    <mergeCell ref="E111:E112"/>
    <mergeCell ref="F111:F112"/>
    <mergeCell ref="E50:E51"/>
    <mergeCell ref="F50:F51"/>
    <mergeCell ref="G50:G51"/>
    <mergeCell ref="H50:H51"/>
    <mergeCell ref="G45:G46"/>
    <mergeCell ref="H45:H46"/>
    <mergeCell ref="C106:C107"/>
    <mergeCell ref="D106:D107"/>
    <mergeCell ref="E106:E107"/>
    <mergeCell ref="F106:F107"/>
    <mergeCell ref="G106:G107"/>
    <mergeCell ref="H106:H107"/>
    <mergeCell ref="C45:C46"/>
    <mergeCell ref="D45:D46"/>
    <mergeCell ref="E45:E46"/>
    <mergeCell ref="F45:F46"/>
    <mergeCell ref="G104:G105"/>
    <mergeCell ref="H104:H105"/>
    <mergeCell ref="E104:E105"/>
    <mergeCell ref="F104:F105"/>
    <mergeCell ref="G90:G91"/>
    <mergeCell ref="H90:H91"/>
    <mergeCell ref="G88:G89"/>
    <mergeCell ref="H88:H89"/>
    <mergeCell ref="C43:C44"/>
    <mergeCell ref="D43:D44"/>
    <mergeCell ref="C104:C105"/>
    <mergeCell ref="D104:D105"/>
    <mergeCell ref="C47:C48"/>
    <mergeCell ref="D47:D48"/>
    <mergeCell ref="C50:C51"/>
    <mergeCell ref="D50:D51"/>
    <mergeCell ref="C52:C53"/>
    <mergeCell ref="D52:D53"/>
    <mergeCell ref="E43:E44"/>
    <mergeCell ref="F43:F44"/>
    <mergeCell ref="G41:G42"/>
    <mergeCell ref="H41:H42"/>
    <mergeCell ref="G43:G44"/>
    <mergeCell ref="H43:H44"/>
    <mergeCell ref="C41:C42"/>
    <mergeCell ref="D41:D42"/>
    <mergeCell ref="E41:E42"/>
    <mergeCell ref="F41:F42"/>
    <mergeCell ref="A1:J1"/>
    <mergeCell ref="B2:I2"/>
    <mergeCell ref="C58:C59"/>
    <mergeCell ref="D58:D59"/>
    <mergeCell ref="E58:E59"/>
    <mergeCell ref="F58:F59"/>
    <mergeCell ref="G58:G59"/>
    <mergeCell ref="H58:H59"/>
    <mergeCell ref="E23:E24"/>
    <mergeCell ref="F23:F24"/>
    <mergeCell ref="C119:C120"/>
    <mergeCell ref="D119:D120"/>
    <mergeCell ref="E119:E120"/>
    <mergeCell ref="F119:F120"/>
    <mergeCell ref="C121:C122"/>
    <mergeCell ref="D121:D122"/>
    <mergeCell ref="E121:E122"/>
    <mergeCell ref="F121:F122"/>
    <mergeCell ref="G121:G122"/>
    <mergeCell ref="H121:H122"/>
    <mergeCell ref="G60:G61"/>
    <mergeCell ref="H60:H61"/>
    <mergeCell ref="G119:G120"/>
    <mergeCell ref="H119:H120"/>
    <mergeCell ref="G84:G85"/>
    <mergeCell ref="H84:H85"/>
    <mergeCell ref="G93:G94"/>
    <mergeCell ref="H93:H94"/>
    <mergeCell ref="G23:G24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C27:C28"/>
    <mergeCell ref="D27:D28"/>
    <mergeCell ref="E27:E28"/>
    <mergeCell ref="F27:F28"/>
    <mergeCell ref="G32:G33"/>
    <mergeCell ref="H32:H33"/>
    <mergeCell ref="C29:C30"/>
    <mergeCell ref="D29:D30"/>
    <mergeCell ref="E29:E30"/>
    <mergeCell ref="F29:F30"/>
    <mergeCell ref="C32:C33"/>
    <mergeCell ref="D32:D33"/>
    <mergeCell ref="E32:E33"/>
    <mergeCell ref="F32:F33"/>
    <mergeCell ref="G27:G28"/>
    <mergeCell ref="H27:H28"/>
    <mergeCell ref="G29:G30"/>
    <mergeCell ref="H29:H30"/>
    <mergeCell ref="G86:G87"/>
    <mergeCell ref="H86:H87"/>
    <mergeCell ref="E88:E89"/>
    <mergeCell ref="F88:F89"/>
    <mergeCell ref="E86:E87"/>
    <mergeCell ref="F86:F87"/>
    <mergeCell ref="C88:C89"/>
    <mergeCell ref="D88:D89"/>
    <mergeCell ref="C86:C87"/>
    <mergeCell ref="D86:D87"/>
    <mergeCell ref="C93:C94"/>
    <mergeCell ref="D93:D94"/>
    <mergeCell ref="E93:E94"/>
    <mergeCell ref="F93:F94"/>
    <mergeCell ref="C84:C85"/>
    <mergeCell ref="D84:D85"/>
    <mergeCell ref="E84:E85"/>
    <mergeCell ref="F84:F85"/>
    <mergeCell ref="C34:C35"/>
    <mergeCell ref="D34:D35"/>
    <mergeCell ref="E34:E35"/>
    <mergeCell ref="F34:F35"/>
    <mergeCell ref="E36:E37"/>
    <mergeCell ref="F36:F37"/>
    <mergeCell ref="G34:G35"/>
    <mergeCell ref="H34:H35"/>
    <mergeCell ref="G36:G37"/>
    <mergeCell ref="H36:H37"/>
    <mergeCell ref="C36:C37"/>
    <mergeCell ref="D36:D37"/>
    <mergeCell ref="C97:C98"/>
    <mergeCell ref="D97:D98"/>
    <mergeCell ref="C95:C96"/>
    <mergeCell ref="D95:D96"/>
    <mergeCell ref="C90:C91"/>
    <mergeCell ref="D90:D91"/>
    <mergeCell ref="C60:C61"/>
    <mergeCell ref="D60:D61"/>
    <mergeCell ref="E38:E39"/>
    <mergeCell ref="F38:F39"/>
    <mergeCell ref="G97:G98"/>
    <mergeCell ref="H97:H98"/>
    <mergeCell ref="E97:E98"/>
    <mergeCell ref="F97:F98"/>
    <mergeCell ref="E95:E96"/>
    <mergeCell ref="F95:F96"/>
    <mergeCell ref="G95:G96"/>
    <mergeCell ref="H95:H96"/>
    <mergeCell ref="G38:G39"/>
    <mergeCell ref="H38:H39"/>
    <mergeCell ref="C99:C100"/>
    <mergeCell ref="D99:D100"/>
    <mergeCell ref="E99:E100"/>
    <mergeCell ref="F99:F100"/>
    <mergeCell ref="G99:G100"/>
    <mergeCell ref="H99:H100"/>
    <mergeCell ref="C38:C39"/>
    <mergeCell ref="D38:D39"/>
    <mergeCell ref="C102:C103"/>
    <mergeCell ref="D102:D103"/>
    <mergeCell ref="E102:E103"/>
    <mergeCell ref="F102:F103"/>
    <mergeCell ref="E47:E48"/>
    <mergeCell ref="F47:F48"/>
    <mergeCell ref="G47:G48"/>
    <mergeCell ref="H47:H48"/>
    <mergeCell ref="C108:C109"/>
    <mergeCell ref="D108:D109"/>
    <mergeCell ref="E108:E109"/>
    <mergeCell ref="F108:F109"/>
    <mergeCell ref="E90:E91"/>
    <mergeCell ref="F90:F91"/>
    <mergeCell ref="E60:E61"/>
    <mergeCell ref="F60:F61"/>
    <mergeCell ref="G117:G118"/>
    <mergeCell ref="H117:H118"/>
    <mergeCell ref="C56:C57"/>
    <mergeCell ref="D56:D57"/>
    <mergeCell ref="E56:E57"/>
    <mergeCell ref="F56:F57"/>
    <mergeCell ref="G108:G109"/>
    <mergeCell ref="H108:H109"/>
    <mergeCell ref="G102:G103"/>
    <mergeCell ref="H102:H103"/>
    <mergeCell ref="C117:C118"/>
    <mergeCell ref="D117:D118"/>
    <mergeCell ref="E117:E118"/>
    <mergeCell ref="F117:F118"/>
    <mergeCell ref="G56:G57"/>
    <mergeCell ref="H56:H57"/>
    <mergeCell ref="G54:G55"/>
    <mergeCell ref="H54:H55"/>
    <mergeCell ref="G115:G116"/>
    <mergeCell ref="H115:H116"/>
    <mergeCell ref="C54:C55"/>
    <mergeCell ref="D54:D55"/>
    <mergeCell ref="C115:C116"/>
    <mergeCell ref="D115:D116"/>
    <mergeCell ref="E115:E116"/>
    <mergeCell ref="F115:F116"/>
    <mergeCell ref="E54:E55"/>
    <mergeCell ref="F54:F5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6"/>
  <sheetViews>
    <sheetView showGridLines="0" view="pageBreakPreview" zoomScaleSheetLayoutView="100" workbookViewId="0" topLeftCell="B109">
      <selection activeCell="C100" sqref="C100"/>
    </sheetView>
  </sheetViews>
  <sheetFormatPr defaultColWidth="9.00390625" defaultRowHeight="16.5"/>
  <cols>
    <col min="1" max="1" width="3.00390625" style="0" customWidth="1"/>
    <col min="3" max="3" width="12.625" style="0" customWidth="1"/>
    <col min="4" max="4" width="8.625" style="0" customWidth="1"/>
    <col min="5" max="6" width="7.625" style="0" customWidth="1"/>
    <col min="7" max="9" width="12.625" style="0" customWidth="1"/>
    <col min="10" max="10" width="2.625" style="0" customWidth="1"/>
  </cols>
  <sheetData>
    <row r="1" spans="1:10" ht="49.5" customHeight="1">
      <c r="A1" s="572" t="s">
        <v>841</v>
      </c>
      <c r="B1" s="622"/>
      <c r="C1" s="622"/>
      <c r="D1" s="622"/>
      <c r="E1" s="622"/>
      <c r="F1" s="622"/>
      <c r="G1" s="622"/>
      <c r="H1" s="622"/>
      <c r="I1" s="622"/>
      <c r="J1" s="622"/>
    </row>
    <row r="2" spans="2:10" ht="102" customHeight="1">
      <c r="B2" s="569" t="s">
        <v>233</v>
      </c>
      <c r="C2" s="655"/>
      <c r="D2" s="655"/>
      <c r="E2" s="655"/>
      <c r="F2" s="655"/>
      <c r="G2" s="655"/>
      <c r="H2" s="655"/>
      <c r="I2" s="655"/>
      <c r="J2" s="83"/>
    </row>
    <row r="21" ht="4.5" customHeight="1"/>
    <row r="36" ht="9.75" customHeight="1"/>
    <row r="37" ht="9.75" customHeight="1"/>
    <row r="38" ht="9.75" customHeight="1"/>
    <row r="39" ht="9.75" customHeight="1"/>
    <row r="43" spans="2:10" ht="16.5">
      <c r="B43" s="34" t="s">
        <v>842</v>
      </c>
      <c r="C43" s="34"/>
      <c r="D43" s="34"/>
      <c r="E43" s="34"/>
      <c r="F43" s="34"/>
      <c r="G43" s="34"/>
      <c r="H43" s="34"/>
      <c r="I43" s="34"/>
      <c r="J43" s="84"/>
    </row>
    <row r="44" ht="4.5" customHeight="1"/>
    <row r="45" spans="2:9" ht="30" customHeight="1">
      <c r="B45" s="4" t="s">
        <v>843</v>
      </c>
      <c r="C45" s="5"/>
      <c r="D45" s="5"/>
      <c r="E45" s="5"/>
      <c r="F45" s="5"/>
      <c r="G45" s="5"/>
      <c r="H45" s="5"/>
      <c r="I45" s="5"/>
    </row>
    <row r="46" spans="2:9" ht="21.75" thickBot="1">
      <c r="B46" s="454" t="s">
        <v>844</v>
      </c>
      <c r="C46" s="5"/>
      <c r="D46" s="5"/>
      <c r="E46" s="5"/>
      <c r="F46" s="5"/>
      <c r="G46" s="5"/>
      <c r="H46" s="5"/>
      <c r="I46" s="5"/>
    </row>
    <row r="47" spans="2:9" ht="19.5" customHeight="1">
      <c r="B47" s="526" t="s">
        <v>691</v>
      </c>
      <c r="C47" s="78" t="s">
        <v>845</v>
      </c>
      <c r="D47" s="670" t="s">
        <v>846</v>
      </c>
      <c r="E47" s="610"/>
      <c r="F47" s="611"/>
      <c r="G47" s="78" t="s">
        <v>847</v>
      </c>
      <c r="H47" s="36" t="s">
        <v>848</v>
      </c>
      <c r="I47" s="13" t="s">
        <v>849</v>
      </c>
    </row>
    <row r="48" spans="2:9" ht="19.5" customHeight="1">
      <c r="B48" s="527"/>
      <c r="C48" s="85" t="s">
        <v>851</v>
      </c>
      <c r="D48" s="671"/>
      <c r="E48" s="672"/>
      <c r="F48" s="673"/>
      <c r="G48" s="38" t="s">
        <v>852</v>
      </c>
      <c r="H48" s="38" t="s">
        <v>632</v>
      </c>
      <c r="I48" s="370" t="s">
        <v>853</v>
      </c>
    </row>
    <row r="49" spans="2:9" ht="19.5" customHeight="1">
      <c r="B49" s="527"/>
      <c r="C49" s="87" t="s">
        <v>854</v>
      </c>
      <c r="D49" s="676" t="s">
        <v>855</v>
      </c>
      <c r="E49" s="677"/>
      <c r="F49" s="678"/>
      <c r="G49" s="371" t="s">
        <v>856</v>
      </c>
      <c r="H49" s="372" t="s">
        <v>857</v>
      </c>
      <c r="I49" s="66" t="s">
        <v>858</v>
      </c>
    </row>
    <row r="50" spans="2:9" ht="19.5" customHeight="1">
      <c r="B50" s="527"/>
      <c r="C50" s="88" t="s">
        <v>859</v>
      </c>
      <c r="D50" s="679"/>
      <c r="E50" s="680"/>
      <c r="F50" s="681"/>
      <c r="G50" s="88" t="s">
        <v>854</v>
      </c>
      <c r="H50" s="88" t="s">
        <v>858</v>
      </c>
      <c r="I50" s="86"/>
    </row>
    <row r="51" spans="2:9" ht="19.5" customHeight="1">
      <c r="B51" s="643" t="s">
        <v>860</v>
      </c>
      <c r="C51" s="674" t="s">
        <v>861</v>
      </c>
      <c r="D51" s="40" t="s">
        <v>670</v>
      </c>
      <c r="E51" s="40" t="s">
        <v>862</v>
      </c>
      <c r="F51" s="89" t="s">
        <v>863</v>
      </c>
      <c r="G51" s="545" t="s">
        <v>633</v>
      </c>
      <c r="H51" s="545" t="s">
        <v>634</v>
      </c>
      <c r="I51" s="90"/>
    </row>
    <row r="52" spans="2:9" ht="19.5" customHeight="1">
      <c r="B52" s="533"/>
      <c r="C52" s="674"/>
      <c r="D52" s="88" t="s">
        <v>864</v>
      </c>
      <c r="E52" s="88" t="s">
        <v>865</v>
      </c>
      <c r="F52" s="66" t="s">
        <v>866</v>
      </c>
      <c r="G52" s="545"/>
      <c r="H52" s="545"/>
      <c r="I52" s="682" t="s">
        <v>635</v>
      </c>
    </row>
    <row r="53" spans="2:9" ht="21.75" customHeight="1" thickBot="1">
      <c r="B53" s="534"/>
      <c r="C53" s="675"/>
      <c r="D53" s="51" t="s">
        <v>595</v>
      </c>
      <c r="E53" s="51" t="s">
        <v>636</v>
      </c>
      <c r="F53" s="14" t="s">
        <v>637</v>
      </c>
      <c r="G53" s="546"/>
      <c r="H53" s="546"/>
      <c r="I53" s="683"/>
    </row>
    <row r="54" spans="2:9" ht="27.75" customHeight="1" hidden="1">
      <c r="B54" s="42" t="s">
        <v>694</v>
      </c>
      <c r="C54" s="18">
        <v>344</v>
      </c>
      <c r="D54" s="18">
        <v>203</v>
      </c>
      <c r="E54" s="18">
        <v>200</v>
      </c>
      <c r="F54" s="18">
        <v>3</v>
      </c>
      <c r="G54" s="18">
        <v>140</v>
      </c>
      <c r="H54" s="19">
        <v>59.12</v>
      </c>
      <c r="I54" s="52">
        <v>1.53</v>
      </c>
    </row>
    <row r="55" spans="2:9" ht="27" customHeight="1" hidden="1">
      <c r="B55" s="21" t="s">
        <v>692</v>
      </c>
      <c r="C55" s="18">
        <v>346</v>
      </c>
      <c r="D55" s="18">
        <v>202</v>
      </c>
      <c r="E55" s="18">
        <v>198</v>
      </c>
      <c r="F55" s="18">
        <v>4</v>
      </c>
      <c r="G55" s="18">
        <v>144</v>
      </c>
      <c r="H55" s="19">
        <v>58.26</v>
      </c>
      <c r="I55" s="52">
        <v>1.89</v>
      </c>
    </row>
    <row r="56" spans="2:9" ht="34.5" customHeight="1" hidden="1">
      <c r="B56" s="21" t="s">
        <v>671</v>
      </c>
      <c r="C56" s="18">
        <v>348</v>
      </c>
      <c r="D56" s="18">
        <v>207</v>
      </c>
      <c r="E56" s="18">
        <v>201</v>
      </c>
      <c r="F56" s="18">
        <v>7</v>
      </c>
      <c r="G56" s="18">
        <v>141</v>
      </c>
      <c r="H56" s="19">
        <v>59.57</v>
      </c>
      <c r="I56" s="52">
        <v>3.25</v>
      </c>
    </row>
    <row r="57" spans="2:9" ht="9.75" customHeight="1" hidden="1">
      <c r="B57" s="21"/>
      <c r="C57" s="16"/>
      <c r="D57" s="18"/>
      <c r="E57" s="18"/>
      <c r="F57" s="18"/>
      <c r="G57" s="18"/>
      <c r="H57" s="19"/>
      <c r="I57" s="52"/>
    </row>
    <row r="58" spans="2:9" ht="34.5" customHeight="1">
      <c r="B58" s="21" t="s">
        <v>672</v>
      </c>
      <c r="C58" s="25">
        <v>349</v>
      </c>
      <c r="D58" s="18">
        <v>205</v>
      </c>
      <c r="E58" s="18">
        <v>198</v>
      </c>
      <c r="F58" s="18">
        <v>7</v>
      </c>
      <c r="G58" s="18">
        <v>145</v>
      </c>
      <c r="H58" s="19">
        <v>58.62</v>
      </c>
      <c r="I58" s="52">
        <v>3.28</v>
      </c>
    </row>
    <row r="59" spans="2:9" ht="34.5" customHeight="1">
      <c r="B59" s="21" t="s">
        <v>673</v>
      </c>
      <c r="C59" s="25">
        <v>352</v>
      </c>
      <c r="D59" s="18">
        <v>205</v>
      </c>
      <c r="E59" s="18">
        <v>198</v>
      </c>
      <c r="F59" s="18">
        <v>7</v>
      </c>
      <c r="G59" s="18">
        <v>147</v>
      </c>
      <c r="H59" s="19">
        <v>58.19</v>
      </c>
      <c r="I59" s="52">
        <v>3.44</v>
      </c>
    </row>
    <row r="60" spans="2:9" ht="34.5" customHeight="1">
      <c r="B60" s="21" t="s">
        <v>674</v>
      </c>
      <c r="C60" s="25">
        <v>352</v>
      </c>
      <c r="D60" s="18">
        <v>203</v>
      </c>
      <c r="E60" s="18">
        <v>196</v>
      </c>
      <c r="F60" s="18">
        <v>7</v>
      </c>
      <c r="G60" s="18">
        <v>149</v>
      </c>
      <c r="H60" s="19">
        <v>57.79</v>
      </c>
      <c r="I60" s="52">
        <v>3.45</v>
      </c>
    </row>
    <row r="61" spans="2:9" ht="34.5" customHeight="1">
      <c r="B61" s="21" t="s">
        <v>675</v>
      </c>
      <c r="C61" s="25">
        <v>357</v>
      </c>
      <c r="D61" s="18">
        <v>202</v>
      </c>
      <c r="E61" s="18">
        <v>195</v>
      </c>
      <c r="F61" s="18">
        <v>7</v>
      </c>
      <c r="G61" s="18">
        <v>155</v>
      </c>
      <c r="H61" s="19">
        <v>56.7</v>
      </c>
      <c r="I61" s="52">
        <v>3.63</v>
      </c>
    </row>
    <row r="62" spans="2:9" ht="34.5" customHeight="1">
      <c r="B62" s="21" t="s">
        <v>676</v>
      </c>
      <c r="C62" s="25">
        <v>360</v>
      </c>
      <c r="D62" s="18">
        <v>204</v>
      </c>
      <c r="E62" s="18">
        <v>194</v>
      </c>
      <c r="F62" s="18">
        <v>10</v>
      </c>
      <c r="G62" s="18">
        <v>155</v>
      </c>
      <c r="H62" s="19">
        <v>56.82</v>
      </c>
      <c r="I62" s="52">
        <v>5.01</v>
      </c>
    </row>
    <row r="63" spans="2:9" ht="34.5" customHeight="1">
      <c r="B63" s="21" t="s">
        <v>677</v>
      </c>
      <c r="C63" s="25">
        <v>362</v>
      </c>
      <c r="D63" s="18">
        <v>204</v>
      </c>
      <c r="E63" s="18">
        <v>193</v>
      </c>
      <c r="F63" s="18">
        <v>11</v>
      </c>
      <c r="G63" s="18">
        <v>159</v>
      </c>
      <c r="H63" s="19">
        <v>56.21</v>
      </c>
      <c r="I63" s="52">
        <v>5.42</v>
      </c>
    </row>
    <row r="64" spans="2:9" ht="34.5" customHeight="1" hidden="1">
      <c r="B64" s="42" t="s">
        <v>597</v>
      </c>
      <c r="C64" s="25">
        <v>362</v>
      </c>
      <c r="D64" s="18">
        <v>204</v>
      </c>
      <c r="E64" s="18">
        <v>192</v>
      </c>
      <c r="F64" s="18">
        <v>11</v>
      </c>
      <c r="G64" s="18">
        <v>159</v>
      </c>
      <c r="H64" s="91">
        <v>56.2</v>
      </c>
      <c r="I64" s="92">
        <v>5.6</v>
      </c>
    </row>
    <row r="65" spans="2:9" ht="34.5" customHeight="1" hidden="1">
      <c r="B65" s="42" t="s">
        <v>680</v>
      </c>
      <c r="C65" s="25">
        <v>362</v>
      </c>
      <c r="D65" s="18">
        <v>203</v>
      </c>
      <c r="E65" s="18">
        <v>192</v>
      </c>
      <c r="F65" s="18">
        <v>11</v>
      </c>
      <c r="G65" s="18">
        <v>160</v>
      </c>
      <c r="H65" s="91">
        <v>56</v>
      </c>
      <c r="I65" s="92">
        <v>5.4</v>
      </c>
    </row>
    <row r="66" spans="2:9" ht="34.5" customHeight="1" hidden="1">
      <c r="B66" s="42" t="s">
        <v>681</v>
      </c>
      <c r="C66" s="25">
        <v>363</v>
      </c>
      <c r="D66" s="18">
        <v>206</v>
      </c>
      <c r="E66" s="18">
        <v>195</v>
      </c>
      <c r="F66" s="18">
        <v>11</v>
      </c>
      <c r="G66" s="18">
        <v>157</v>
      </c>
      <c r="H66" s="91">
        <v>56.7</v>
      </c>
      <c r="I66" s="92">
        <v>5.4</v>
      </c>
    </row>
    <row r="67" spans="2:9" ht="34.5" customHeight="1" hidden="1">
      <c r="B67" s="42" t="s">
        <v>682</v>
      </c>
      <c r="C67" s="25">
        <v>362</v>
      </c>
      <c r="D67" s="18">
        <v>203</v>
      </c>
      <c r="E67" s="18">
        <v>192</v>
      </c>
      <c r="F67" s="18">
        <v>11</v>
      </c>
      <c r="G67" s="18">
        <v>160</v>
      </c>
      <c r="H67" s="91">
        <v>56</v>
      </c>
      <c r="I67" s="92">
        <v>5.3</v>
      </c>
    </row>
    <row r="68" spans="2:9" ht="34.5" customHeight="1">
      <c r="B68" s="21" t="s">
        <v>679</v>
      </c>
      <c r="C68" s="82">
        <v>362</v>
      </c>
      <c r="D68" s="82">
        <v>202</v>
      </c>
      <c r="E68" s="82">
        <v>191</v>
      </c>
      <c r="F68" s="82">
        <v>10</v>
      </c>
      <c r="G68" s="82">
        <v>161</v>
      </c>
      <c r="H68" s="382">
        <v>55.7</v>
      </c>
      <c r="I68" s="382">
        <v>5.2</v>
      </c>
    </row>
    <row r="69" spans="2:9" ht="34.5" customHeight="1" hidden="1">
      <c r="B69" s="21" t="s">
        <v>597</v>
      </c>
      <c r="C69" s="653">
        <v>362</v>
      </c>
      <c r="D69" s="604">
        <v>200</v>
      </c>
      <c r="E69" s="604">
        <v>190</v>
      </c>
      <c r="F69" s="604">
        <v>10</v>
      </c>
      <c r="G69" s="604">
        <v>162</v>
      </c>
      <c r="H69" s="657">
        <v>55.2</v>
      </c>
      <c r="I69" s="657">
        <v>5.2</v>
      </c>
    </row>
    <row r="70" spans="2:9" ht="34.5" customHeight="1" hidden="1">
      <c r="B70" s="21" t="s">
        <v>598</v>
      </c>
      <c r="C70" s="653"/>
      <c r="D70" s="604"/>
      <c r="E70" s="604"/>
      <c r="F70" s="604"/>
      <c r="G70" s="604"/>
      <c r="H70" s="657"/>
      <c r="I70" s="657"/>
    </row>
    <row r="71" spans="2:9" ht="34.5" customHeight="1" hidden="1">
      <c r="B71" s="21" t="s">
        <v>680</v>
      </c>
      <c r="C71" s="653">
        <v>362</v>
      </c>
      <c r="D71" s="604">
        <v>199</v>
      </c>
      <c r="E71" s="604">
        <v>189</v>
      </c>
      <c r="F71" s="604">
        <v>10</v>
      </c>
      <c r="G71" s="604">
        <v>162</v>
      </c>
      <c r="H71" s="657">
        <v>55.1</v>
      </c>
      <c r="I71" s="657">
        <v>5.2</v>
      </c>
    </row>
    <row r="72" spans="2:9" ht="34.5" customHeight="1" hidden="1">
      <c r="B72" s="21" t="s">
        <v>599</v>
      </c>
      <c r="C72" s="591"/>
      <c r="D72" s="584"/>
      <c r="E72" s="584"/>
      <c r="F72" s="584"/>
      <c r="G72" s="584"/>
      <c r="H72" s="684"/>
      <c r="I72" s="684"/>
    </row>
    <row r="73" spans="2:9" ht="34.5" customHeight="1" hidden="1">
      <c r="B73" s="21" t="s">
        <v>681</v>
      </c>
      <c r="C73" s="653">
        <v>362</v>
      </c>
      <c r="D73" s="604">
        <v>205</v>
      </c>
      <c r="E73" s="604">
        <v>194</v>
      </c>
      <c r="F73" s="604">
        <v>11</v>
      </c>
      <c r="G73" s="604">
        <v>157</v>
      </c>
      <c r="H73" s="657">
        <v>56.6</v>
      </c>
      <c r="I73" s="657">
        <v>5.2</v>
      </c>
    </row>
    <row r="74" spans="2:9" ht="34.5" customHeight="1" hidden="1">
      <c r="B74" s="21" t="s">
        <v>600</v>
      </c>
      <c r="C74" s="653"/>
      <c r="D74" s="604"/>
      <c r="E74" s="604"/>
      <c r="F74" s="604"/>
      <c r="G74" s="604"/>
      <c r="H74" s="657"/>
      <c r="I74" s="657"/>
    </row>
    <row r="75" spans="2:9" ht="34.5" customHeight="1" hidden="1">
      <c r="B75" s="21" t="s">
        <v>682</v>
      </c>
      <c r="C75" s="653">
        <v>362</v>
      </c>
      <c r="D75" s="604">
        <v>202</v>
      </c>
      <c r="E75" s="604">
        <v>193</v>
      </c>
      <c r="F75" s="604">
        <v>10</v>
      </c>
      <c r="G75" s="604">
        <v>161</v>
      </c>
      <c r="H75" s="657">
        <v>55.7</v>
      </c>
      <c r="I75" s="657">
        <v>5.2</v>
      </c>
    </row>
    <row r="76" spans="2:9" ht="34.5" customHeight="1" hidden="1">
      <c r="B76" s="21" t="s">
        <v>601</v>
      </c>
      <c r="C76" s="653"/>
      <c r="D76" s="604"/>
      <c r="E76" s="604"/>
      <c r="F76" s="604"/>
      <c r="G76" s="604"/>
      <c r="H76" s="657"/>
      <c r="I76" s="657"/>
    </row>
    <row r="77" spans="2:9" ht="34.5" customHeight="1">
      <c r="B77" s="21" t="s">
        <v>683</v>
      </c>
      <c r="C77" s="79">
        <v>364</v>
      </c>
      <c r="D77" s="24">
        <v>205</v>
      </c>
      <c r="E77" s="24">
        <v>195</v>
      </c>
      <c r="F77" s="24">
        <v>9</v>
      </c>
      <c r="G77" s="24">
        <v>160</v>
      </c>
      <c r="H77" s="384">
        <v>56.2</v>
      </c>
      <c r="I77" s="383">
        <v>4.6</v>
      </c>
    </row>
    <row r="78" spans="2:9" ht="31.5" customHeight="1" hidden="1">
      <c r="B78" s="21" t="s">
        <v>684</v>
      </c>
      <c r="C78" s="653">
        <v>363</v>
      </c>
      <c r="D78" s="604">
        <v>203</v>
      </c>
      <c r="E78" s="604">
        <v>194</v>
      </c>
      <c r="F78" s="604">
        <v>10</v>
      </c>
      <c r="G78" s="604">
        <v>160</v>
      </c>
      <c r="H78" s="657">
        <v>56</v>
      </c>
      <c r="I78" s="657">
        <v>4.7</v>
      </c>
    </row>
    <row r="79" spans="2:9" ht="31.5" customHeight="1" hidden="1">
      <c r="B79" s="21" t="s">
        <v>598</v>
      </c>
      <c r="C79" s="653"/>
      <c r="D79" s="604"/>
      <c r="E79" s="604"/>
      <c r="F79" s="604"/>
      <c r="G79" s="604"/>
      <c r="H79" s="657"/>
      <c r="I79" s="657"/>
    </row>
    <row r="80" spans="2:9" ht="31.5" customHeight="1" hidden="1">
      <c r="B80" s="21" t="s">
        <v>685</v>
      </c>
      <c r="C80" s="653">
        <v>364</v>
      </c>
      <c r="D80" s="604">
        <v>204</v>
      </c>
      <c r="E80" s="604">
        <v>194</v>
      </c>
      <c r="F80" s="604">
        <v>10</v>
      </c>
      <c r="G80" s="604">
        <v>160</v>
      </c>
      <c r="H80" s="657">
        <v>56.1</v>
      </c>
      <c r="I80" s="657">
        <v>4.7</v>
      </c>
    </row>
    <row r="81" spans="2:9" ht="31.5" customHeight="1" hidden="1">
      <c r="B81" s="21" t="s">
        <v>599</v>
      </c>
      <c r="C81" s="653"/>
      <c r="D81" s="604"/>
      <c r="E81" s="604"/>
      <c r="F81" s="604"/>
      <c r="G81" s="604"/>
      <c r="H81" s="657"/>
      <c r="I81" s="657"/>
    </row>
    <row r="82" spans="2:9" ht="31.5" customHeight="1" hidden="1">
      <c r="B82" s="21" t="s">
        <v>686</v>
      </c>
      <c r="C82" s="653">
        <v>364</v>
      </c>
      <c r="D82" s="604">
        <v>209</v>
      </c>
      <c r="E82" s="604">
        <v>199</v>
      </c>
      <c r="F82" s="604">
        <v>10</v>
      </c>
      <c r="G82" s="604">
        <v>155</v>
      </c>
      <c r="H82" s="657">
        <v>57.4</v>
      </c>
      <c r="I82" s="657">
        <v>4.7</v>
      </c>
    </row>
    <row r="83" spans="2:9" ht="31.5" customHeight="1" hidden="1">
      <c r="B83" s="21" t="s">
        <v>600</v>
      </c>
      <c r="C83" s="653"/>
      <c r="D83" s="604"/>
      <c r="E83" s="604"/>
      <c r="F83" s="604"/>
      <c r="G83" s="604"/>
      <c r="H83" s="657"/>
      <c r="I83" s="657"/>
    </row>
    <row r="84" spans="2:9" ht="31.5" customHeight="1" hidden="1">
      <c r="B84" s="21" t="s">
        <v>687</v>
      </c>
      <c r="C84" s="653">
        <v>365</v>
      </c>
      <c r="D84" s="604">
        <v>201</v>
      </c>
      <c r="E84" s="604">
        <v>193</v>
      </c>
      <c r="F84" s="604">
        <v>9</v>
      </c>
      <c r="G84" s="604">
        <v>164</v>
      </c>
      <c r="H84" s="657">
        <v>55.2</v>
      </c>
      <c r="I84" s="657">
        <v>4.3</v>
      </c>
    </row>
    <row r="85" spans="2:9" ht="31.5" customHeight="1" hidden="1">
      <c r="B85" s="21" t="s">
        <v>601</v>
      </c>
      <c r="C85" s="653"/>
      <c r="D85" s="604"/>
      <c r="E85" s="604"/>
      <c r="F85" s="604"/>
      <c r="G85" s="604"/>
      <c r="H85" s="657"/>
      <c r="I85" s="657"/>
    </row>
    <row r="86" spans="2:9" ht="19.5" customHeight="1">
      <c r="B86" s="21" t="s">
        <v>688</v>
      </c>
      <c r="C86" s="25">
        <v>367</v>
      </c>
      <c r="D86" s="25">
        <v>208</v>
      </c>
      <c r="E86" s="25">
        <v>199</v>
      </c>
      <c r="F86" s="25">
        <v>9</v>
      </c>
      <c r="G86" s="25">
        <v>160</v>
      </c>
      <c r="H86" s="93">
        <v>56.5</v>
      </c>
      <c r="I86" s="93">
        <v>4.3</v>
      </c>
    </row>
    <row r="87" spans="2:9" ht="19.5" customHeight="1">
      <c r="B87" s="21" t="s">
        <v>684</v>
      </c>
      <c r="C87" s="653">
        <v>365</v>
      </c>
      <c r="D87" s="604">
        <v>205</v>
      </c>
      <c r="E87" s="604">
        <v>195</v>
      </c>
      <c r="F87" s="604">
        <v>9</v>
      </c>
      <c r="G87" s="604">
        <v>161</v>
      </c>
      <c r="H87" s="657">
        <v>56</v>
      </c>
      <c r="I87" s="657">
        <v>4.4</v>
      </c>
    </row>
    <row r="88" spans="2:9" ht="19.5" customHeight="1">
      <c r="B88" s="21" t="s">
        <v>598</v>
      </c>
      <c r="C88" s="653"/>
      <c r="D88" s="604"/>
      <c r="E88" s="604"/>
      <c r="F88" s="604"/>
      <c r="G88" s="604"/>
      <c r="H88" s="657"/>
      <c r="I88" s="657"/>
    </row>
    <row r="89" spans="2:9" ht="19.5" customHeight="1">
      <c r="B89" s="21" t="s">
        <v>867</v>
      </c>
      <c r="C89" s="653">
        <v>366</v>
      </c>
      <c r="D89" s="604">
        <v>207</v>
      </c>
      <c r="E89" s="604">
        <v>198</v>
      </c>
      <c r="F89" s="604">
        <v>9</v>
      </c>
      <c r="G89" s="604">
        <v>159</v>
      </c>
      <c r="H89" s="657">
        <v>56.6</v>
      </c>
      <c r="I89" s="657">
        <v>4.4</v>
      </c>
    </row>
    <row r="90" spans="2:9" ht="19.5" customHeight="1">
      <c r="B90" s="457" t="s">
        <v>868</v>
      </c>
      <c r="C90" s="653"/>
      <c r="D90" s="604"/>
      <c r="E90" s="604"/>
      <c r="F90" s="604"/>
      <c r="G90" s="604"/>
      <c r="H90" s="657"/>
      <c r="I90" s="657"/>
    </row>
    <row r="91" spans="2:9" ht="19.5" customHeight="1">
      <c r="B91" s="21" t="s">
        <v>869</v>
      </c>
      <c r="C91" s="653">
        <v>368</v>
      </c>
      <c r="D91" s="604">
        <v>208</v>
      </c>
      <c r="E91" s="604">
        <v>199</v>
      </c>
      <c r="F91" s="604">
        <v>9</v>
      </c>
      <c r="G91" s="604">
        <v>160</v>
      </c>
      <c r="H91" s="657">
        <v>56.5</v>
      </c>
      <c r="I91" s="657">
        <v>4.2</v>
      </c>
    </row>
    <row r="92" spans="2:9" ht="19.5" customHeight="1">
      <c r="B92" s="457" t="s">
        <v>870</v>
      </c>
      <c r="C92" s="653"/>
      <c r="D92" s="604"/>
      <c r="E92" s="604"/>
      <c r="F92" s="604"/>
      <c r="G92" s="604"/>
      <c r="H92" s="657"/>
      <c r="I92" s="657"/>
    </row>
    <row r="93" spans="2:9" ht="19.5" customHeight="1">
      <c r="B93" s="21" t="s">
        <v>411</v>
      </c>
      <c r="C93" s="25"/>
      <c r="D93" s="25"/>
      <c r="E93" s="25"/>
      <c r="F93" s="25"/>
      <c r="G93" s="25"/>
      <c r="H93" s="93"/>
      <c r="I93" s="93"/>
    </row>
    <row r="94" spans="2:9" ht="19.5" customHeight="1">
      <c r="B94" s="21" t="s">
        <v>867</v>
      </c>
      <c r="C94" s="653">
        <v>369</v>
      </c>
      <c r="D94" s="604">
        <v>211</v>
      </c>
      <c r="E94" s="604">
        <v>202</v>
      </c>
      <c r="F94" s="604">
        <v>9</v>
      </c>
      <c r="G94" s="604">
        <v>158</v>
      </c>
      <c r="H94" s="657">
        <v>57.1</v>
      </c>
      <c r="I94" s="657">
        <v>4.1</v>
      </c>
    </row>
    <row r="95" spans="2:9" ht="19.5" customHeight="1">
      <c r="B95" s="457" t="s">
        <v>868</v>
      </c>
      <c r="C95" s="653"/>
      <c r="D95" s="604"/>
      <c r="E95" s="604"/>
      <c r="F95" s="604"/>
      <c r="G95" s="604"/>
      <c r="H95" s="657"/>
      <c r="I95" s="657"/>
    </row>
    <row r="96" spans="1:10" ht="19.5" customHeight="1">
      <c r="A96" s="33"/>
      <c r="B96" s="21" t="s">
        <v>869</v>
      </c>
      <c r="C96" s="653">
        <v>370</v>
      </c>
      <c r="D96" s="604">
        <v>217</v>
      </c>
      <c r="E96" s="604">
        <v>208</v>
      </c>
      <c r="F96" s="604">
        <v>9</v>
      </c>
      <c r="G96" s="604">
        <v>153</v>
      </c>
      <c r="H96" s="657">
        <v>58.6</v>
      </c>
      <c r="I96" s="657">
        <v>4.1</v>
      </c>
      <c r="J96" s="33"/>
    </row>
    <row r="97" spans="1:10" ht="19.5" customHeight="1" thickBot="1">
      <c r="A97" s="509"/>
      <c r="B97" s="407" t="s">
        <v>870</v>
      </c>
      <c r="C97" s="659"/>
      <c r="D97" s="660"/>
      <c r="E97" s="660"/>
      <c r="F97" s="660"/>
      <c r="G97" s="660"/>
      <c r="H97" s="658"/>
      <c r="I97" s="658"/>
      <c r="J97" s="509"/>
    </row>
    <row r="98" spans="2:3" ht="18" customHeight="1">
      <c r="B98" s="56" t="s">
        <v>872</v>
      </c>
      <c r="C98" s="33"/>
    </row>
    <row r="99" ht="18" customHeight="1">
      <c r="B99" s="32" t="s">
        <v>873</v>
      </c>
    </row>
    <row r="100" ht="18" customHeight="1">
      <c r="B100" s="32"/>
    </row>
    <row r="101" spans="2:9" ht="19.5" customHeight="1">
      <c r="B101" s="34" t="s">
        <v>874</v>
      </c>
      <c r="C101" s="34"/>
      <c r="D101" s="34"/>
      <c r="E101" s="34"/>
      <c r="F101" s="34"/>
      <c r="G101" s="34"/>
      <c r="H101" s="34"/>
      <c r="I101" s="34"/>
    </row>
    <row r="102" spans="3:9" ht="30" customHeight="1">
      <c r="C102" s="4" t="s">
        <v>875</v>
      </c>
      <c r="D102" s="5"/>
      <c r="E102" s="5"/>
      <c r="F102" s="34"/>
      <c r="G102" s="5"/>
      <c r="H102" s="5"/>
      <c r="I102" s="95" t="s">
        <v>876</v>
      </c>
    </row>
    <row r="103" spans="2:9" ht="30" customHeight="1" thickBot="1">
      <c r="B103" s="415"/>
      <c r="C103" s="454" t="s">
        <v>877</v>
      </c>
      <c r="D103" s="96"/>
      <c r="E103" s="5"/>
      <c r="F103" s="96"/>
      <c r="G103" s="5"/>
      <c r="H103" s="5"/>
      <c r="I103" s="97" t="s">
        <v>878</v>
      </c>
    </row>
    <row r="104" spans="2:9" ht="19.5" customHeight="1">
      <c r="B104" s="526" t="s">
        <v>691</v>
      </c>
      <c r="C104" s="688" t="s">
        <v>879</v>
      </c>
      <c r="D104" s="98" t="s">
        <v>880</v>
      </c>
      <c r="E104" s="609" t="s">
        <v>881</v>
      </c>
      <c r="F104" s="610"/>
      <c r="G104" s="610"/>
      <c r="H104" s="611"/>
      <c r="I104" s="609" t="s">
        <v>882</v>
      </c>
    </row>
    <row r="105" spans="2:9" ht="19.5" customHeight="1">
      <c r="B105" s="527"/>
      <c r="C105" s="689"/>
      <c r="D105" s="65" t="s">
        <v>638</v>
      </c>
      <c r="E105" s="685" t="s">
        <v>639</v>
      </c>
      <c r="F105" s="686"/>
      <c r="G105" s="686"/>
      <c r="H105" s="687"/>
      <c r="I105" s="671"/>
    </row>
    <row r="106" spans="2:9" ht="19.5" customHeight="1">
      <c r="B106" s="527"/>
      <c r="C106" s="689"/>
      <c r="D106" s="545" t="s">
        <v>883</v>
      </c>
      <c r="E106" s="690" t="s">
        <v>670</v>
      </c>
      <c r="F106" s="691"/>
      <c r="G106" s="531" t="s">
        <v>884</v>
      </c>
      <c r="H106" s="531" t="s">
        <v>885</v>
      </c>
      <c r="I106" s="667" t="s">
        <v>640</v>
      </c>
    </row>
    <row r="107" spans="2:9" ht="19.5" customHeight="1">
      <c r="B107" s="533" t="s">
        <v>693</v>
      </c>
      <c r="C107" s="689"/>
      <c r="D107" s="694"/>
      <c r="E107" s="671"/>
      <c r="F107" s="673"/>
      <c r="G107" s="532"/>
      <c r="H107" s="532"/>
      <c r="I107" s="667"/>
    </row>
    <row r="108" spans="2:9" ht="19.5" customHeight="1">
      <c r="B108" s="533"/>
      <c r="C108" s="646" t="s">
        <v>886</v>
      </c>
      <c r="D108" s="694"/>
      <c r="E108" s="667" t="s">
        <v>595</v>
      </c>
      <c r="F108" s="692"/>
      <c r="G108" s="616" t="s">
        <v>887</v>
      </c>
      <c r="H108" s="616" t="s">
        <v>641</v>
      </c>
      <c r="I108" s="667"/>
    </row>
    <row r="109" spans="2:9" ht="19.5" customHeight="1" thickBot="1">
      <c r="B109" s="534"/>
      <c r="C109" s="696"/>
      <c r="D109" s="695"/>
      <c r="E109" s="668"/>
      <c r="F109" s="693"/>
      <c r="G109" s="669"/>
      <c r="H109" s="669"/>
      <c r="I109" s="668"/>
    </row>
    <row r="110" spans="2:9" ht="28.5" customHeight="1" hidden="1">
      <c r="B110" s="42" t="s">
        <v>694</v>
      </c>
      <c r="C110" s="18">
        <v>200</v>
      </c>
      <c r="D110" s="18">
        <v>25</v>
      </c>
      <c r="E110" s="664">
        <v>85</v>
      </c>
      <c r="F110" s="665"/>
      <c r="G110" s="18">
        <v>54</v>
      </c>
      <c r="H110" s="18">
        <v>31</v>
      </c>
      <c r="I110" s="20">
        <v>90</v>
      </c>
    </row>
    <row r="111" spans="2:9" ht="26.25" customHeight="1" hidden="1">
      <c r="B111" s="21" t="s">
        <v>692</v>
      </c>
      <c r="C111" s="18">
        <v>198</v>
      </c>
      <c r="D111" s="18">
        <v>22</v>
      </c>
      <c r="E111" s="537">
        <v>77</v>
      </c>
      <c r="F111" s="661"/>
      <c r="G111" s="18">
        <v>48</v>
      </c>
      <c r="H111" s="18">
        <v>29</v>
      </c>
      <c r="I111" s="20">
        <v>98</v>
      </c>
    </row>
    <row r="112" spans="2:9" ht="34.5" customHeight="1" hidden="1">
      <c r="B112" s="21" t="s">
        <v>671</v>
      </c>
      <c r="C112" s="18">
        <v>201</v>
      </c>
      <c r="D112" s="18">
        <v>21</v>
      </c>
      <c r="E112" s="537">
        <v>76</v>
      </c>
      <c r="F112" s="661"/>
      <c r="G112" s="18">
        <v>48</v>
      </c>
      <c r="H112" s="18">
        <v>27</v>
      </c>
      <c r="I112" s="20">
        <v>104</v>
      </c>
    </row>
    <row r="113" spans="2:9" ht="15" customHeight="1" hidden="1">
      <c r="B113" s="21"/>
      <c r="C113" s="18"/>
      <c r="D113" s="18"/>
      <c r="E113" s="537"/>
      <c r="F113" s="661"/>
      <c r="G113" s="18"/>
      <c r="H113" s="18"/>
      <c r="I113" s="20"/>
    </row>
    <row r="114" spans="2:9" ht="34.5" customHeight="1">
      <c r="B114" s="21" t="s">
        <v>672</v>
      </c>
      <c r="C114" s="25">
        <v>198</v>
      </c>
      <c r="D114" s="25">
        <v>20</v>
      </c>
      <c r="E114" s="537">
        <v>79</v>
      </c>
      <c r="F114" s="661"/>
      <c r="G114" s="18">
        <v>51</v>
      </c>
      <c r="H114" s="18">
        <v>27</v>
      </c>
      <c r="I114" s="20">
        <v>99</v>
      </c>
    </row>
    <row r="115" spans="2:9" ht="34.5" customHeight="1">
      <c r="B115" s="21" t="s">
        <v>673</v>
      </c>
      <c r="C115" s="25">
        <v>198</v>
      </c>
      <c r="D115" s="25">
        <v>20</v>
      </c>
      <c r="E115" s="537">
        <v>75</v>
      </c>
      <c r="F115" s="661"/>
      <c r="G115" s="18">
        <v>49</v>
      </c>
      <c r="H115" s="18">
        <v>25</v>
      </c>
      <c r="I115" s="20">
        <v>103</v>
      </c>
    </row>
    <row r="116" spans="2:9" ht="34.5" customHeight="1">
      <c r="B116" s="21" t="s">
        <v>674</v>
      </c>
      <c r="C116" s="25">
        <v>196</v>
      </c>
      <c r="D116" s="25">
        <v>20</v>
      </c>
      <c r="E116" s="537">
        <v>70</v>
      </c>
      <c r="F116" s="661"/>
      <c r="G116" s="18">
        <v>47</v>
      </c>
      <c r="H116" s="18">
        <v>24</v>
      </c>
      <c r="I116" s="20">
        <v>107</v>
      </c>
    </row>
    <row r="117" spans="2:9" ht="34.5" customHeight="1">
      <c r="B117" s="21" t="s">
        <v>675</v>
      </c>
      <c r="C117" s="25">
        <v>195</v>
      </c>
      <c r="D117" s="25">
        <v>18</v>
      </c>
      <c r="E117" s="537">
        <v>71</v>
      </c>
      <c r="F117" s="661"/>
      <c r="G117" s="18">
        <v>47</v>
      </c>
      <c r="H117" s="18">
        <v>24</v>
      </c>
      <c r="I117" s="20">
        <v>107</v>
      </c>
    </row>
    <row r="118" spans="2:9" ht="34.5" customHeight="1">
      <c r="B118" s="21" t="s">
        <v>676</v>
      </c>
      <c r="C118" s="25">
        <v>194</v>
      </c>
      <c r="D118" s="25">
        <v>17</v>
      </c>
      <c r="E118" s="537">
        <v>71</v>
      </c>
      <c r="F118" s="661"/>
      <c r="G118" s="18">
        <v>49</v>
      </c>
      <c r="H118" s="18">
        <v>22</v>
      </c>
      <c r="I118" s="20">
        <v>107</v>
      </c>
    </row>
    <row r="119" spans="2:9" ht="34.5" customHeight="1">
      <c r="B119" s="21" t="s">
        <v>677</v>
      </c>
      <c r="C119" s="25">
        <v>193</v>
      </c>
      <c r="D119" s="25">
        <v>18</v>
      </c>
      <c r="E119" s="537">
        <v>68</v>
      </c>
      <c r="F119" s="661"/>
      <c r="G119" s="25">
        <v>47</v>
      </c>
      <c r="H119" s="25">
        <v>21</v>
      </c>
      <c r="I119" s="25">
        <v>107</v>
      </c>
    </row>
    <row r="120" spans="2:9" ht="28.5" customHeight="1" hidden="1">
      <c r="B120" s="42" t="s">
        <v>597</v>
      </c>
      <c r="C120" s="25">
        <v>192</v>
      </c>
      <c r="D120" s="25">
        <v>20</v>
      </c>
      <c r="E120" s="537">
        <v>68</v>
      </c>
      <c r="F120" s="661"/>
      <c r="G120" s="25">
        <v>48</v>
      </c>
      <c r="H120" s="25">
        <v>20</v>
      </c>
      <c r="I120" s="25">
        <v>104</v>
      </c>
    </row>
    <row r="121" spans="2:9" ht="28.5" customHeight="1" hidden="1">
      <c r="B121" s="42" t="s">
        <v>680</v>
      </c>
      <c r="C121" s="25">
        <v>192</v>
      </c>
      <c r="D121" s="25">
        <v>20</v>
      </c>
      <c r="E121" s="537">
        <v>69</v>
      </c>
      <c r="F121" s="661"/>
      <c r="G121" s="25">
        <v>45</v>
      </c>
      <c r="H121" s="25">
        <v>24</v>
      </c>
      <c r="I121" s="25">
        <v>103</v>
      </c>
    </row>
    <row r="122" spans="2:9" ht="28.5" customHeight="1" hidden="1">
      <c r="B122" s="42" t="s">
        <v>681</v>
      </c>
      <c r="C122" s="25">
        <v>195</v>
      </c>
      <c r="D122" s="25">
        <v>18</v>
      </c>
      <c r="E122" s="537">
        <v>70</v>
      </c>
      <c r="F122" s="661"/>
      <c r="G122" s="25">
        <v>47</v>
      </c>
      <c r="H122" s="25">
        <v>23</v>
      </c>
      <c r="I122" s="25">
        <v>106</v>
      </c>
    </row>
    <row r="123" spans="2:9" ht="28.5" customHeight="1" hidden="1">
      <c r="B123" s="42" t="s">
        <v>682</v>
      </c>
      <c r="C123" s="25">
        <v>192</v>
      </c>
      <c r="D123" s="25">
        <v>16</v>
      </c>
      <c r="E123" s="537">
        <v>64</v>
      </c>
      <c r="F123" s="661"/>
      <c r="G123" s="25">
        <v>47</v>
      </c>
      <c r="H123" s="25">
        <v>17</v>
      </c>
      <c r="I123" s="25">
        <v>112</v>
      </c>
    </row>
    <row r="124" spans="2:9" ht="34.5" customHeight="1">
      <c r="B124" s="21" t="s">
        <v>679</v>
      </c>
      <c r="C124" s="25">
        <v>191</v>
      </c>
      <c r="D124" s="25">
        <v>19</v>
      </c>
      <c r="E124" s="537">
        <v>63</v>
      </c>
      <c r="F124" s="661"/>
      <c r="G124" s="25">
        <v>44</v>
      </c>
      <c r="H124" s="25">
        <v>19</v>
      </c>
      <c r="I124" s="25">
        <v>109</v>
      </c>
    </row>
    <row r="125" spans="2:9" ht="28.5" customHeight="1" hidden="1">
      <c r="B125" s="21" t="s">
        <v>678</v>
      </c>
      <c r="C125" s="79">
        <v>190</v>
      </c>
      <c r="D125" s="25">
        <v>20</v>
      </c>
      <c r="E125" s="537">
        <v>64</v>
      </c>
      <c r="F125" s="661"/>
      <c r="G125" s="25">
        <v>44</v>
      </c>
      <c r="H125" s="25">
        <v>20</v>
      </c>
      <c r="I125" s="25">
        <v>106</v>
      </c>
    </row>
    <row r="126" spans="2:9" ht="12.75" customHeight="1" hidden="1">
      <c r="B126" s="21" t="s">
        <v>680</v>
      </c>
      <c r="C126" s="653">
        <v>189</v>
      </c>
      <c r="D126" s="604">
        <v>17</v>
      </c>
      <c r="E126" s="604">
        <v>64</v>
      </c>
      <c r="F126" s="666"/>
      <c r="G126" s="604">
        <v>43</v>
      </c>
      <c r="H126" s="604">
        <v>21</v>
      </c>
      <c r="I126" s="604">
        <v>108</v>
      </c>
    </row>
    <row r="127" spans="2:9" ht="12.75" customHeight="1" hidden="1">
      <c r="B127" s="21" t="s">
        <v>599</v>
      </c>
      <c r="C127" s="653"/>
      <c r="D127" s="604"/>
      <c r="E127" s="604"/>
      <c r="F127" s="666"/>
      <c r="G127" s="604"/>
      <c r="H127" s="604"/>
      <c r="I127" s="604"/>
    </row>
    <row r="128" spans="2:9" ht="12.75" customHeight="1" hidden="1">
      <c r="B128" s="21" t="s">
        <v>681</v>
      </c>
      <c r="C128" s="653">
        <v>194</v>
      </c>
      <c r="D128" s="604">
        <v>20</v>
      </c>
      <c r="E128" s="604">
        <v>65</v>
      </c>
      <c r="F128" s="666"/>
      <c r="G128" s="604">
        <v>44</v>
      </c>
      <c r="H128" s="604">
        <v>21</v>
      </c>
      <c r="I128" s="604">
        <v>108</v>
      </c>
    </row>
    <row r="129" spans="2:9" ht="12.75" customHeight="1" hidden="1">
      <c r="B129" s="21" t="s">
        <v>600</v>
      </c>
      <c r="C129" s="653"/>
      <c r="D129" s="604"/>
      <c r="E129" s="604"/>
      <c r="F129" s="666"/>
      <c r="G129" s="604"/>
      <c r="H129" s="604"/>
      <c r="I129" s="604"/>
    </row>
    <row r="130" spans="2:9" ht="12.75" customHeight="1" hidden="1">
      <c r="B130" s="21" t="s">
        <v>682</v>
      </c>
      <c r="C130" s="653">
        <v>193</v>
      </c>
      <c r="D130" s="604">
        <v>19</v>
      </c>
      <c r="E130" s="604">
        <v>61</v>
      </c>
      <c r="F130" s="604"/>
      <c r="G130" s="604">
        <v>43</v>
      </c>
      <c r="H130" s="604">
        <v>18</v>
      </c>
      <c r="I130" s="604">
        <v>113</v>
      </c>
    </row>
    <row r="131" spans="2:9" ht="12.75" customHeight="1" hidden="1">
      <c r="B131" s="21" t="s">
        <v>601</v>
      </c>
      <c r="C131" s="653"/>
      <c r="D131" s="604"/>
      <c r="E131" s="604"/>
      <c r="F131" s="604"/>
      <c r="G131" s="604"/>
      <c r="H131" s="604"/>
      <c r="I131" s="604"/>
    </row>
    <row r="132" spans="2:9" ht="34.5" customHeight="1">
      <c r="B132" s="21" t="s">
        <v>683</v>
      </c>
      <c r="C132" s="79">
        <v>195</v>
      </c>
      <c r="D132" s="25">
        <v>18</v>
      </c>
      <c r="E132" s="537">
        <v>67</v>
      </c>
      <c r="F132" s="663"/>
      <c r="G132" s="25">
        <v>45</v>
      </c>
      <c r="H132" s="25">
        <v>22</v>
      </c>
      <c r="I132" s="25">
        <v>110</v>
      </c>
    </row>
    <row r="133" spans="2:9" ht="13.5" customHeight="1" hidden="1">
      <c r="B133" s="21" t="s">
        <v>684</v>
      </c>
      <c r="C133" s="653">
        <v>194</v>
      </c>
      <c r="D133" s="604">
        <v>20</v>
      </c>
      <c r="E133" s="604">
        <v>60</v>
      </c>
      <c r="F133" s="663"/>
      <c r="G133" s="604">
        <v>41</v>
      </c>
      <c r="H133" s="604">
        <v>19</v>
      </c>
      <c r="I133" s="604">
        <v>112</v>
      </c>
    </row>
    <row r="134" spans="2:9" ht="13.5" customHeight="1" hidden="1">
      <c r="B134" s="21" t="s">
        <v>598</v>
      </c>
      <c r="C134" s="653"/>
      <c r="D134" s="604"/>
      <c r="E134" s="604"/>
      <c r="F134" s="663"/>
      <c r="G134" s="604"/>
      <c r="H134" s="604"/>
      <c r="I134" s="604"/>
    </row>
    <row r="135" spans="2:9" ht="18" customHeight="1" hidden="1">
      <c r="B135" s="21" t="s">
        <v>685</v>
      </c>
      <c r="C135" s="653">
        <v>194</v>
      </c>
      <c r="D135" s="604">
        <v>19</v>
      </c>
      <c r="E135" s="604">
        <v>64</v>
      </c>
      <c r="F135" s="661"/>
      <c r="G135" s="604">
        <v>42</v>
      </c>
      <c r="H135" s="604">
        <v>22</v>
      </c>
      <c r="I135" s="604">
        <v>112</v>
      </c>
    </row>
    <row r="136" spans="2:9" ht="18" customHeight="1" hidden="1">
      <c r="B136" s="21" t="s">
        <v>599</v>
      </c>
      <c r="C136" s="591"/>
      <c r="D136" s="584"/>
      <c r="E136" s="584"/>
      <c r="F136" s="661"/>
      <c r="G136" s="584"/>
      <c r="H136" s="584"/>
      <c r="I136" s="584"/>
    </row>
    <row r="137" spans="2:9" ht="18" customHeight="1" hidden="1">
      <c r="B137" s="21" t="s">
        <v>686</v>
      </c>
      <c r="C137" s="653">
        <v>199</v>
      </c>
      <c r="D137" s="604">
        <v>17</v>
      </c>
      <c r="E137" s="604">
        <v>67</v>
      </c>
      <c r="F137" s="661"/>
      <c r="G137" s="604">
        <v>45</v>
      </c>
      <c r="H137" s="604">
        <v>22</v>
      </c>
      <c r="I137" s="604">
        <v>116</v>
      </c>
    </row>
    <row r="138" spans="2:9" ht="18" customHeight="1" hidden="1">
      <c r="B138" s="21" t="s">
        <v>600</v>
      </c>
      <c r="C138" s="591"/>
      <c r="D138" s="584"/>
      <c r="E138" s="584"/>
      <c r="F138" s="661"/>
      <c r="G138" s="584"/>
      <c r="H138" s="584"/>
      <c r="I138" s="584"/>
    </row>
    <row r="139" spans="2:9" ht="18" customHeight="1" hidden="1">
      <c r="B139" s="21" t="s">
        <v>687</v>
      </c>
      <c r="C139" s="653">
        <v>193</v>
      </c>
      <c r="D139" s="604">
        <v>15</v>
      </c>
      <c r="E139" s="604">
        <v>75</v>
      </c>
      <c r="F139" s="661"/>
      <c r="G139" s="604">
        <v>50</v>
      </c>
      <c r="H139" s="604">
        <v>15</v>
      </c>
      <c r="I139" s="604">
        <v>102</v>
      </c>
    </row>
    <row r="140" spans="2:9" ht="18" customHeight="1" hidden="1">
      <c r="B140" s="21" t="s">
        <v>601</v>
      </c>
      <c r="C140" s="591"/>
      <c r="D140" s="584"/>
      <c r="E140" s="584"/>
      <c r="F140" s="661"/>
      <c r="G140" s="584"/>
      <c r="H140" s="584"/>
      <c r="I140" s="584"/>
    </row>
    <row r="141" spans="2:9" ht="19.5" customHeight="1">
      <c r="B141" s="21" t="s">
        <v>688</v>
      </c>
      <c r="C141" s="79">
        <v>199</v>
      </c>
      <c r="D141" s="25">
        <v>14</v>
      </c>
      <c r="E141" s="537">
        <v>68</v>
      </c>
      <c r="F141" s="663">
        <v>68</v>
      </c>
      <c r="G141" s="25">
        <v>44</v>
      </c>
      <c r="H141" s="25">
        <v>25</v>
      </c>
      <c r="I141" s="25">
        <v>116</v>
      </c>
    </row>
    <row r="142" spans="2:9" ht="19.5" customHeight="1" hidden="1">
      <c r="B142" s="21" t="s">
        <v>684</v>
      </c>
      <c r="C142" s="653">
        <v>195</v>
      </c>
      <c r="D142" s="604">
        <v>15</v>
      </c>
      <c r="E142" s="604">
        <v>67</v>
      </c>
      <c r="F142" s="661"/>
      <c r="G142" s="604">
        <v>42</v>
      </c>
      <c r="H142" s="604">
        <v>25</v>
      </c>
      <c r="I142" s="604">
        <v>114</v>
      </c>
    </row>
    <row r="143" spans="2:9" ht="19.5" customHeight="1" hidden="1">
      <c r="B143" s="21" t="s">
        <v>598</v>
      </c>
      <c r="C143" s="653"/>
      <c r="D143" s="604"/>
      <c r="E143" s="584"/>
      <c r="F143" s="661"/>
      <c r="G143" s="604"/>
      <c r="H143" s="604"/>
      <c r="I143" s="604"/>
    </row>
    <row r="144" spans="2:9" ht="19.5" customHeight="1">
      <c r="B144" s="21" t="s">
        <v>867</v>
      </c>
      <c r="C144" s="653">
        <v>198</v>
      </c>
      <c r="D144" s="604">
        <v>15</v>
      </c>
      <c r="E144" s="604">
        <v>65</v>
      </c>
      <c r="F144" s="661"/>
      <c r="G144" s="604">
        <v>41</v>
      </c>
      <c r="H144" s="604">
        <v>24</v>
      </c>
      <c r="I144" s="604">
        <v>118</v>
      </c>
    </row>
    <row r="145" spans="2:9" ht="19.5" customHeight="1">
      <c r="B145" s="457" t="s">
        <v>868</v>
      </c>
      <c r="C145" s="653"/>
      <c r="D145" s="604"/>
      <c r="E145" s="584"/>
      <c r="F145" s="661"/>
      <c r="G145" s="604"/>
      <c r="H145" s="604"/>
      <c r="I145" s="604"/>
    </row>
    <row r="146" spans="2:9" ht="19.5" customHeight="1">
      <c r="B146" s="21" t="s">
        <v>869</v>
      </c>
      <c r="C146" s="653">
        <v>199</v>
      </c>
      <c r="D146" s="604">
        <v>14</v>
      </c>
      <c r="E146" s="604">
        <v>70</v>
      </c>
      <c r="F146" s="661"/>
      <c r="G146" s="604">
        <v>46</v>
      </c>
      <c r="H146" s="604">
        <v>24</v>
      </c>
      <c r="I146" s="604">
        <v>115</v>
      </c>
    </row>
    <row r="147" spans="2:9" ht="19.5" customHeight="1">
      <c r="B147" s="457" t="s">
        <v>870</v>
      </c>
      <c r="C147" s="653"/>
      <c r="D147" s="604"/>
      <c r="E147" s="584"/>
      <c r="F147" s="661"/>
      <c r="G147" s="604"/>
      <c r="H147" s="604"/>
      <c r="I147" s="604"/>
    </row>
    <row r="148" spans="2:9" ht="19.5" customHeight="1">
      <c r="B148" s="21" t="s">
        <v>411</v>
      </c>
      <c r="C148" s="25"/>
      <c r="D148" s="25"/>
      <c r="E148" s="45"/>
      <c r="F148" s="99"/>
      <c r="G148" s="25"/>
      <c r="H148" s="25"/>
      <c r="I148" s="25"/>
    </row>
    <row r="149" spans="2:9" ht="19.5" customHeight="1">
      <c r="B149" s="21" t="s">
        <v>867</v>
      </c>
      <c r="C149" s="653">
        <v>202</v>
      </c>
      <c r="D149" s="604">
        <v>13</v>
      </c>
      <c r="E149" s="604">
        <v>66</v>
      </c>
      <c r="F149" s="661"/>
      <c r="G149" s="604">
        <v>44</v>
      </c>
      <c r="H149" s="604">
        <v>22</v>
      </c>
      <c r="I149" s="604">
        <v>123</v>
      </c>
    </row>
    <row r="150" spans="2:9" ht="19.5" customHeight="1">
      <c r="B150" s="457" t="s">
        <v>868</v>
      </c>
      <c r="C150" s="653"/>
      <c r="D150" s="604"/>
      <c r="E150" s="584"/>
      <c r="F150" s="661"/>
      <c r="G150" s="604"/>
      <c r="H150" s="604"/>
      <c r="I150" s="604"/>
    </row>
    <row r="151" spans="2:9" s="33" customFormat="1" ht="19.5" customHeight="1">
      <c r="B151" s="21" t="s">
        <v>869</v>
      </c>
      <c r="C151" s="653">
        <v>208</v>
      </c>
      <c r="D151" s="604">
        <v>12</v>
      </c>
      <c r="E151" s="604">
        <v>68</v>
      </c>
      <c r="F151" s="661"/>
      <c r="G151" s="604">
        <v>42</v>
      </c>
      <c r="H151" s="604">
        <v>26</v>
      </c>
      <c r="I151" s="604">
        <v>128</v>
      </c>
    </row>
    <row r="152" spans="2:9" s="33" customFormat="1" ht="19.5" customHeight="1" thickBot="1">
      <c r="B152" s="407" t="s">
        <v>870</v>
      </c>
      <c r="C152" s="659"/>
      <c r="D152" s="660"/>
      <c r="E152" s="552"/>
      <c r="F152" s="662"/>
      <c r="G152" s="660"/>
      <c r="H152" s="660"/>
      <c r="I152" s="660"/>
    </row>
    <row r="153" spans="2:3" ht="24.75" customHeight="1">
      <c r="B153" s="31" t="s">
        <v>871</v>
      </c>
      <c r="C153" s="33"/>
    </row>
    <row r="154" spans="2:3" ht="24.75" customHeight="1">
      <c r="B154" s="56" t="s">
        <v>494</v>
      </c>
      <c r="C154" s="33"/>
    </row>
    <row r="155" spans="2:3" ht="47.25" customHeight="1">
      <c r="B155" s="56"/>
      <c r="C155" s="33"/>
    </row>
    <row r="156" spans="2:9" ht="16.5">
      <c r="B156" s="34" t="s">
        <v>888</v>
      </c>
      <c r="C156" s="34"/>
      <c r="D156" s="34"/>
      <c r="E156" s="34"/>
      <c r="F156" s="34"/>
      <c r="G156" s="34"/>
      <c r="H156" s="34"/>
      <c r="I156" s="34"/>
    </row>
    <row r="157" ht="4.5" customHeight="1"/>
  </sheetData>
  <mergeCells count="206">
    <mergeCell ref="C94:C95"/>
    <mergeCell ref="D94:D95"/>
    <mergeCell ref="E94:E95"/>
    <mergeCell ref="F94:F95"/>
    <mergeCell ref="H94:H95"/>
    <mergeCell ref="I94:I95"/>
    <mergeCell ref="G91:G92"/>
    <mergeCell ref="H91:H92"/>
    <mergeCell ref="I91:I92"/>
    <mergeCell ref="C146:C147"/>
    <mergeCell ref="D146:D147"/>
    <mergeCell ref="E146:F147"/>
    <mergeCell ref="G146:G147"/>
    <mergeCell ref="H146:H147"/>
    <mergeCell ref="I146:I147"/>
    <mergeCell ref="C91:C92"/>
    <mergeCell ref="D91:D92"/>
    <mergeCell ref="E91:E92"/>
    <mergeCell ref="F91:F92"/>
    <mergeCell ref="D133:D134"/>
    <mergeCell ref="D106:D109"/>
    <mergeCell ref="E122:F122"/>
    <mergeCell ref="C108:C109"/>
    <mergeCell ref="C144:C145"/>
    <mergeCell ref="D144:D145"/>
    <mergeCell ref="E144:F145"/>
    <mergeCell ref="C126:C127"/>
    <mergeCell ref="C137:C138"/>
    <mergeCell ref="D137:D138"/>
    <mergeCell ref="E137:F138"/>
    <mergeCell ref="E130:F131"/>
    <mergeCell ref="D130:D131"/>
    <mergeCell ref="D128:D129"/>
    <mergeCell ref="I87:I88"/>
    <mergeCell ref="F82:F83"/>
    <mergeCell ref="C89:C90"/>
    <mergeCell ref="D89:D90"/>
    <mergeCell ref="E89:E90"/>
    <mergeCell ref="I89:I90"/>
    <mergeCell ref="F89:F90"/>
    <mergeCell ref="I84:I85"/>
    <mergeCell ref="H89:H90"/>
    <mergeCell ref="G89:G90"/>
    <mergeCell ref="I80:I81"/>
    <mergeCell ref="G82:G83"/>
    <mergeCell ref="H82:H83"/>
    <mergeCell ref="I82:I83"/>
    <mergeCell ref="G80:G81"/>
    <mergeCell ref="H80:H81"/>
    <mergeCell ref="C87:C88"/>
    <mergeCell ref="D87:D88"/>
    <mergeCell ref="C80:C81"/>
    <mergeCell ref="D80:D81"/>
    <mergeCell ref="D84:D85"/>
    <mergeCell ref="F71:F72"/>
    <mergeCell ref="G71:G72"/>
    <mergeCell ref="H71:H72"/>
    <mergeCell ref="E69:E70"/>
    <mergeCell ref="F69:F70"/>
    <mergeCell ref="G69:G70"/>
    <mergeCell ref="E113:F113"/>
    <mergeCell ref="F73:F74"/>
    <mergeCell ref="G73:G74"/>
    <mergeCell ref="G87:G88"/>
    <mergeCell ref="E106:F107"/>
    <mergeCell ref="E108:F109"/>
    <mergeCell ref="G106:G107"/>
    <mergeCell ref="G108:G109"/>
    <mergeCell ref="G96:G97"/>
    <mergeCell ref="G94:G95"/>
    <mergeCell ref="B107:B109"/>
    <mergeCell ref="E114:F114"/>
    <mergeCell ref="C78:C79"/>
    <mergeCell ref="D78:D79"/>
    <mergeCell ref="D82:D83"/>
    <mergeCell ref="E82:E83"/>
    <mergeCell ref="C82:C83"/>
    <mergeCell ref="C84:C85"/>
    <mergeCell ref="B104:B106"/>
    <mergeCell ref="C104:C107"/>
    <mergeCell ref="E78:E79"/>
    <mergeCell ref="F78:F79"/>
    <mergeCell ref="H87:H88"/>
    <mergeCell ref="E84:E85"/>
    <mergeCell ref="G78:G79"/>
    <mergeCell ref="H78:H79"/>
    <mergeCell ref="E80:E81"/>
    <mergeCell ref="F80:F81"/>
    <mergeCell ref="C75:C76"/>
    <mergeCell ref="D75:D76"/>
    <mergeCell ref="C69:C70"/>
    <mergeCell ref="E75:E76"/>
    <mergeCell ref="D69:D70"/>
    <mergeCell ref="C73:C74"/>
    <mergeCell ref="D73:D74"/>
    <mergeCell ref="E73:E74"/>
    <mergeCell ref="C71:C72"/>
    <mergeCell ref="E71:E72"/>
    <mergeCell ref="D71:D72"/>
    <mergeCell ref="I104:I105"/>
    <mergeCell ref="E104:H104"/>
    <mergeCell ref="E105:H105"/>
    <mergeCell ref="F75:F76"/>
    <mergeCell ref="G84:G85"/>
    <mergeCell ref="H84:H85"/>
    <mergeCell ref="F84:F85"/>
    <mergeCell ref="E87:E88"/>
    <mergeCell ref="F87:F88"/>
    <mergeCell ref="G75:G76"/>
    <mergeCell ref="I69:I70"/>
    <mergeCell ref="I73:I74"/>
    <mergeCell ref="I71:I72"/>
    <mergeCell ref="H75:H76"/>
    <mergeCell ref="I75:I76"/>
    <mergeCell ref="H73:H74"/>
    <mergeCell ref="H69:H70"/>
    <mergeCell ref="I78:I79"/>
    <mergeCell ref="A1:J1"/>
    <mergeCell ref="B2:I2"/>
    <mergeCell ref="D47:F48"/>
    <mergeCell ref="C51:C53"/>
    <mergeCell ref="D49:F50"/>
    <mergeCell ref="B47:B50"/>
    <mergeCell ref="H51:H53"/>
    <mergeCell ref="I52:I53"/>
    <mergeCell ref="B51:B53"/>
    <mergeCell ref="G51:G53"/>
    <mergeCell ref="E135:F136"/>
    <mergeCell ref="C135:C136"/>
    <mergeCell ref="D135:D136"/>
    <mergeCell ref="C133:C134"/>
    <mergeCell ref="C130:C131"/>
    <mergeCell ref="E123:F123"/>
    <mergeCell ref="E119:F119"/>
    <mergeCell ref="E120:F120"/>
    <mergeCell ref="E121:F121"/>
    <mergeCell ref="E124:F124"/>
    <mergeCell ref="E116:F116"/>
    <mergeCell ref="E115:F115"/>
    <mergeCell ref="E118:F118"/>
    <mergeCell ref="G128:G129"/>
    <mergeCell ref="H128:H129"/>
    <mergeCell ref="G126:G127"/>
    <mergeCell ref="E128:F129"/>
    <mergeCell ref="G130:G131"/>
    <mergeCell ref="I135:I136"/>
    <mergeCell ref="H137:H138"/>
    <mergeCell ref="I137:I138"/>
    <mergeCell ref="G133:G134"/>
    <mergeCell ref="G144:G145"/>
    <mergeCell ref="G135:G136"/>
    <mergeCell ref="G139:G140"/>
    <mergeCell ref="I130:I131"/>
    <mergeCell ref="H133:H134"/>
    <mergeCell ref="H144:H145"/>
    <mergeCell ref="I144:I145"/>
    <mergeCell ref="H139:H140"/>
    <mergeCell ref="I133:I134"/>
    <mergeCell ref="H130:H131"/>
    <mergeCell ref="I139:I140"/>
    <mergeCell ref="I106:I109"/>
    <mergeCell ref="H106:H107"/>
    <mergeCell ref="H108:H109"/>
    <mergeCell ref="I126:I127"/>
    <mergeCell ref="I128:I129"/>
    <mergeCell ref="H126:H127"/>
    <mergeCell ref="E111:F111"/>
    <mergeCell ref="E112:F112"/>
    <mergeCell ref="E117:F117"/>
    <mergeCell ref="C142:C143"/>
    <mergeCell ref="D142:D143"/>
    <mergeCell ref="C139:C140"/>
    <mergeCell ref="D139:D140"/>
    <mergeCell ref="E132:F132"/>
    <mergeCell ref="E126:F127"/>
    <mergeCell ref="C128:C129"/>
    <mergeCell ref="D126:D127"/>
    <mergeCell ref="I149:I150"/>
    <mergeCell ref="C149:C150"/>
    <mergeCell ref="D149:D150"/>
    <mergeCell ref="E149:F150"/>
    <mergeCell ref="G149:G150"/>
    <mergeCell ref="E139:F140"/>
    <mergeCell ref="E133:F134"/>
    <mergeCell ref="H142:H143"/>
    <mergeCell ref="I142:I143"/>
    <mergeCell ref="E96:E97"/>
    <mergeCell ref="F96:F97"/>
    <mergeCell ref="H149:H150"/>
    <mergeCell ref="G142:G143"/>
    <mergeCell ref="E142:F143"/>
    <mergeCell ref="G137:G138"/>
    <mergeCell ref="E141:F141"/>
    <mergeCell ref="H135:H136"/>
    <mergeCell ref="E125:F125"/>
    <mergeCell ref="E110:F110"/>
    <mergeCell ref="H96:H97"/>
    <mergeCell ref="I96:I97"/>
    <mergeCell ref="C151:C152"/>
    <mergeCell ref="D151:D152"/>
    <mergeCell ref="E151:F152"/>
    <mergeCell ref="G151:G152"/>
    <mergeCell ref="H151:H152"/>
    <mergeCell ref="I151:I152"/>
    <mergeCell ref="C96:C97"/>
    <mergeCell ref="D96:D9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H12">
      <selection activeCell="K13" sqref="K13"/>
    </sheetView>
  </sheetViews>
  <sheetFormatPr defaultColWidth="9.00390625" defaultRowHeight="33" customHeight="1"/>
  <cols>
    <col min="10" max="10" width="12.875" style="1" customWidth="1"/>
    <col min="11" max="11" width="16.375" style="0" customWidth="1"/>
    <col min="12" max="12" width="14.25390625" style="0" customWidth="1"/>
    <col min="13" max="13" width="14.125" style="0" customWidth="1"/>
    <col min="14" max="14" width="14.625" style="0" customWidth="1"/>
    <col min="15" max="15" width="14.75390625" style="142" customWidth="1"/>
    <col min="16" max="16" width="15.375" style="0" customWidth="1"/>
    <col min="17" max="17" width="14.625" style="0" customWidth="1"/>
    <col min="18" max="18" width="14.25390625" style="0" customWidth="1"/>
    <col min="19" max="19" width="15.625" style="0" customWidth="1"/>
    <col min="22" max="22" width="11.375" style="0" customWidth="1"/>
    <col min="24" max="24" width="10.75390625" style="0" customWidth="1"/>
    <col min="26" max="26" width="11.00390625" style="0" bestFit="1" customWidth="1"/>
  </cols>
  <sheetData>
    <row r="1" spans="3:19" ht="49.5" customHeight="1" thickBot="1">
      <c r="C1" s="718" t="s">
        <v>540</v>
      </c>
      <c r="D1" s="719"/>
      <c r="E1" s="719"/>
      <c r="F1" s="719"/>
      <c r="G1" s="719"/>
      <c r="J1" s="103" t="s">
        <v>710</v>
      </c>
      <c r="K1" s="716" t="s">
        <v>518</v>
      </c>
      <c r="L1" s="716"/>
      <c r="M1" s="716"/>
      <c r="N1" s="716"/>
      <c r="O1" s="717" t="s">
        <v>923</v>
      </c>
      <c r="P1" s="716"/>
      <c r="Q1" s="716"/>
      <c r="R1" s="716"/>
      <c r="S1" s="104" t="s">
        <v>519</v>
      </c>
    </row>
    <row r="2" spans="1:22" s="1" customFormat="1" ht="16.5" customHeight="1">
      <c r="A2" s="714" t="s">
        <v>7</v>
      </c>
      <c r="B2" s="714"/>
      <c r="C2" s="714"/>
      <c r="D2" s="714"/>
      <c r="E2" s="714"/>
      <c r="F2" s="714"/>
      <c r="G2" s="714"/>
      <c r="H2" s="714"/>
      <c r="I2" s="714"/>
      <c r="J2" s="722" t="s">
        <v>806</v>
      </c>
      <c r="K2" s="720" t="s">
        <v>805</v>
      </c>
      <c r="L2" s="697" t="s">
        <v>738</v>
      </c>
      <c r="M2" s="697" t="s">
        <v>739</v>
      </c>
      <c r="N2" s="700" t="s">
        <v>740</v>
      </c>
      <c r="O2" s="704" t="s">
        <v>741</v>
      </c>
      <c r="P2" s="697" t="s">
        <v>742</v>
      </c>
      <c r="Q2" s="697" t="s">
        <v>743</v>
      </c>
      <c r="R2" s="697" t="s">
        <v>744</v>
      </c>
      <c r="S2" s="700" t="s">
        <v>748</v>
      </c>
      <c r="T2" s="105"/>
      <c r="U2" s="106"/>
      <c r="V2" s="106"/>
    </row>
    <row r="3" spans="1:27" s="1" customFormat="1" ht="33" customHeight="1" thickBot="1">
      <c r="A3" s="714"/>
      <c r="B3" s="714"/>
      <c r="C3" s="714"/>
      <c r="D3" s="714"/>
      <c r="E3" s="714"/>
      <c r="F3" s="714"/>
      <c r="G3" s="714"/>
      <c r="H3" s="714"/>
      <c r="I3" s="714"/>
      <c r="J3" s="723"/>
      <c r="K3" s="721"/>
      <c r="L3" s="698"/>
      <c r="M3" s="698"/>
      <c r="N3" s="701"/>
      <c r="O3" s="705"/>
      <c r="P3" s="698"/>
      <c r="Q3" s="698"/>
      <c r="R3" s="698"/>
      <c r="S3" s="701"/>
      <c r="T3" s="107"/>
      <c r="U3" s="108"/>
      <c r="V3" s="108"/>
      <c r="W3" s="109"/>
      <c r="X3" s="109"/>
      <c r="Y3" s="109"/>
      <c r="Z3" s="109"/>
      <c r="AA3" s="109"/>
    </row>
    <row r="4" spans="1:27" ht="24.75" customHeight="1" hidden="1">
      <c r="A4" s="714"/>
      <c r="B4" s="714"/>
      <c r="C4" s="714"/>
      <c r="D4" s="714"/>
      <c r="E4" s="714"/>
      <c r="F4" s="714"/>
      <c r="G4" s="714"/>
      <c r="H4" s="714"/>
      <c r="I4" s="714"/>
      <c r="J4" s="110" t="s">
        <v>711</v>
      </c>
      <c r="K4" s="111">
        <f>SUM(L4:S4)</f>
        <v>3945410</v>
      </c>
      <c r="L4" s="112">
        <v>81964</v>
      </c>
      <c r="M4" s="112">
        <v>15280</v>
      </c>
      <c r="N4" s="112">
        <v>236586</v>
      </c>
      <c r="O4" s="112">
        <v>569168</v>
      </c>
      <c r="P4" s="112">
        <v>386518</v>
      </c>
      <c r="Q4" s="112">
        <v>1974006</v>
      </c>
      <c r="R4" s="112">
        <v>551916</v>
      </c>
      <c r="S4" s="112">
        <v>129972</v>
      </c>
      <c r="T4" s="113"/>
      <c r="U4" s="113"/>
      <c r="V4" s="114" t="s">
        <v>712</v>
      </c>
      <c r="W4" s="113">
        <v>3785008</v>
      </c>
      <c r="X4" s="113" t="s">
        <v>713</v>
      </c>
      <c r="Y4" s="113" t="s">
        <v>714</v>
      </c>
      <c r="Z4" s="115"/>
      <c r="AA4" s="113"/>
    </row>
    <row r="5" spans="1:26" ht="26.25" customHeight="1">
      <c r="A5" s="714"/>
      <c r="B5" s="714"/>
      <c r="C5" s="714"/>
      <c r="D5" s="714"/>
      <c r="E5" s="714"/>
      <c r="F5" s="714"/>
      <c r="G5" s="714"/>
      <c r="H5" s="714"/>
      <c r="I5" s="714"/>
      <c r="J5" s="360" t="s">
        <v>363</v>
      </c>
      <c r="K5" s="116">
        <f>SUM(L5:S5)</f>
        <v>3812456</v>
      </c>
      <c r="L5" s="112">
        <v>87142</v>
      </c>
      <c r="M5" s="112">
        <v>16197</v>
      </c>
      <c r="N5" s="112">
        <v>258280</v>
      </c>
      <c r="O5" s="112">
        <v>682036</v>
      </c>
      <c r="P5" s="112">
        <v>423231</v>
      </c>
      <c r="Q5" s="112">
        <v>1666357</v>
      </c>
      <c r="R5" s="112">
        <v>618907</v>
      </c>
      <c r="S5" s="112">
        <v>60306</v>
      </c>
      <c r="T5" s="113"/>
      <c r="U5" s="113"/>
      <c r="V5" s="361" t="s">
        <v>530</v>
      </c>
      <c r="W5" s="113">
        <v>3945410</v>
      </c>
      <c r="X5" s="118" t="s">
        <v>715</v>
      </c>
      <c r="Y5" s="113">
        <v>20524</v>
      </c>
      <c r="Z5" s="354">
        <f>$Y5/$Y$13*100</f>
        <v>1.99986163498725</v>
      </c>
    </row>
    <row r="6" spans="1:28" s="83" customFormat="1" ht="23.25" customHeight="1">
      <c r="A6" s="714"/>
      <c r="B6" s="714"/>
      <c r="C6" s="714"/>
      <c r="D6" s="714"/>
      <c r="E6" s="714"/>
      <c r="F6" s="714"/>
      <c r="G6" s="714"/>
      <c r="H6" s="714"/>
      <c r="I6" s="714"/>
      <c r="J6" s="110"/>
      <c r="K6" s="119"/>
      <c r="L6" s="120"/>
      <c r="M6" s="120"/>
      <c r="N6" s="120"/>
      <c r="O6" s="120"/>
      <c r="P6" s="120"/>
      <c r="Q6" s="120"/>
      <c r="R6" s="120"/>
      <c r="S6" s="120"/>
      <c r="T6" s="121"/>
      <c r="U6" s="121"/>
      <c r="V6" s="365" t="s">
        <v>531</v>
      </c>
      <c r="W6" s="121">
        <v>3812456</v>
      </c>
      <c r="X6" s="122" t="s">
        <v>716</v>
      </c>
      <c r="Y6" s="121">
        <v>5248</v>
      </c>
      <c r="Z6" s="354">
        <f aca="true" t="shared" si="0" ref="Z6:Z12">$Y6/$Y$13*100</f>
        <v>0.5113659062762175</v>
      </c>
      <c r="AA6"/>
      <c r="AB6"/>
    </row>
    <row r="7" spans="1:26" ht="24.75" customHeight="1">
      <c r="A7" s="715"/>
      <c r="B7" s="715"/>
      <c r="C7" s="715"/>
      <c r="D7" s="715"/>
      <c r="E7" s="715"/>
      <c r="F7" s="715"/>
      <c r="G7" s="715"/>
      <c r="H7" s="715"/>
      <c r="I7" s="715"/>
      <c r="J7" s="360" t="s">
        <v>364</v>
      </c>
      <c r="K7" s="116">
        <f aca="true" t="shared" si="1" ref="K7:K12">SUM(L7:S7)</f>
        <v>3778779</v>
      </c>
      <c r="L7" s="112">
        <v>82445</v>
      </c>
      <c r="M7" s="112">
        <v>12919</v>
      </c>
      <c r="N7" s="112">
        <v>229545</v>
      </c>
      <c r="O7" s="112">
        <v>728077</v>
      </c>
      <c r="P7" s="112">
        <v>432439</v>
      </c>
      <c r="Q7" s="112">
        <v>1555766</v>
      </c>
      <c r="R7" s="112">
        <v>672961</v>
      </c>
      <c r="S7" s="112">
        <v>64627</v>
      </c>
      <c r="T7" s="113"/>
      <c r="U7" s="113"/>
      <c r="V7" s="361" t="s">
        <v>532</v>
      </c>
      <c r="W7" s="113">
        <v>3778779</v>
      </c>
      <c r="X7" s="118" t="s">
        <v>717</v>
      </c>
      <c r="Y7" s="113">
        <v>51571</v>
      </c>
      <c r="Z7" s="312">
        <f t="shared" si="0"/>
        <v>5.025085966572182</v>
      </c>
    </row>
    <row r="8" spans="1:26" ht="24.75" customHeight="1">
      <c r="A8" s="655"/>
      <c r="B8" s="655"/>
      <c r="C8" s="655"/>
      <c r="D8" s="655"/>
      <c r="E8" s="655"/>
      <c r="F8" s="655"/>
      <c r="G8" s="655"/>
      <c r="H8" s="655"/>
      <c r="I8" s="655"/>
      <c r="J8" s="110" t="s">
        <v>365</v>
      </c>
      <c r="K8" s="116">
        <f t="shared" si="1"/>
        <v>3726015</v>
      </c>
      <c r="L8" s="123">
        <v>82462</v>
      </c>
      <c r="M8" s="123">
        <v>14138</v>
      </c>
      <c r="N8" s="123">
        <v>201886</v>
      </c>
      <c r="O8" s="123">
        <v>800463</v>
      </c>
      <c r="P8" s="123">
        <v>436020</v>
      </c>
      <c r="Q8" s="123">
        <v>1422813</v>
      </c>
      <c r="R8" s="123">
        <v>703081</v>
      </c>
      <c r="S8" s="123">
        <v>65152</v>
      </c>
      <c r="T8" s="124"/>
      <c r="U8" s="124"/>
      <c r="V8" s="361" t="s">
        <v>533</v>
      </c>
      <c r="W8" s="124">
        <v>3726015</v>
      </c>
      <c r="X8" s="125" t="s">
        <v>718</v>
      </c>
      <c r="Y8" s="124">
        <v>32165</v>
      </c>
      <c r="Z8" s="354">
        <f t="shared" si="0"/>
        <v>3.1341624190881356</v>
      </c>
    </row>
    <row r="9" spans="10:26" ht="24.75" customHeight="1">
      <c r="J9" s="110" t="s">
        <v>366</v>
      </c>
      <c r="K9" s="116">
        <f t="shared" si="1"/>
        <v>3519816</v>
      </c>
      <c r="L9" s="123">
        <v>81858</v>
      </c>
      <c r="M9" s="123">
        <v>13464</v>
      </c>
      <c r="N9" s="123">
        <v>211904</v>
      </c>
      <c r="O9" s="123">
        <v>791470</v>
      </c>
      <c r="P9" s="123">
        <v>447809</v>
      </c>
      <c r="Q9" s="123">
        <v>1225729</v>
      </c>
      <c r="R9" s="123">
        <v>740871</v>
      </c>
      <c r="S9" s="123">
        <v>6711</v>
      </c>
      <c r="T9" s="124"/>
      <c r="U9" s="124"/>
      <c r="V9" s="361" t="s">
        <v>534</v>
      </c>
      <c r="W9" s="124">
        <v>3519816</v>
      </c>
      <c r="X9" s="125" t="s">
        <v>719</v>
      </c>
      <c r="Y9" s="124">
        <v>522496</v>
      </c>
      <c r="Z9" s="354">
        <f t="shared" si="0"/>
        <v>50.91208852242731</v>
      </c>
    </row>
    <row r="10" spans="10:26" ht="34.5" customHeight="1">
      <c r="J10" s="126" t="s">
        <v>542</v>
      </c>
      <c r="K10" s="116">
        <f t="shared" si="1"/>
        <v>4342872</v>
      </c>
      <c r="L10" s="123">
        <v>119199</v>
      </c>
      <c r="M10" s="123">
        <v>21182</v>
      </c>
      <c r="N10" s="123">
        <v>200030</v>
      </c>
      <c r="O10" s="123">
        <v>836636</v>
      </c>
      <c r="P10" s="123">
        <v>857262</v>
      </c>
      <c r="Q10" s="123">
        <v>1540408</v>
      </c>
      <c r="R10" s="123">
        <v>767790</v>
      </c>
      <c r="S10" s="123">
        <v>365</v>
      </c>
      <c r="T10" s="124"/>
      <c r="U10" s="124"/>
      <c r="V10" s="366" t="s">
        <v>535</v>
      </c>
      <c r="W10" s="124">
        <v>4342872</v>
      </c>
      <c r="X10" s="125" t="s">
        <v>720</v>
      </c>
      <c r="Y10" s="124">
        <v>385557</v>
      </c>
      <c r="Z10" s="312">
        <f t="shared" si="0"/>
        <v>37.56873184568209</v>
      </c>
    </row>
    <row r="11" spans="10:28" s="83" customFormat="1" ht="21" customHeight="1">
      <c r="J11" s="128" t="s">
        <v>541</v>
      </c>
      <c r="K11" s="129">
        <f t="shared" si="1"/>
        <v>2865120</v>
      </c>
      <c r="L11" s="130">
        <v>70119</v>
      </c>
      <c r="M11" s="130">
        <v>16486</v>
      </c>
      <c r="N11" s="130">
        <v>104523</v>
      </c>
      <c r="O11" s="130">
        <v>802670</v>
      </c>
      <c r="P11" s="130">
        <v>469622</v>
      </c>
      <c r="Q11" s="130">
        <v>653568</v>
      </c>
      <c r="R11" s="130">
        <v>747792</v>
      </c>
      <c r="S11" s="130">
        <v>340</v>
      </c>
      <c r="T11" s="131"/>
      <c r="U11" s="131"/>
      <c r="V11" s="365" t="s">
        <v>536</v>
      </c>
      <c r="W11" s="131">
        <v>2865120</v>
      </c>
      <c r="X11" s="132" t="s">
        <v>721</v>
      </c>
      <c r="Y11" s="131">
        <v>8701</v>
      </c>
      <c r="Z11" s="354">
        <f t="shared" si="0"/>
        <v>0.847826743618401</v>
      </c>
      <c r="AA11"/>
      <c r="AB11"/>
    </row>
    <row r="12" spans="10:26" ht="24.75" customHeight="1">
      <c r="J12" s="110" t="s">
        <v>369</v>
      </c>
      <c r="K12" s="116">
        <f t="shared" si="1"/>
        <v>2968633</v>
      </c>
      <c r="L12" s="123">
        <v>71835</v>
      </c>
      <c r="M12" s="123">
        <v>19105</v>
      </c>
      <c r="N12" s="123">
        <v>140495</v>
      </c>
      <c r="O12" s="123">
        <v>816101</v>
      </c>
      <c r="P12" s="123">
        <v>457528</v>
      </c>
      <c r="Q12" s="123">
        <v>773474</v>
      </c>
      <c r="R12" s="123">
        <v>690038</v>
      </c>
      <c r="S12" s="123">
        <v>57</v>
      </c>
      <c r="T12" s="124"/>
      <c r="U12" s="124"/>
      <c r="V12" s="361" t="s">
        <v>537</v>
      </c>
      <c r="W12" s="124">
        <v>2968633</v>
      </c>
      <c r="X12" s="125" t="s">
        <v>722</v>
      </c>
      <c r="Y12" s="124">
        <v>9</v>
      </c>
      <c r="Z12" s="354">
        <f t="shared" si="0"/>
        <v>0.0008769613484157694</v>
      </c>
    </row>
    <row r="13" spans="10:26" ht="24.75" customHeight="1">
      <c r="J13" s="110" t="s">
        <v>370</v>
      </c>
      <c r="K13" s="116">
        <f aca="true" t="shared" si="2" ref="K13:S13">K14+K15+K16+K17</f>
        <v>3363166</v>
      </c>
      <c r="L13" s="123">
        <f t="shared" si="2"/>
        <v>81612</v>
      </c>
      <c r="M13" s="123">
        <f t="shared" si="2"/>
        <v>19715</v>
      </c>
      <c r="N13" s="123">
        <f t="shared" si="2"/>
        <v>137676</v>
      </c>
      <c r="O13" s="123">
        <f t="shared" si="2"/>
        <v>845731</v>
      </c>
      <c r="P13" s="123">
        <f t="shared" si="2"/>
        <v>456549</v>
      </c>
      <c r="Q13" s="123">
        <f t="shared" si="2"/>
        <v>1125802</v>
      </c>
      <c r="R13" s="123">
        <f t="shared" si="2"/>
        <v>696028</v>
      </c>
      <c r="S13" s="123">
        <f t="shared" si="2"/>
        <v>53</v>
      </c>
      <c r="T13" s="124"/>
      <c r="U13" s="124"/>
      <c r="V13" s="361" t="s">
        <v>538</v>
      </c>
      <c r="W13" s="124">
        <v>3363166</v>
      </c>
      <c r="X13" s="124"/>
      <c r="Y13" s="124">
        <f>SUM(Y5:Y12)</f>
        <v>1026271</v>
      </c>
      <c r="Z13" s="124"/>
    </row>
    <row r="14" spans="10:27" ht="24.75" customHeight="1" hidden="1">
      <c r="J14" s="133" t="s">
        <v>941</v>
      </c>
      <c r="K14" s="116">
        <f>SUM(L14:S14)</f>
        <v>300685</v>
      </c>
      <c r="L14" s="123">
        <v>17137</v>
      </c>
      <c r="M14" s="123">
        <v>4776</v>
      </c>
      <c r="N14" s="123">
        <v>24189</v>
      </c>
      <c r="O14" s="123">
        <v>57686</v>
      </c>
      <c r="P14" s="123">
        <v>8825</v>
      </c>
      <c r="Q14" s="123">
        <v>183915</v>
      </c>
      <c r="R14" s="123">
        <v>4148</v>
      </c>
      <c r="S14" s="134">
        <v>9</v>
      </c>
      <c r="T14" s="124"/>
      <c r="U14" s="124"/>
      <c r="V14" s="135" t="s">
        <v>723</v>
      </c>
      <c r="W14" s="124">
        <v>747456</v>
      </c>
      <c r="X14" s="124"/>
      <c r="Y14" s="124"/>
      <c r="Z14" s="124"/>
      <c r="AA14" s="124"/>
    </row>
    <row r="15" spans="10:27" ht="24.75" customHeight="1" hidden="1">
      <c r="J15" s="133" t="s">
        <v>964</v>
      </c>
      <c r="K15" s="116">
        <f>SUM(L15:S15)</f>
        <v>1677487</v>
      </c>
      <c r="L15" s="123">
        <v>21950</v>
      </c>
      <c r="M15" s="123">
        <v>4860</v>
      </c>
      <c r="N15" s="123">
        <v>46117</v>
      </c>
      <c r="O15" s="123">
        <v>728237</v>
      </c>
      <c r="P15" s="123">
        <v>5324</v>
      </c>
      <c r="Q15" s="123">
        <v>211451</v>
      </c>
      <c r="R15" s="123">
        <v>659535</v>
      </c>
      <c r="S15" s="134">
        <v>13</v>
      </c>
      <c r="T15" s="124"/>
      <c r="U15" s="124"/>
      <c r="V15" s="117" t="s">
        <v>724</v>
      </c>
      <c r="W15" s="124">
        <v>300685</v>
      </c>
      <c r="X15" s="124"/>
      <c r="Y15" s="124"/>
      <c r="Z15" s="124"/>
      <c r="AA15" s="124"/>
    </row>
    <row r="16" spans="10:27" ht="24.75" customHeight="1" hidden="1">
      <c r="J16" s="133" t="s">
        <v>965</v>
      </c>
      <c r="K16" s="116">
        <f>SUM(L16:S16)</f>
        <v>436122</v>
      </c>
      <c r="L16" s="123">
        <v>21764</v>
      </c>
      <c r="M16" s="123">
        <v>4986</v>
      </c>
      <c r="N16" s="123">
        <v>33211</v>
      </c>
      <c r="O16" s="123">
        <v>30930</v>
      </c>
      <c r="P16" s="123">
        <v>4280</v>
      </c>
      <c r="Q16" s="123">
        <v>315505</v>
      </c>
      <c r="R16" s="123">
        <v>25417</v>
      </c>
      <c r="S16" s="134">
        <v>29</v>
      </c>
      <c r="T16" s="124"/>
      <c r="U16" s="124"/>
      <c r="V16" s="117" t="s">
        <v>725</v>
      </c>
      <c r="W16" s="336">
        <v>3784325</v>
      </c>
      <c r="X16" s="124"/>
      <c r="Y16" s="124"/>
      <c r="Z16" s="124"/>
      <c r="AA16" s="124"/>
    </row>
    <row r="17" spans="10:27" ht="24.75" customHeight="1" hidden="1">
      <c r="J17" s="133" t="s">
        <v>966</v>
      </c>
      <c r="K17" s="116">
        <f>SUM(L17:S17)</f>
        <v>948872</v>
      </c>
      <c r="L17" s="123">
        <v>20761</v>
      </c>
      <c r="M17" s="123">
        <v>5093</v>
      </c>
      <c r="N17" s="123">
        <v>34159</v>
      </c>
      <c r="O17" s="123">
        <v>28878</v>
      </c>
      <c r="P17" s="123">
        <v>438120</v>
      </c>
      <c r="Q17" s="123">
        <v>414931</v>
      </c>
      <c r="R17" s="123">
        <v>6928</v>
      </c>
      <c r="S17" s="134">
        <v>2</v>
      </c>
      <c r="T17" s="124"/>
      <c r="U17" s="124"/>
      <c r="V17" s="135" t="s">
        <v>726</v>
      </c>
      <c r="W17" s="136">
        <v>436122</v>
      </c>
      <c r="X17" s="124"/>
      <c r="Y17" s="124"/>
      <c r="Z17" s="124"/>
      <c r="AA17" s="124"/>
    </row>
    <row r="18" spans="5:27" ht="24.75" customHeight="1">
      <c r="E18" s="137"/>
      <c r="J18" s="110" t="s">
        <v>371</v>
      </c>
      <c r="K18" s="138">
        <v>3784325</v>
      </c>
      <c r="L18" s="139">
        <v>78876</v>
      </c>
      <c r="M18" s="139">
        <v>19455</v>
      </c>
      <c r="N18" s="139">
        <v>171389</v>
      </c>
      <c r="O18" s="139">
        <v>880670</v>
      </c>
      <c r="P18" s="139">
        <v>482371</v>
      </c>
      <c r="Q18" s="139">
        <v>1450268</v>
      </c>
      <c r="R18" s="139">
        <v>701227</v>
      </c>
      <c r="S18" s="139">
        <v>69</v>
      </c>
      <c r="T18" s="109"/>
      <c r="U18" s="109"/>
      <c r="V18" s="367" t="s">
        <v>539</v>
      </c>
      <c r="W18" s="189">
        <v>3784325</v>
      </c>
      <c r="X18" s="109"/>
      <c r="Y18" s="109"/>
      <c r="Z18" s="109"/>
      <c r="AA18" s="109"/>
    </row>
    <row r="19" spans="10:27" ht="24.75" customHeight="1" hidden="1">
      <c r="J19" s="133" t="s">
        <v>372</v>
      </c>
      <c r="K19" s="116">
        <f>SUM(L19:S19)</f>
        <v>604683</v>
      </c>
      <c r="L19" s="123">
        <v>21238</v>
      </c>
      <c r="M19" s="123">
        <v>4646</v>
      </c>
      <c r="N19" s="123">
        <v>36837</v>
      </c>
      <c r="O19" s="123">
        <v>66015</v>
      </c>
      <c r="P19" s="123">
        <v>11066</v>
      </c>
      <c r="Q19" s="123">
        <v>460341</v>
      </c>
      <c r="R19" s="123">
        <v>4506</v>
      </c>
      <c r="S19" s="123">
        <v>34</v>
      </c>
      <c r="T19" s="124"/>
      <c r="U19" s="124"/>
      <c r="W19" s="140"/>
      <c r="X19" s="124"/>
      <c r="Y19" s="124"/>
      <c r="Z19" s="97"/>
      <c r="AA19" s="124"/>
    </row>
    <row r="20" spans="10:27" ht="24.75" customHeight="1" hidden="1">
      <c r="J20" s="133" t="s">
        <v>373</v>
      </c>
      <c r="K20" s="116">
        <f>SUM(L20:S20)</f>
        <v>1777582</v>
      </c>
      <c r="L20" s="123">
        <v>17226</v>
      </c>
      <c r="M20" s="123">
        <v>4861</v>
      </c>
      <c r="N20" s="123">
        <v>44747</v>
      </c>
      <c r="O20" s="123">
        <v>746919</v>
      </c>
      <c r="P20" s="123">
        <v>6395</v>
      </c>
      <c r="Q20" s="123">
        <v>287421</v>
      </c>
      <c r="R20" s="123">
        <v>670012</v>
      </c>
      <c r="S20" s="123">
        <v>1</v>
      </c>
      <c r="T20" s="124"/>
      <c r="U20" s="124"/>
      <c r="V20" s="135" t="s">
        <v>597</v>
      </c>
      <c r="W20" s="124"/>
      <c r="X20" s="124"/>
      <c r="Y20" s="124"/>
      <c r="Z20" s="97"/>
      <c r="AA20" s="124"/>
    </row>
    <row r="21" spans="10:27" ht="24.75" customHeight="1" hidden="1">
      <c r="J21" s="133" t="s">
        <v>374</v>
      </c>
      <c r="K21" s="116">
        <f>SUM(L21:S21)</f>
        <v>439613</v>
      </c>
      <c r="L21" s="123">
        <v>21427</v>
      </c>
      <c r="M21" s="123">
        <v>4939</v>
      </c>
      <c r="N21" s="123">
        <v>44337</v>
      </c>
      <c r="O21" s="123">
        <v>37019</v>
      </c>
      <c r="P21" s="123">
        <v>2892</v>
      </c>
      <c r="Q21" s="123">
        <v>312918</v>
      </c>
      <c r="R21" s="123">
        <v>16046</v>
      </c>
      <c r="S21" s="123">
        <v>35</v>
      </c>
      <c r="T21" s="124"/>
      <c r="U21" s="124"/>
      <c r="V21" s="141"/>
      <c r="W21" s="124"/>
      <c r="X21" s="124"/>
      <c r="Y21" s="124"/>
      <c r="Z21" s="97"/>
      <c r="AA21" s="124"/>
    </row>
    <row r="22" spans="10:27" ht="24.75" customHeight="1" hidden="1">
      <c r="J22" s="133" t="s">
        <v>375</v>
      </c>
      <c r="K22" s="116">
        <v>962447</v>
      </c>
      <c r="L22" s="123">
        <v>18985</v>
      </c>
      <c r="M22" s="123">
        <v>5009</v>
      </c>
      <c r="N22" s="123">
        <v>45468</v>
      </c>
      <c r="O22" s="123">
        <v>30717</v>
      </c>
      <c r="P22" s="123">
        <v>462018</v>
      </c>
      <c r="Q22" s="123">
        <v>389588</v>
      </c>
      <c r="R22" s="123">
        <v>10663</v>
      </c>
      <c r="S22" s="381">
        <v>-1</v>
      </c>
      <c r="T22" s="124"/>
      <c r="U22" s="124"/>
      <c r="V22" s="367" t="s">
        <v>495</v>
      </c>
      <c r="W22">
        <v>3757544</v>
      </c>
      <c r="X22" s="124"/>
      <c r="Y22" s="124"/>
      <c r="Z22" s="97"/>
      <c r="AA22" s="124"/>
    </row>
    <row r="23" spans="10:27" ht="24.75" customHeight="1">
      <c r="J23" s="298" t="s">
        <v>376</v>
      </c>
      <c r="K23" s="116">
        <f>SUM(K24:K27)</f>
        <v>3757540</v>
      </c>
      <c r="L23" s="123">
        <f>SUM(L24:L27)</f>
        <v>91608</v>
      </c>
      <c r="M23" s="123">
        <f aca="true" t="shared" si="3" ref="M23:S23">SUM(M24:M27)</f>
        <v>20720</v>
      </c>
      <c r="N23" s="123">
        <f t="shared" si="3"/>
        <v>176832</v>
      </c>
      <c r="O23" s="123">
        <f t="shared" si="3"/>
        <v>909482</v>
      </c>
      <c r="P23" s="123">
        <f t="shared" si="3"/>
        <v>485769</v>
      </c>
      <c r="Q23" s="123">
        <f t="shared" si="3"/>
        <v>1349235</v>
      </c>
      <c r="R23" s="123">
        <f t="shared" si="3"/>
        <v>723709</v>
      </c>
      <c r="S23" s="123">
        <f t="shared" si="3"/>
        <v>185</v>
      </c>
      <c r="T23" s="124"/>
      <c r="U23" s="124"/>
      <c r="V23" s="367" t="s">
        <v>495</v>
      </c>
      <c r="W23" s="124">
        <v>3757540</v>
      </c>
      <c r="X23" s="124"/>
      <c r="Y23" s="124"/>
      <c r="Z23" s="97"/>
      <c r="AA23" s="124"/>
    </row>
    <row r="24" spans="10:27" ht="24.75" customHeight="1" hidden="1">
      <c r="J24" s="334" t="s">
        <v>399</v>
      </c>
      <c r="K24" s="116">
        <f>SUM(L24:S24)</f>
        <v>970178</v>
      </c>
      <c r="L24" s="123">
        <v>24808</v>
      </c>
      <c r="M24" s="123">
        <v>4775</v>
      </c>
      <c r="N24" s="123">
        <v>41537</v>
      </c>
      <c r="O24" s="123">
        <v>73932</v>
      </c>
      <c r="P24" s="123">
        <v>11881</v>
      </c>
      <c r="Q24" s="123">
        <v>807562</v>
      </c>
      <c r="R24" s="123">
        <v>5640</v>
      </c>
      <c r="S24" s="124">
        <v>43</v>
      </c>
      <c r="T24" s="124"/>
      <c r="U24" s="124"/>
      <c r="V24" s="141"/>
      <c r="W24" s="124"/>
      <c r="X24" s="124"/>
      <c r="Y24" s="124"/>
      <c r="Z24" s="97"/>
      <c r="AA24" s="124"/>
    </row>
    <row r="25" spans="10:27" ht="24.75" customHeight="1" hidden="1">
      <c r="J25" s="334" t="s">
        <v>373</v>
      </c>
      <c r="K25" s="116">
        <f>SUM(L25:S25)</f>
        <v>1665387</v>
      </c>
      <c r="L25" s="123">
        <v>20685</v>
      </c>
      <c r="M25" s="123">
        <v>6271</v>
      </c>
      <c r="N25" s="123">
        <v>50580</v>
      </c>
      <c r="O25" s="123">
        <v>777110</v>
      </c>
      <c r="P25" s="123">
        <v>6633</v>
      </c>
      <c r="Q25" s="123">
        <v>108970</v>
      </c>
      <c r="R25" s="123">
        <v>695009</v>
      </c>
      <c r="S25" s="124">
        <v>129</v>
      </c>
      <c r="T25" s="124"/>
      <c r="U25" s="124"/>
      <c r="V25" s="141"/>
      <c r="W25" s="124"/>
      <c r="X25" s="124"/>
      <c r="Y25" s="124"/>
      <c r="Z25" s="97"/>
      <c r="AA25" s="124"/>
    </row>
    <row r="26" spans="10:27" ht="24.75" customHeight="1" hidden="1">
      <c r="J26" s="334" t="s">
        <v>374</v>
      </c>
      <c r="K26" s="116">
        <f>SUM(L26:S26)</f>
        <v>344443</v>
      </c>
      <c r="L26" s="123">
        <v>24809</v>
      </c>
      <c r="M26" s="123">
        <v>4963</v>
      </c>
      <c r="N26" s="123">
        <v>40503</v>
      </c>
      <c r="O26" s="123">
        <v>29516</v>
      </c>
      <c r="P26" s="123">
        <v>2572</v>
      </c>
      <c r="Q26" s="123">
        <v>223733</v>
      </c>
      <c r="R26" s="123">
        <v>18334</v>
      </c>
      <c r="S26" s="124">
        <v>13</v>
      </c>
      <c r="T26" s="124"/>
      <c r="U26" s="124"/>
      <c r="V26" s="135" t="s">
        <v>727</v>
      </c>
      <c r="W26" s="140">
        <v>948872</v>
      </c>
      <c r="X26" s="124"/>
      <c r="Y26" s="124"/>
      <c r="Z26" s="97"/>
      <c r="AA26" s="124"/>
    </row>
    <row r="27" spans="10:27" ht="24.75" customHeight="1">
      <c r="J27" s="334" t="s">
        <v>375</v>
      </c>
      <c r="K27" s="116">
        <f>SUM(L27:S27)</f>
        <v>777532</v>
      </c>
      <c r="L27" s="123">
        <v>21306</v>
      </c>
      <c r="M27" s="123">
        <v>4711</v>
      </c>
      <c r="N27" s="123">
        <v>44212</v>
      </c>
      <c r="O27" s="123">
        <v>28924</v>
      </c>
      <c r="P27" s="123">
        <v>464683</v>
      </c>
      <c r="Q27" s="123">
        <v>208970</v>
      </c>
      <c r="R27" s="123">
        <v>4726</v>
      </c>
      <c r="S27" s="123">
        <v>0</v>
      </c>
      <c r="T27" s="124"/>
      <c r="U27" s="124"/>
      <c r="V27" s="367" t="s">
        <v>1040</v>
      </c>
      <c r="W27" s="124">
        <f>K28</f>
        <v>4121463</v>
      </c>
      <c r="X27" s="124"/>
      <c r="Y27" s="124"/>
      <c r="Z27" s="97"/>
      <c r="AA27" s="124"/>
    </row>
    <row r="28" spans="10:27" ht="24.75" customHeight="1">
      <c r="J28" s="298" t="s">
        <v>408</v>
      </c>
      <c r="K28" s="116">
        <f>SUM(K29:K32)</f>
        <v>4121463</v>
      </c>
      <c r="L28" s="123"/>
      <c r="M28" s="123"/>
      <c r="N28" s="123"/>
      <c r="O28" s="123"/>
      <c r="P28" s="123"/>
      <c r="Q28" s="123"/>
      <c r="R28" s="123"/>
      <c r="S28" s="123"/>
      <c r="T28" s="124"/>
      <c r="U28" s="124"/>
      <c r="V28" s="141"/>
      <c r="W28" s="124"/>
      <c r="X28" s="124"/>
      <c r="Y28" s="124"/>
      <c r="Z28" s="97"/>
      <c r="AA28" s="124"/>
    </row>
    <row r="29" spans="10:27" ht="24.75" customHeight="1">
      <c r="J29" s="334" t="s">
        <v>399</v>
      </c>
      <c r="K29" s="116">
        <f>SUM(L29:S29)</f>
        <v>489314</v>
      </c>
      <c r="L29" s="123">
        <v>21518</v>
      </c>
      <c r="M29" s="123">
        <v>4817</v>
      </c>
      <c r="N29" s="123">
        <v>41936</v>
      </c>
      <c r="O29" s="123">
        <v>66090</v>
      </c>
      <c r="P29" s="123">
        <v>61697</v>
      </c>
      <c r="Q29" s="123">
        <v>288277</v>
      </c>
      <c r="R29" s="123">
        <v>4978</v>
      </c>
      <c r="S29" s="123">
        <v>1</v>
      </c>
      <c r="T29" s="124"/>
      <c r="U29" s="124"/>
      <c r="V29" s="141"/>
      <c r="W29" s="124"/>
      <c r="X29" s="124"/>
      <c r="Y29" s="124"/>
      <c r="Z29" s="97"/>
      <c r="AA29" s="124"/>
    </row>
    <row r="30" spans="10:27" ht="24.75" customHeight="1">
      <c r="J30" s="334" t="s">
        <v>373</v>
      </c>
      <c r="K30" s="116">
        <f>SUM(L30:S30)</f>
        <v>2007328</v>
      </c>
      <c r="L30" s="123">
        <v>18964</v>
      </c>
      <c r="M30" s="123">
        <v>4992</v>
      </c>
      <c r="N30" s="123">
        <v>49330</v>
      </c>
      <c r="O30" s="123">
        <v>800000</v>
      </c>
      <c r="P30" s="123">
        <v>3880</v>
      </c>
      <c r="Q30" s="123">
        <v>415561</v>
      </c>
      <c r="R30" s="123">
        <v>714462</v>
      </c>
      <c r="S30" s="123">
        <v>139</v>
      </c>
      <c r="T30" s="124"/>
      <c r="U30" s="124"/>
      <c r="V30" s="141"/>
      <c r="W30" s="124"/>
      <c r="X30" s="124"/>
      <c r="Y30" s="124"/>
      <c r="Z30" s="97"/>
      <c r="AA30" s="124"/>
    </row>
    <row r="31" spans="10:27" ht="24.75" customHeight="1">
      <c r="J31" s="334" t="s">
        <v>374</v>
      </c>
      <c r="K31" s="116">
        <v>598550</v>
      </c>
      <c r="L31" s="123">
        <v>28727</v>
      </c>
      <c r="M31" s="123">
        <v>5321</v>
      </c>
      <c r="N31" s="123">
        <v>47431</v>
      </c>
      <c r="O31" s="123">
        <v>30214</v>
      </c>
      <c r="P31" s="123">
        <v>14759</v>
      </c>
      <c r="Q31" s="123">
        <v>451275</v>
      </c>
      <c r="R31" s="123">
        <v>20790</v>
      </c>
      <c r="S31" s="123">
        <v>32</v>
      </c>
      <c r="T31" s="124"/>
      <c r="U31" s="124"/>
      <c r="V31" s="141"/>
      <c r="W31" s="124"/>
      <c r="X31" s="124"/>
      <c r="Y31" s="124"/>
      <c r="Z31" s="97"/>
      <c r="AA31" s="124"/>
    </row>
    <row r="32" spans="10:27" ht="24.75" customHeight="1" thickBot="1">
      <c r="J32" s="334" t="s">
        <v>1039</v>
      </c>
      <c r="K32" s="116">
        <v>1026271</v>
      </c>
      <c r="L32" s="123">
        <v>20524</v>
      </c>
      <c r="M32" s="123">
        <v>5248</v>
      </c>
      <c r="N32" s="374">
        <v>51571</v>
      </c>
      <c r="O32" s="112">
        <v>32165</v>
      </c>
      <c r="P32" s="123">
        <v>522496</v>
      </c>
      <c r="Q32" s="123">
        <v>385557</v>
      </c>
      <c r="R32" s="123">
        <v>8701</v>
      </c>
      <c r="S32" s="374">
        <v>9</v>
      </c>
      <c r="T32" s="124"/>
      <c r="U32" s="124"/>
      <c r="V32" s="141"/>
      <c r="W32" s="124"/>
      <c r="X32" s="124"/>
      <c r="Y32" s="124"/>
      <c r="Z32" s="97"/>
      <c r="AA32" s="124"/>
    </row>
    <row r="33" spans="10:26" ht="24.75" customHeight="1" thickBot="1">
      <c r="J33" s="712" t="s">
        <v>807</v>
      </c>
      <c r="K33" s="711">
        <f aca="true" t="shared" si="4" ref="K33:R33">(K32-K31)/K31*100</f>
        <v>71.45952719071089</v>
      </c>
      <c r="L33" s="699">
        <f t="shared" si="4"/>
        <v>-28.555017927385386</v>
      </c>
      <c r="M33" s="699">
        <f t="shared" si="4"/>
        <v>-1.3719225709453111</v>
      </c>
      <c r="N33" s="699">
        <f t="shared" si="4"/>
        <v>8.728468722987076</v>
      </c>
      <c r="O33" s="699">
        <f t="shared" si="4"/>
        <v>6.457271463559939</v>
      </c>
      <c r="P33" s="699">
        <f t="shared" si="4"/>
        <v>3440.1856494342433</v>
      </c>
      <c r="Q33" s="699">
        <f t="shared" si="4"/>
        <v>-14.562738906431777</v>
      </c>
      <c r="R33" s="699">
        <f t="shared" si="4"/>
        <v>-58.14814814814815</v>
      </c>
      <c r="S33" s="393" t="s">
        <v>919</v>
      </c>
      <c r="T33" s="33"/>
      <c r="U33" s="33"/>
      <c r="W33" s="33"/>
      <c r="X33" s="33"/>
      <c r="Y33" s="33"/>
      <c r="Z33" s="33"/>
    </row>
    <row r="34" spans="10:26" ht="24.75" customHeight="1" thickBot="1">
      <c r="J34" s="713"/>
      <c r="K34" s="711"/>
      <c r="L34" s="699"/>
      <c r="M34" s="699"/>
      <c r="N34" s="699"/>
      <c r="O34" s="699"/>
      <c r="P34" s="699"/>
      <c r="Q34" s="699"/>
      <c r="R34" s="699"/>
      <c r="S34" s="390">
        <f>S32-S31</f>
        <v>-23</v>
      </c>
      <c r="T34" s="33"/>
      <c r="U34" s="33"/>
      <c r="V34" s="33"/>
      <c r="W34" s="33"/>
      <c r="X34" s="33"/>
      <c r="Y34" s="33"/>
      <c r="Z34" s="33"/>
    </row>
    <row r="35" spans="10:26" ht="24.75" customHeight="1" thickBot="1">
      <c r="J35" s="709" t="s">
        <v>808</v>
      </c>
      <c r="K35" s="711">
        <f aca="true" t="shared" si="5" ref="K35:R35">(K32-K27)/K27*100</f>
        <v>31.99083767613423</v>
      </c>
      <c r="L35" s="699">
        <f t="shared" si="5"/>
        <v>-3.670327607246785</v>
      </c>
      <c r="M35" s="699">
        <f t="shared" si="5"/>
        <v>11.398853746550627</v>
      </c>
      <c r="N35" s="699">
        <f t="shared" si="5"/>
        <v>16.64480231611327</v>
      </c>
      <c r="O35" s="699">
        <f t="shared" si="5"/>
        <v>11.205227492739594</v>
      </c>
      <c r="P35" s="699">
        <f t="shared" si="5"/>
        <v>12.44138477198434</v>
      </c>
      <c r="Q35" s="699">
        <f t="shared" si="5"/>
        <v>84.50351725128009</v>
      </c>
      <c r="R35" s="699">
        <f t="shared" si="5"/>
        <v>84.10918324164199</v>
      </c>
      <c r="S35" s="393" t="s">
        <v>919</v>
      </c>
      <c r="T35" s="33"/>
      <c r="U35" s="33"/>
      <c r="V35" s="33"/>
      <c r="W35" s="33"/>
      <c r="X35" s="33"/>
      <c r="Y35" s="33"/>
      <c r="Z35" s="33"/>
    </row>
    <row r="36" spans="10:26" ht="24.75" customHeight="1" thickBot="1">
      <c r="J36" s="710"/>
      <c r="K36" s="711"/>
      <c r="L36" s="699"/>
      <c r="M36" s="699"/>
      <c r="N36" s="699"/>
      <c r="O36" s="699"/>
      <c r="P36" s="699"/>
      <c r="Q36" s="699"/>
      <c r="R36" s="699"/>
      <c r="S36" s="390">
        <f>S32-S27</f>
        <v>9</v>
      </c>
      <c r="T36" s="33"/>
      <c r="U36" s="33"/>
      <c r="V36" s="33"/>
      <c r="W36" s="33"/>
      <c r="X36" s="33"/>
      <c r="Y36" s="33"/>
      <c r="Z36" s="33"/>
    </row>
    <row r="37" spans="10:11" ht="26.25" customHeight="1">
      <c r="J37" s="708" t="s">
        <v>728</v>
      </c>
      <c r="K37" s="708"/>
    </row>
    <row r="39" spans="1:19" ht="33" customHeight="1">
      <c r="A39" s="706" t="s">
        <v>729</v>
      </c>
      <c r="B39" s="707"/>
      <c r="C39" s="707"/>
      <c r="D39" s="707"/>
      <c r="E39" s="707"/>
      <c r="F39" s="707"/>
      <c r="G39" s="707"/>
      <c r="H39" s="707"/>
      <c r="I39" s="707"/>
      <c r="J39" s="706" t="s">
        <v>730</v>
      </c>
      <c r="K39" s="706"/>
      <c r="L39" s="706"/>
      <c r="M39" s="706"/>
      <c r="N39" s="706"/>
      <c r="O39" s="702" t="s">
        <v>731</v>
      </c>
      <c r="P39" s="703"/>
      <c r="Q39" s="703"/>
      <c r="R39" s="703"/>
      <c r="S39" s="703"/>
    </row>
  </sheetData>
  <mergeCells count="36">
    <mergeCell ref="A2:I8"/>
    <mergeCell ref="Q33:Q34"/>
    <mergeCell ref="K1:N1"/>
    <mergeCell ref="O1:R1"/>
    <mergeCell ref="C1:G1"/>
    <mergeCell ref="K2:K3"/>
    <mergeCell ref="J2:J3"/>
    <mergeCell ref="L33:L34"/>
    <mergeCell ref="N33:N34"/>
    <mergeCell ref="M33:M34"/>
    <mergeCell ref="J33:J34"/>
    <mergeCell ref="K33:K34"/>
    <mergeCell ref="L2:L3"/>
    <mergeCell ref="M2:M3"/>
    <mergeCell ref="A39:I39"/>
    <mergeCell ref="J39:N39"/>
    <mergeCell ref="J37:K37"/>
    <mergeCell ref="P35:P36"/>
    <mergeCell ref="J35:J36"/>
    <mergeCell ref="O35:O36"/>
    <mergeCell ref="K35:K36"/>
    <mergeCell ref="N35:N36"/>
    <mergeCell ref="S2:S3"/>
    <mergeCell ref="O39:S39"/>
    <mergeCell ref="Q35:Q36"/>
    <mergeCell ref="R35:R36"/>
    <mergeCell ref="O2:O3"/>
    <mergeCell ref="P2:P3"/>
    <mergeCell ref="P33:P34"/>
    <mergeCell ref="O33:O34"/>
    <mergeCell ref="Q2:Q3"/>
    <mergeCell ref="R33:R34"/>
    <mergeCell ref="R2:R3"/>
    <mergeCell ref="M35:M36"/>
    <mergeCell ref="L35:L36"/>
    <mergeCell ref="N2:N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7"/>
  <sheetViews>
    <sheetView showGridLines="0" tabSelected="1" view="pageBreakPreview" zoomScaleSheetLayoutView="100" workbookViewId="0" topLeftCell="A57">
      <selection activeCell="K103" sqref="K103:K104"/>
    </sheetView>
  </sheetViews>
  <sheetFormatPr defaultColWidth="9.00390625" defaultRowHeight="16.5"/>
  <cols>
    <col min="1" max="1" width="3.00390625" style="0" customWidth="1"/>
    <col min="3" max="3" width="6.375" style="0" customWidth="1"/>
    <col min="4" max="11" width="6.125" style="0" customWidth="1"/>
    <col min="12" max="12" width="6.375" style="0" customWidth="1"/>
    <col min="13" max="14" width="8.125" style="0" customWidth="1"/>
    <col min="15" max="15" width="2.625" style="0" customWidth="1"/>
    <col min="16" max="16" width="10.00390625" style="0" bestFit="1" customWidth="1"/>
  </cols>
  <sheetData>
    <row r="1" spans="1:15" ht="49.5" customHeight="1">
      <c r="A1" s="718" t="s">
        <v>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2" spans="2:15" ht="105.75" customHeight="1">
      <c r="B2" s="569" t="s">
        <v>9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77"/>
    </row>
    <row r="19" ht="30" customHeight="1"/>
    <row r="37" ht="45" customHeight="1"/>
    <row r="38" spans="2:14" ht="19.5" customHeight="1">
      <c r="B38" s="34" t="s">
        <v>10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ht="4.5" customHeight="1"/>
    <row r="40" spans="2:14" ht="30" customHeight="1">
      <c r="B40" s="4" t="s">
        <v>11</v>
      </c>
      <c r="C40" s="5"/>
      <c r="D40" s="5"/>
      <c r="E40" s="5"/>
      <c r="F40" s="5"/>
      <c r="G40" s="5"/>
      <c r="H40" s="5"/>
      <c r="I40" s="34"/>
      <c r="J40" s="34"/>
      <c r="K40" s="34"/>
      <c r="L40" s="34"/>
      <c r="M40" s="34"/>
      <c r="N40" s="34"/>
    </row>
    <row r="41" spans="2:14" ht="30" customHeight="1" thickBot="1">
      <c r="B41" s="454" t="s">
        <v>12</v>
      </c>
      <c r="C41" s="5"/>
      <c r="D41" s="5"/>
      <c r="E41" s="5"/>
      <c r="F41" s="5"/>
      <c r="G41" s="5"/>
      <c r="H41" s="5"/>
      <c r="I41" s="96"/>
      <c r="J41" s="96"/>
      <c r="K41" s="96"/>
      <c r="L41" s="96"/>
      <c r="M41" s="96"/>
      <c r="N41" s="96"/>
    </row>
    <row r="42" spans="2:14" ht="19.5" customHeight="1">
      <c r="B42" s="634" t="s">
        <v>13</v>
      </c>
      <c r="C42" s="761" t="s">
        <v>14</v>
      </c>
      <c r="D42" s="637"/>
      <c r="E42" s="637"/>
      <c r="F42" s="637"/>
      <c r="G42" s="637"/>
      <c r="H42" s="637"/>
      <c r="I42" s="637"/>
      <c r="J42" s="637"/>
      <c r="K42" s="638"/>
      <c r="L42" s="777" t="s">
        <v>15</v>
      </c>
      <c r="M42" s="778"/>
      <c r="N42" s="779"/>
    </row>
    <row r="43" spans="2:14" ht="19.5" customHeight="1">
      <c r="B43" s="635"/>
      <c r="C43" s="768" t="s">
        <v>642</v>
      </c>
      <c r="D43" s="769"/>
      <c r="E43" s="769"/>
      <c r="F43" s="769"/>
      <c r="G43" s="769"/>
      <c r="H43" s="769"/>
      <c r="I43" s="769"/>
      <c r="J43" s="769"/>
      <c r="K43" s="780"/>
      <c r="L43" s="738" t="s">
        <v>16</v>
      </c>
      <c r="M43" s="739"/>
      <c r="N43" s="739"/>
    </row>
    <row r="44" spans="2:14" ht="19.5" customHeight="1">
      <c r="B44" s="635"/>
      <c r="C44" s="145" t="s">
        <v>17</v>
      </c>
      <c r="D44" s="773" t="s">
        <v>18</v>
      </c>
      <c r="E44" s="774"/>
      <c r="F44" s="146" t="s">
        <v>19</v>
      </c>
      <c r="G44" s="147" t="s">
        <v>20</v>
      </c>
      <c r="H44" s="148" t="s">
        <v>21</v>
      </c>
      <c r="I44" s="149" t="s">
        <v>22</v>
      </c>
      <c r="J44" s="64" t="s">
        <v>23</v>
      </c>
      <c r="K44" s="149" t="s">
        <v>24</v>
      </c>
      <c r="L44" s="150" t="s">
        <v>25</v>
      </c>
      <c r="M44" s="151" t="s">
        <v>26</v>
      </c>
      <c r="N44" s="150" t="s">
        <v>27</v>
      </c>
    </row>
    <row r="45" spans="2:14" ht="19.5" customHeight="1">
      <c r="B45" s="635"/>
      <c r="C45" s="152"/>
      <c r="D45" s="775" t="s">
        <v>28</v>
      </c>
      <c r="E45" s="776"/>
      <c r="F45" s="153"/>
      <c r="G45" s="153" t="s">
        <v>29</v>
      </c>
      <c r="H45" s="153" t="s">
        <v>30</v>
      </c>
      <c r="I45" s="154"/>
      <c r="J45" s="155"/>
      <c r="K45" s="154"/>
      <c r="L45" s="156"/>
      <c r="M45" s="157" t="s">
        <v>669</v>
      </c>
      <c r="N45" s="158" t="s">
        <v>31</v>
      </c>
    </row>
    <row r="46" spans="2:14" ht="19.5" customHeight="1">
      <c r="B46" s="533" t="s">
        <v>32</v>
      </c>
      <c r="C46" s="152" t="s">
        <v>643</v>
      </c>
      <c r="D46" s="159" t="s">
        <v>33</v>
      </c>
      <c r="E46" s="160" t="s">
        <v>34</v>
      </c>
      <c r="F46" s="153" t="s">
        <v>644</v>
      </c>
      <c r="G46" s="161" t="s">
        <v>645</v>
      </c>
      <c r="H46" s="162" t="s">
        <v>646</v>
      </c>
      <c r="I46" s="154" t="s">
        <v>647</v>
      </c>
      <c r="J46" s="155" t="s">
        <v>648</v>
      </c>
      <c r="K46" s="154" t="s">
        <v>649</v>
      </c>
      <c r="L46" s="156" t="s">
        <v>35</v>
      </c>
      <c r="M46" s="157" t="s">
        <v>36</v>
      </c>
      <c r="N46" s="163" t="s">
        <v>37</v>
      </c>
    </row>
    <row r="47" spans="2:14" ht="19.5" customHeight="1">
      <c r="B47" s="533"/>
      <c r="C47" s="771" t="s">
        <v>595</v>
      </c>
      <c r="D47" s="164" t="s">
        <v>650</v>
      </c>
      <c r="E47" s="165" t="s">
        <v>651</v>
      </c>
      <c r="F47" s="766" t="s">
        <v>652</v>
      </c>
      <c r="G47" s="614" t="s">
        <v>653</v>
      </c>
      <c r="H47" s="555" t="s">
        <v>654</v>
      </c>
      <c r="I47" s="555" t="s">
        <v>788</v>
      </c>
      <c r="J47" s="555" t="s">
        <v>655</v>
      </c>
      <c r="K47" s="766" t="s">
        <v>38</v>
      </c>
      <c r="L47" s="751" t="s">
        <v>39</v>
      </c>
      <c r="M47" s="757" t="s">
        <v>40</v>
      </c>
      <c r="N47" s="758" t="s">
        <v>41</v>
      </c>
    </row>
    <row r="48" spans="2:14" ht="19.5" customHeight="1">
      <c r="B48" s="533"/>
      <c r="C48" s="771"/>
      <c r="D48" s="555" t="s">
        <v>42</v>
      </c>
      <c r="E48" s="781" t="s">
        <v>43</v>
      </c>
      <c r="F48" s="766"/>
      <c r="G48" s="614"/>
      <c r="H48" s="555"/>
      <c r="I48" s="555"/>
      <c r="J48" s="555"/>
      <c r="K48" s="766"/>
      <c r="L48" s="752"/>
      <c r="M48" s="579"/>
      <c r="N48" s="758"/>
    </row>
    <row r="49" spans="2:14" ht="19.5" customHeight="1" thickBot="1">
      <c r="B49" s="166"/>
      <c r="C49" s="772"/>
      <c r="D49" s="556"/>
      <c r="E49" s="753"/>
      <c r="F49" s="767"/>
      <c r="G49" s="615"/>
      <c r="H49" s="556"/>
      <c r="I49" s="556"/>
      <c r="J49" s="556"/>
      <c r="K49" s="767"/>
      <c r="L49" s="753"/>
      <c r="M49" s="570"/>
      <c r="N49" s="167" t="s">
        <v>44</v>
      </c>
    </row>
    <row r="50" spans="2:14" ht="27" customHeight="1" hidden="1">
      <c r="B50" s="42" t="s">
        <v>45</v>
      </c>
      <c r="C50" s="168">
        <f>SUM(D50:K50)</f>
        <v>2827</v>
      </c>
      <c r="D50" s="168">
        <v>652</v>
      </c>
      <c r="E50" s="168">
        <v>454</v>
      </c>
      <c r="F50" s="168">
        <v>441</v>
      </c>
      <c r="G50" s="168">
        <v>279</v>
      </c>
      <c r="H50" s="169">
        <v>478</v>
      </c>
      <c r="I50" s="168">
        <v>2</v>
      </c>
      <c r="J50" s="170">
        <v>0</v>
      </c>
      <c r="K50" s="168">
        <v>521</v>
      </c>
      <c r="L50" s="171" t="s">
        <v>46</v>
      </c>
      <c r="M50" s="171" t="s">
        <v>46</v>
      </c>
      <c r="N50" s="172" t="s">
        <v>46</v>
      </c>
    </row>
    <row r="51" spans="2:14" ht="24.75" customHeight="1" hidden="1">
      <c r="B51" s="21" t="s">
        <v>47</v>
      </c>
      <c r="C51" s="168">
        <f>SUM(D51:K51)</f>
        <v>2925</v>
      </c>
      <c r="D51" s="168">
        <v>774</v>
      </c>
      <c r="E51" s="168">
        <v>448</v>
      </c>
      <c r="F51" s="168">
        <v>447</v>
      </c>
      <c r="G51" s="168">
        <v>249</v>
      </c>
      <c r="H51" s="169">
        <v>384</v>
      </c>
      <c r="I51" s="168">
        <v>2</v>
      </c>
      <c r="J51" s="168">
        <v>23</v>
      </c>
      <c r="K51" s="168">
        <v>598</v>
      </c>
      <c r="L51" s="168">
        <v>2756</v>
      </c>
      <c r="M51" s="168">
        <v>102</v>
      </c>
      <c r="N51" s="168">
        <v>11360</v>
      </c>
    </row>
    <row r="52" spans="2:14" ht="24.75" customHeight="1" hidden="1">
      <c r="B52" s="21" t="s">
        <v>48</v>
      </c>
      <c r="C52" s="168">
        <f>SUM(D52:K52)</f>
        <v>2450</v>
      </c>
      <c r="D52" s="168">
        <v>713</v>
      </c>
      <c r="E52" s="168">
        <v>480</v>
      </c>
      <c r="F52" s="168">
        <v>383</v>
      </c>
      <c r="G52" s="168">
        <v>211</v>
      </c>
      <c r="H52" s="169">
        <v>243</v>
      </c>
      <c r="I52" s="173">
        <v>0</v>
      </c>
      <c r="J52" s="168">
        <v>420</v>
      </c>
      <c r="K52" s="173">
        <v>0</v>
      </c>
      <c r="L52" s="168">
        <v>3651</v>
      </c>
      <c r="M52" s="168">
        <v>73</v>
      </c>
      <c r="N52" s="168">
        <v>8155</v>
      </c>
    </row>
    <row r="53" spans="2:14" ht="9.75" customHeight="1" hidden="1">
      <c r="B53" s="21"/>
      <c r="C53" s="168"/>
      <c r="D53" s="168"/>
      <c r="E53" s="168"/>
      <c r="F53" s="168"/>
      <c r="G53" s="168"/>
      <c r="H53" s="169"/>
      <c r="I53" s="174"/>
      <c r="J53" s="174"/>
      <c r="K53" s="174"/>
      <c r="L53" s="174"/>
      <c r="M53" s="174"/>
      <c r="N53" s="174"/>
    </row>
    <row r="54" spans="2:14" ht="24.75" customHeight="1">
      <c r="B54" s="21" t="s">
        <v>49</v>
      </c>
      <c r="C54" s="175">
        <f>SUM(D54:K54)</f>
        <v>3058</v>
      </c>
      <c r="D54" s="175">
        <v>689</v>
      </c>
      <c r="E54" s="168">
        <v>427</v>
      </c>
      <c r="F54" s="168">
        <v>338</v>
      </c>
      <c r="G54" s="168">
        <v>261</v>
      </c>
      <c r="H54" s="169">
        <v>879</v>
      </c>
      <c r="I54" s="168">
        <v>1</v>
      </c>
      <c r="J54" s="168">
        <v>460</v>
      </c>
      <c r="K54" s="168">
        <v>3</v>
      </c>
      <c r="L54" s="168">
        <v>51138</v>
      </c>
      <c r="M54" s="168">
        <v>4153</v>
      </c>
      <c r="N54" s="168">
        <v>17157</v>
      </c>
    </row>
    <row r="55" spans="2:14" ht="24.75" customHeight="1">
      <c r="B55" s="21" t="s">
        <v>50</v>
      </c>
      <c r="C55" s="175">
        <f>SUM(D55:K55)</f>
        <v>2306</v>
      </c>
      <c r="D55" s="175">
        <v>558</v>
      </c>
      <c r="E55" s="168">
        <v>353</v>
      </c>
      <c r="F55" s="168">
        <v>393</v>
      </c>
      <c r="G55" s="168">
        <v>175</v>
      </c>
      <c r="H55" s="176">
        <v>216</v>
      </c>
      <c r="I55" s="173">
        <v>0</v>
      </c>
      <c r="J55" s="168">
        <v>341</v>
      </c>
      <c r="K55" s="168">
        <v>270</v>
      </c>
      <c r="L55" s="168">
        <v>21568</v>
      </c>
      <c r="M55" s="168">
        <v>670</v>
      </c>
      <c r="N55" s="168">
        <v>5329</v>
      </c>
    </row>
    <row r="56" spans="2:14" ht="24.75" customHeight="1">
      <c r="B56" s="21" t="s">
        <v>51</v>
      </c>
      <c r="C56" s="175">
        <f>SUM(D56:K56)</f>
        <v>3002</v>
      </c>
      <c r="D56" s="175">
        <v>795</v>
      </c>
      <c r="E56" s="168">
        <v>352</v>
      </c>
      <c r="F56" s="168">
        <v>454</v>
      </c>
      <c r="G56" s="168">
        <v>172</v>
      </c>
      <c r="H56" s="169">
        <v>424</v>
      </c>
      <c r="I56" s="173">
        <v>0</v>
      </c>
      <c r="J56" s="168">
        <v>444</v>
      </c>
      <c r="K56" s="168">
        <v>361</v>
      </c>
      <c r="L56" s="168">
        <v>9645</v>
      </c>
      <c r="M56" s="168">
        <v>120</v>
      </c>
      <c r="N56" s="168">
        <v>6937</v>
      </c>
    </row>
    <row r="57" spans="2:14" ht="24.75" customHeight="1">
      <c r="B57" s="21" t="s">
        <v>52</v>
      </c>
      <c r="C57" s="175">
        <f>SUM(D57:K57)</f>
        <v>2709</v>
      </c>
      <c r="D57" s="175">
        <v>844</v>
      </c>
      <c r="E57" s="168">
        <v>402</v>
      </c>
      <c r="F57" s="168">
        <v>386</v>
      </c>
      <c r="G57" s="168">
        <v>214</v>
      </c>
      <c r="H57" s="169">
        <v>858</v>
      </c>
      <c r="I57" s="173">
        <v>0</v>
      </c>
      <c r="J57" s="173">
        <v>0</v>
      </c>
      <c r="K57" s="168">
        <v>5</v>
      </c>
      <c r="L57" s="168">
        <v>31061</v>
      </c>
      <c r="M57" s="168">
        <v>593</v>
      </c>
      <c r="N57" s="168">
        <v>9720</v>
      </c>
    </row>
    <row r="58" spans="2:14" ht="24.75" customHeight="1">
      <c r="B58" s="21" t="s">
        <v>53</v>
      </c>
      <c r="C58" s="175">
        <f>SUM(D58:K58)</f>
        <v>2819</v>
      </c>
      <c r="D58" s="175">
        <v>883</v>
      </c>
      <c r="E58" s="168">
        <v>356</v>
      </c>
      <c r="F58" s="168">
        <v>454</v>
      </c>
      <c r="G58" s="168">
        <v>211</v>
      </c>
      <c r="H58" s="169">
        <v>412</v>
      </c>
      <c r="I58" s="168">
        <v>2</v>
      </c>
      <c r="J58" s="168">
        <v>497</v>
      </c>
      <c r="K58" s="168">
        <v>4</v>
      </c>
      <c r="L58" s="168">
        <v>35832</v>
      </c>
      <c r="M58" s="168">
        <v>883</v>
      </c>
      <c r="N58" s="168">
        <v>9052</v>
      </c>
    </row>
    <row r="59" spans="2:14" ht="9.75" customHeight="1">
      <c r="B59" s="21"/>
      <c r="C59" s="177"/>
      <c r="D59" s="177"/>
      <c r="E59" s="178"/>
      <c r="F59" s="178"/>
      <c r="G59" s="178"/>
      <c r="H59" s="178"/>
      <c r="I59" s="174"/>
      <c r="J59" s="174"/>
      <c r="K59" s="174"/>
      <c r="L59" s="174"/>
      <c r="M59" s="174"/>
      <c r="N59" s="174"/>
    </row>
    <row r="60" spans="2:14" ht="24.75" customHeight="1">
      <c r="B60" s="21" t="s">
        <v>54</v>
      </c>
      <c r="C60" s="175">
        <f>SUM(D60:K60)</f>
        <v>2949</v>
      </c>
      <c r="D60" s="175">
        <f aca="true" t="shared" si="0" ref="D60:K60">SUM(D61:D64)</f>
        <v>847</v>
      </c>
      <c r="E60" s="175">
        <f t="shared" si="0"/>
        <v>374</v>
      </c>
      <c r="F60" s="175">
        <f t="shared" si="0"/>
        <v>478</v>
      </c>
      <c r="G60" s="175">
        <f t="shared" si="0"/>
        <v>221</v>
      </c>
      <c r="H60" s="175">
        <f t="shared" si="0"/>
        <v>388</v>
      </c>
      <c r="I60" s="175">
        <f t="shared" si="0"/>
        <v>1</v>
      </c>
      <c r="J60" s="175">
        <f t="shared" si="0"/>
        <v>639</v>
      </c>
      <c r="K60" s="175">
        <f t="shared" si="0"/>
        <v>1</v>
      </c>
      <c r="L60" s="168">
        <v>35714</v>
      </c>
      <c r="M60" s="168">
        <v>917</v>
      </c>
      <c r="N60" s="168">
        <v>9429</v>
      </c>
    </row>
    <row r="61" spans="2:14" ht="27" customHeight="1" hidden="1">
      <c r="B61" s="42" t="s">
        <v>55</v>
      </c>
      <c r="C61" s="175">
        <f>SUM(D61:K61)</f>
        <v>561</v>
      </c>
      <c r="D61" s="175">
        <v>166</v>
      </c>
      <c r="E61" s="175">
        <v>54</v>
      </c>
      <c r="F61" s="175">
        <v>94</v>
      </c>
      <c r="G61" s="175">
        <v>55</v>
      </c>
      <c r="H61" s="175">
        <v>80</v>
      </c>
      <c r="I61" s="175">
        <v>1</v>
      </c>
      <c r="J61" s="175">
        <v>111</v>
      </c>
      <c r="K61" s="458">
        <v>0</v>
      </c>
      <c r="L61" s="168">
        <v>10030</v>
      </c>
      <c r="M61" s="168">
        <v>181</v>
      </c>
      <c r="N61" s="168">
        <v>2908</v>
      </c>
    </row>
    <row r="62" spans="2:14" ht="27" customHeight="1" hidden="1">
      <c r="B62" s="42" t="s">
        <v>56</v>
      </c>
      <c r="C62" s="175">
        <f>SUM(D62:K62)</f>
        <v>801</v>
      </c>
      <c r="D62" s="175">
        <v>228</v>
      </c>
      <c r="E62" s="175">
        <v>109</v>
      </c>
      <c r="F62" s="175">
        <v>123</v>
      </c>
      <c r="G62" s="175">
        <v>91</v>
      </c>
      <c r="H62" s="175">
        <v>103</v>
      </c>
      <c r="I62" s="458">
        <v>0</v>
      </c>
      <c r="J62" s="175">
        <v>147</v>
      </c>
      <c r="K62" s="458">
        <v>0</v>
      </c>
      <c r="L62" s="168">
        <v>11746</v>
      </c>
      <c r="M62" s="168">
        <v>264</v>
      </c>
      <c r="N62" s="168">
        <v>2396</v>
      </c>
    </row>
    <row r="63" spans="2:14" ht="27" customHeight="1" hidden="1">
      <c r="B63" s="42" t="s">
        <v>57</v>
      </c>
      <c r="C63" s="175">
        <v>842</v>
      </c>
      <c r="D63" s="175">
        <v>255</v>
      </c>
      <c r="E63" s="175">
        <v>130</v>
      </c>
      <c r="F63" s="175">
        <v>100</v>
      </c>
      <c r="G63" s="175">
        <v>42</v>
      </c>
      <c r="H63" s="175">
        <v>82</v>
      </c>
      <c r="I63" s="458">
        <v>0</v>
      </c>
      <c r="J63" s="175">
        <v>233</v>
      </c>
      <c r="K63" s="458">
        <v>0</v>
      </c>
      <c r="L63" s="168">
        <v>4948</v>
      </c>
      <c r="M63" s="168">
        <v>365</v>
      </c>
      <c r="N63" s="168">
        <v>2839</v>
      </c>
    </row>
    <row r="64" spans="2:14" ht="27" customHeight="1" hidden="1">
      <c r="B64" s="42" t="s">
        <v>58</v>
      </c>
      <c r="C64" s="175">
        <f>SUM(D64:K64)</f>
        <v>745</v>
      </c>
      <c r="D64" s="175">
        <v>198</v>
      </c>
      <c r="E64" s="175">
        <v>81</v>
      </c>
      <c r="F64" s="175">
        <v>161</v>
      </c>
      <c r="G64" s="175">
        <v>33</v>
      </c>
      <c r="H64" s="175">
        <v>123</v>
      </c>
      <c r="I64" s="458">
        <v>0</v>
      </c>
      <c r="J64" s="175">
        <v>148</v>
      </c>
      <c r="K64" s="175">
        <v>1</v>
      </c>
      <c r="L64" s="168">
        <v>8990</v>
      </c>
      <c r="M64" s="168">
        <v>107</v>
      </c>
      <c r="N64" s="168">
        <v>1286</v>
      </c>
    </row>
    <row r="65" spans="2:15" ht="24.75" customHeight="1">
      <c r="B65" s="21" t="s">
        <v>59</v>
      </c>
      <c r="C65" s="179">
        <f aca="true" t="shared" si="1" ref="C65:N65">SUM(C66:C72)</f>
        <v>2796</v>
      </c>
      <c r="D65" s="179">
        <f t="shared" si="1"/>
        <v>768</v>
      </c>
      <c r="E65" s="179">
        <f t="shared" si="1"/>
        <v>353</v>
      </c>
      <c r="F65" s="179">
        <f t="shared" si="1"/>
        <v>447</v>
      </c>
      <c r="G65" s="179">
        <f t="shared" si="1"/>
        <v>166</v>
      </c>
      <c r="H65" s="179">
        <f t="shared" si="1"/>
        <v>391</v>
      </c>
      <c r="I65" s="173">
        <v>0</v>
      </c>
      <c r="J65" s="179">
        <f t="shared" si="1"/>
        <v>670</v>
      </c>
      <c r="K65" s="179">
        <f t="shared" si="1"/>
        <v>1</v>
      </c>
      <c r="L65" s="179">
        <f t="shared" si="1"/>
        <v>42234</v>
      </c>
      <c r="M65" s="179">
        <f t="shared" si="1"/>
        <v>1237</v>
      </c>
      <c r="N65" s="179">
        <f t="shared" si="1"/>
        <v>11078.5</v>
      </c>
      <c r="O65" s="179"/>
    </row>
    <row r="66" spans="2:14" ht="12.75" customHeight="1" hidden="1">
      <c r="B66" s="21" t="s">
        <v>55</v>
      </c>
      <c r="C66" s="734">
        <f>SUM(D66:K66)</f>
        <v>583</v>
      </c>
      <c r="D66" s="724">
        <v>146</v>
      </c>
      <c r="E66" s="724">
        <v>59</v>
      </c>
      <c r="F66" s="724">
        <v>107</v>
      </c>
      <c r="G66" s="724">
        <v>32</v>
      </c>
      <c r="H66" s="724">
        <v>104</v>
      </c>
      <c r="I66" s="173">
        <v>0</v>
      </c>
      <c r="J66" s="724">
        <v>134</v>
      </c>
      <c r="K66" s="724">
        <v>1</v>
      </c>
      <c r="L66" s="724">
        <v>10224</v>
      </c>
      <c r="M66" s="724">
        <v>442</v>
      </c>
      <c r="N66" s="724">
        <v>2032</v>
      </c>
    </row>
    <row r="67" spans="2:14" ht="12.75" customHeight="1" hidden="1">
      <c r="B67" s="21" t="s">
        <v>598</v>
      </c>
      <c r="C67" s="734"/>
      <c r="D67" s="724"/>
      <c r="E67" s="724"/>
      <c r="F67" s="724"/>
      <c r="G67" s="724"/>
      <c r="H67" s="724"/>
      <c r="I67" s="173">
        <v>0</v>
      </c>
      <c r="J67" s="724"/>
      <c r="K67" s="724"/>
      <c r="L67" s="724"/>
      <c r="M67" s="724"/>
      <c r="N67" s="724"/>
    </row>
    <row r="68" spans="2:14" ht="12.75" customHeight="1" hidden="1">
      <c r="B68" s="21" t="s">
        <v>56</v>
      </c>
      <c r="C68" s="734">
        <f>SUM(D68:K68)</f>
        <v>752</v>
      </c>
      <c r="D68" s="724">
        <v>179</v>
      </c>
      <c r="E68" s="724">
        <v>96</v>
      </c>
      <c r="F68" s="724">
        <v>95</v>
      </c>
      <c r="G68" s="724">
        <v>63</v>
      </c>
      <c r="H68" s="724">
        <v>99</v>
      </c>
      <c r="I68" s="730">
        <v>0</v>
      </c>
      <c r="J68" s="724">
        <v>220</v>
      </c>
      <c r="K68" s="730">
        <v>0</v>
      </c>
      <c r="L68" s="724">
        <v>5167</v>
      </c>
      <c r="M68" s="724">
        <v>313</v>
      </c>
      <c r="N68" s="724">
        <v>4027</v>
      </c>
    </row>
    <row r="69" spans="2:14" ht="12.75" customHeight="1" hidden="1">
      <c r="B69" s="21" t="s">
        <v>599</v>
      </c>
      <c r="C69" s="734"/>
      <c r="D69" s="724"/>
      <c r="E69" s="724"/>
      <c r="F69" s="724"/>
      <c r="G69" s="724"/>
      <c r="H69" s="724"/>
      <c r="I69" s="666"/>
      <c r="J69" s="724"/>
      <c r="K69" s="666"/>
      <c r="L69" s="724"/>
      <c r="M69" s="724"/>
      <c r="N69" s="724"/>
    </row>
    <row r="70" spans="2:18" ht="12.75" customHeight="1" hidden="1">
      <c r="B70" s="21" t="s">
        <v>57</v>
      </c>
      <c r="C70" s="734">
        <f>SUM(D70:K70)</f>
        <v>797</v>
      </c>
      <c r="D70" s="724">
        <v>263</v>
      </c>
      <c r="E70" s="724">
        <v>116</v>
      </c>
      <c r="F70" s="724">
        <v>97</v>
      </c>
      <c r="G70" s="724">
        <v>46</v>
      </c>
      <c r="H70" s="724">
        <v>100</v>
      </c>
      <c r="I70" s="730">
        <v>0</v>
      </c>
      <c r="J70" s="724">
        <v>175</v>
      </c>
      <c r="K70" s="730">
        <v>0</v>
      </c>
      <c r="L70" s="724">
        <v>9537</v>
      </c>
      <c r="M70" s="724">
        <v>228</v>
      </c>
      <c r="N70" s="724">
        <v>3256.5</v>
      </c>
      <c r="P70" s="25"/>
      <c r="Q70" s="25"/>
      <c r="R70" s="93"/>
    </row>
    <row r="71" spans="2:18" ht="12.75" customHeight="1" hidden="1">
      <c r="B71" s="21" t="s">
        <v>600</v>
      </c>
      <c r="C71" s="734"/>
      <c r="D71" s="724"/>
      <c r="E71" s="724"/>
      <c r="F71" s="724"/>
      <c r="G71" s="724"/>
      <c r="H71" s="724"/>
      <c r="I71" s="666"/>
      <c r="J71" s="724"/>
      <c r="K71" s="666"/>
      <c r="L71" s="724"/>
      <c r="M71" s="724"/>
      <c r="N71" s="724"/>
      <c r="P71" s="25"/>
      <c r="Q71" s="25"/>
      <c r="R71" s="93"/>
    </row>
    <row r="72" spans="2:14" ht="12.75" customHeight="1" hidden="1">
      <c r="B72" s="21" t="s">
        <v>58</v>
      </c>
      <c r="C72" s="734">
        <v>664</v>
      </c>
      <c r="D72" s="724">
        <v>180</v>
      </c>
      <c r="E72" s="724">
        <v>82</v>
      </c>
      <c r="F72" s="724">
        <v>148</v>
      </c>
      <c r="G72" s="724">
        <v>25</v>
      </c>
      <c r="H72" s="724">
        <v>88</v>
      </c>
      <c r="I72" s="730">
        <v>0</v>
      </c>
      <c r="J72" s="724">
        <v>141</v>
      </c>
      <c r="K72" s="730">
        <v>0</v>
      </c>
      <c r="L72" s="724">
        <v>17306</v>
      </c>
      <c r="M72" s="724">
        <v>254</v>
      </c>
      <c r="N72" s="724">
        <v>1763</v>
      </c>
    </row>
    <row r="73" spans="2:14" ht="12.75" customHeight="1" hidden="1">
      <c r="B73" s="21" t="s">
        <v>601</v>
      </c>
      <c r="C73" s="734"/>
      <c r="D73" s="724"/>
      <c r="E73" s="724"/>
      <c r="F73" s="724"/>
      <c r="G73" s="724"/>
      <c r="H73" s="724"/>
      <c r="I73" s="666"/>
      <c r="J73" s="724"/>
      <c r="K73" s="666"/>
      <c r="L73" s="724"/>
      <c r="M73" s="724"/>
      <c r="N73" s="724"/>
    </row>
    <row r="74" spans="2:14" ht="24.75" customHeight="1">
      <c r="B74" s="21" t="s">
        <v>60</v>
      </c>
      <c r="C74" s="180">
        <f>SUM(C75:C82)</f>
        <v>2830</v>
      </c>
      <c r="D74" s="175">
        <f aca="true" t="shared" si="2" ref="D74:N74">SUM(D75:D82)</f>
        <v>804</v>
      </c>
      <c r="E74" s="175">
        <f t="shared" si="2"/>
        <v>408</v>
      </c>
      <c r="F74" s="175">
        <f t="shared" si="2"/>
        <v>525</v>
      </c>
      <c r="G74" s="175">
        <f t="shared" si="2"/>
        <v>146</v>
      </c>
      <c r="H74" s="175">
        <f t="shared" si="2"/>
        <v>445</v>
      </c>
      <c r="I74" s="173">
        <f t="shared" si="2"/>
        <v>0</v>
      </c>
      <c r="J74" s="175">
        <f t="shared" si="2"/>
        <v>502</v>
      </c>
      <c r="K74" s="173">
        <f t="shared" si="2"/>
        <v>0</v>
      </c>
      <c r="L74" s="175">
        <f t="shared" si="2"/>
        <v>42868</v>
      </c>
      <c r="M74" s="175">
        <f t="shared" si="2"/>
        <v>689</v>
      </c>
      <c r="N74" s="175">
        <f t="shared" si="2"/>
        <v>7549</v>
      </c>
    </row>
    <row r="75" spans="2:14" ht="12.75" customHeight="1" hidden="1">
      <c r="B75" s="21" t="s">
        <v>61</v>
      </c>
      <c r="C75" s="734">
        <f>SUM(D75:K76)</f>
        <v>574</v>
      </c>
      <c r="D75" s="724">
        <v>146</v>
      </c>
      <c r="E75" s="724">
        <v>63</v>
      </c>
      <c r="F75" s="724">
        <v>112</v>
      </c>
      <c r="G75" s="724">
        <v>41</v>
      </c>
      <c r="H75" s="724">
        <v>96</v>
      </c>
      <c r="I75" s="730">
        <v>0</v>
      </c>
      <c r="J75" s="724">
        <v>116</v>
      </c>
      <c r="K75" s="730">
        <v>0</v>
      </c>
      <c r="L75" s="724">
        <v>3840</v>
      </c>
      <c r="M75" s="724">
        <v>208</v>
      </c>
      <c r="N75" s="724">
        <v>2549</v>
      </c>
    </row>
    <row r="76" spans="2:14" ht="12.75" customHeight="1" hidden="1">
      <c r="B76" s="21" t="s">
        <v>598</v>
      </c>
      <c r="C76" s="591"/>
      <c r="D76" s="584"/>
      <c r="E76" s="584"/>
      <c r="F76" s="584"/>
      <c r="G76" s="584"/>
      <c r="H76" s="584"/>
      <c r="I76" s="737"/>
      <c r="J76" s="584"/>
      <c r="K76" s="666">
        <v>0</v>
      </c>
      <c r="L76" s="584"/>
      <c r="M76" s="584"/>
      <c r="N76" s="584"/>
    </row>
    <row r="77" spans="2:14" ht="12.75" customHeight="1" hidden="1">
      <c r="B77" s="21" t="s">
        <v>62</v>
      </c>
      <c r="C77" s="729">
        <f>SUM(D77:K78)</f>
        <v>663</v>
      </c>
      <c r="D77" s="724">
        <v>167</v>
      </c>
      <c r="E77" s="724">
        <v>90</v>
      </c>
      <c r="F77" s="724">
        <v>124</v>
      </c>
      <c r="G77" s="724">
        <v>42</v>
      </c>
      <c r="H77" s="724">
        <v>93</v>
      </c>
      <c r="I77" s="726">
        <v>0</v>
      </c>
      <c r="J77" s="724">
        <v>147</v>
      </c>
      <c r="K77" s="730">
        <v>0</v>
      </c>
      <c r="L77" s="724">
        <v>5928</v>
      </c>
      <c r="M77" s="724">
        <v>177</v>
      </c>
      <c r="N77" s="724">
        <v>2137</v>
      </c>
    </row>
    <row r="78" spans="2:14" ht="12.75" customHeight="1" hidden="1">
      <c r="B78" s="21" t="s">
        <v>599</v>
      </c>
      <c r="C78" s="729"/>
      <c r="D78" s="724"/>
      <c r="E78" s="724"/>
      <c r="F78" s="724"/>
      <c r="G78" s="724"/>
      <c r="H78" s="724"/>
      <c r="I78" s="727"/>
      <c r="J78" s="724"/>
      <c r="K78" s="666">
        <v>0</v>
      </c>
      <c r="L78" s="724"/>
      <c r="M78" s="724"/>
      <c r="N78" s="724"/>
    </row>
    <row r="79" spans="2:14" ht="12.75" customHeight="1" hidden="1">
      <c r="B79" s="21" t="s">
        <v>63</v>
      </c>
      <c r="C79" s="729">
        <f>SUM(D79:K80)</f>
        <v>768</v>
      </c>
      <c r="D79" s="724">
        <v>242</v>
      </c>
      <c r="E79" s="724">
        <v>118</v>
      </c>
      <c r="F79" s="724">
        <v>124</v>
      </c>
      <c r="G79" s="724">
        <v>36</v>
      </c>
      <c r="H79" s="724">
        <v>127</v>
      </c>
      <c r="I79" s="726">
        <v>0</v>
      </c>
      <c r="J79" s="724">
        <v>121</v>
      </c>
      <c r="K79" s="726">
        <v>0</v>
      </c>
      <c r="L79" s="724">
        <v>19349</v>
      </c>
      <c r="M79" s="724">
        <v>172</v>
      </c>
      <c r="N79" s="724">
        <v>2010</v>
      </c>
    </row>
    <row r="80" spans="2:14" ht="12.75" customHeight="1" hidden="1">
      <c r="B80" s="21" t="s">
        <v>600</v>
      </c>
      <c r="C80" s="729"/>
      <c r="D80" s="724"/>
      <c r="E80" s="724"/>
      <c r="F80" s="724"/>
      <c r="G80" s="724"/>
      <c r="H80" s="724"/>
      <c r="I80" s="727"/>
      <c r="J80" s="724"/>
      <c r="K80" s="584"/>
      <c r="L80" s="724"/>
      <c r="M80" s="724"/>
      <c r="N80" s="724"/>
    </row>
    <row r="81" spans="2:14" ht="12.75" customHeight="1" hidden="1">
      <c r="B81" s="21" t="s">
        <v>64</v>
      </c>
      <c r="C81" s="729">
        <f>SUM(D81:K82)</f>
        <v>825</v>
      </c>
      <c r="D81" s="724">
        <v>249</v>
      </c>
      <c r="E81" s="724">
        <v>137</v>
      </c>
      <c r="F81" s="724">
        <v>165</v>
      </c>
      <c r="G81" s="724">
        <v>27</v>
      </c>
      <c r="H81" s="724">
        <v>129</v>
      </c>
      <c r="I81" s="726">
        <v>0</v>
      </c>
      <c r="J81" s="724">
        <v>118</v>
      </c>
      <c r="K81" s="726">
        <v>0</v>
      </c>
      <c r="L81" s="724">
        <v>13751</v>
      </c>
      <c r="M81" s="724">
        <v>132</v>
      </c>
      <c r="N81" s="724">
        <v>853</v>
      </c>
    </row>
    <row r="82" spans="2:14" ht="12.75" customHeight="1" hidden="1">
      <c r="B82" s="21" t="s">
        <v>601</v>
      </c>
      <c r="C82" s="729"/>
      <c r="D82" s="724"/>
      <c r="E82" s="724"/>
      <c r="F82" s="724"/>
      <c r="G82" s="724"/>
      <c r="H82" s="724"/>
      <c r="I82" s="727"/>
      <c r="J82" s="724"/>
      <c r="K82" s="584"/>
      <c r="L82" s="724"/>
      <c r="M82" s="724"/>
      <c r="N82" s="724"/>
    </row>
    <row r="83" spans="2:14" ht="12.75" customHeight="1">
      <c r="B83" s="21" t="s">
        <v>65</v>
      </c>
      <c r="C83" s="453">
        <f aca="true" t="shared" si="3" ref="C83:N83">SUM(C84:C91)</f>
        <v>3177</v>
      </c>
      <c r="D83" s="175">
        <f t="shared" si="3"/>
        <v>694</v>
      </c>
      <c r="E83" s="175">
        <f t="shared" si="3"/>
        <v>562</v>
      </c>
      <c r="F83" s="175">
        <f t="shared" si="3"/>
        <v>627</v>
      </c>
      <c r="G83" s="175">
        <f t="shared" si="3"/>
        <v>189</v>
      </c>
      <c r="H83" s="175">
        <f t="shared" si="3"/>
        <v>559</v>
      </c>
      <c r="I83" s="173">
        <f t="shared" si="3"/>
        <v>0</v>
      </c>
      <c r="J83" s="175">
        <f t="shared" si="3"/>
        <v>541</v>
      </c>
      <c r="K83" s="175">
        <f t="shared" si="3"/>
        <v>5</v>
      </c>
      <c r="L83" s="175">
        <f t="shared" si="3"/>
        <v>41991</v>
      </c>
      <c r="M83" s="175">
        <f t="shared" si="3"/>
        <v>349</v>
      </c>
      <c r="N83" s="175">
        <f t="shared" si="3"/>
        <v>8834</v>
      </c>
    </row>
    <row r="84" spans="2:14" ht="12.75" customHeight="1" hidden="1">
      <c r="B84" s="21" t="s">
        <v>61</v>
      </c>
      <c r="C84" s="728">
        <f>SUM(D84:K85)</f>
        <v>569</v>
      </c>
      <c r="D84" s="724">
        <v>127</v>
      </c>
      <c r="E84" s="724">
        <v>68</v>
      </c>
      <c r="F84" s="724">
        <v>132</v>
      </c>
      <c r="G84" s="724">
        <v>28</v>
      </c>
      <c r="H84" s="724">
        <v>108</v>
      </c>
      <c r="I84" s="726">
        <v>0</v>
      </c>
      <c r="J84" s="724">
        <v>105</v>
      </c>
      <c r="K84" s="726">
        <v>1</v>
      </c>
      <c r="L84" s="724">
        <v>2961</v>
      </c>
      <c r="M84" s="724">
        <v>58</v>
      </c>
      <c r="N84" s="724">
        <v>1264</v>
      </c>
    </row>
    <row r="85" spans="2:14" ht="12.75" customHeight="1" hidden="1">
      <c r="B85" s="21" t="s">
        <v>598</v>
      </c>
      <c r="C85" s="729"/>
      <c r="D85" s="724"/>
      <c r="E85" s="724"/>
      <c r="F85" s="724"/>
      <c r="G85" s="724"/>
      <c r="H85" s="724"/>
      <c r="I85" s="727"/>
      <c r="J85" s="724"/>
      <c r="K85" s="584"/>
      <c r="L85" s="724"/>
      <c r="M85" s="724"/>
      <c r="N85" s="724"/>
    </row>
    <row r="86" spans="2:14" ht="12.75" customHeight="1" hidden="1">
      <c r="B86" s="21" t="s">
        <v>62</v>
      </c>
      <c r="C86" s="728">
        <f>SUM(D86:K87)</f>
        <v>789</v>
      </c>
      <c r="D86" s="724">
        <v>155</v>
      </c>
      <c r="E86" s="724">
        <v>122</v>
      </c>
      <c r="F86" s="724">
        <v>165</v>
      </c>
      <c r="G86" s="724">
        <v>58</v>
      </c>
      <c r="H86" s="724">
        <v>137</v>
      </c>
      <c r="I86" s="726">
        <v>0</v>
      </c>
      <c r="J86" s="724">
        <v>152</v>
      </c>
      <c r="K86" s="726">
        <v>0</v>
      </c>
      <c r="L86" s="724">
        <v>8890</v>
      </c>
      <c r="M86" s="724">
        <v>92</v>
      </c>
      <c r="N86" s="724">
        <v>1038</v>
      </c>
    </row>
    <row r="87" spans="2:14" ht="12.75" customHeight="1" hidden="1">
      <c r="B87" s="21" t="s">
        <v>599</v>
      </c>
      <c r="C87" s="729"/>
      <c r="D87" s="724"/>
      <c r="E87" s="724"/>
      <c r="F87" s="724"/>
      <c r="G87" s="724"/>
      <c r="H87" s="724"/>
      <c r="I87" s="727"/>
      <c r="J87" s="724"/>
      <c r="K87" s="584"/>
      <c r="L87" s="724"/>
      <c r="M87" s="724"/>
      <c r="N87" s="724"/>
    </row>
    <row r="88" spans="2:14" ht="12.75" customHeight="1" hidden="1">
      <c r="B88" s="21" t="s">
        <v>63</v>
      </c>
      <c r="C88" s="728">
        <f>SUM(D88:K89)</f>
        <v>914</v>
      </c>
      <c r="D88" s="724">
        <v>252</v>
      </c>
      <c r="E88" s="724">
        <v>172</v>
      </c>
      <c r="F88" s="724">
        <v>147</v>
      </c>
      <c r="G88" s="724">
        <v>46</v>
      </c>
      <c r="H88" s="724">
        <v>174</v>
      </c>
      <c r="I88" s="726">
        <v>0</v>
      </c>
      <c r="J88" s="724">
        <v>123</v>
      </c>
      <c r="K88" s="726">
        <v>0</v>
      </c>
      <c r="L88" s="724">
        <v>17242</v>
      </c>
      <c r="M88" s="724">
        <v>106</v>
      </c>
      <c r="N88" s="724">
        <v>3953</v>
      </c>
    </row>
    <row r="89" spans="2:14" ht="12.75" customHeight="1" hidden="1">
      <c r="B89" s="21" t="s">
        <v>600</v>
      </c>
      <c r="C89" s="729"/>
      <c r="D89" s="724"/>
      <c r="E89" s="724"/>
      <c r="F89" s="724"/>
      <c r="G89" s="724"/>
      <c r="H89" s="724"/>
      <c r="I89" s="727"/>
      <c r="J89" s="724"/>
      <c r="K89" s="584"/>
      <c r="L89" s="724"/>
      <c r="M89" s="724"/>
      <c r="N89" s="724"/>
    </row>
    <row r="90" spans="2:14" ht="12.75" customHeight="1">
      <c r="B90" s="21" t="s">
        <v>64</v>
      </c>
      <c r="C90" s="728">
        <f>SUM(D90:K91)</f>
        <v>905</v>
      </c>
      <c r="D90" s="724">
        <v>160</v>
      </c>
      <c r="E90" s="724">
        <v>200</v>
      </c>
      <c r="F90" s="724">
        <v>183</v>
      </c>
      <c r="G90" s="724">
        <v>57</v>
      </c>
      <c r="H90" s="724">
        <v>140</v>
      </c>
      <c r="I90" s="726">
        <v>0</v>
      </c>
      <c r="J90" s="724">
        <v>161</v>
      </c>
      <c r="K90" s="726">
        <v>4</v>
      </c>
      <c r="L90" s="724">
        <v>12898</v>
      </c>
      <c r="M90" s="724">
        <v>93</v>
      </c>
      <c r="N90" s="724">
        <v>2579</v>
      </c>
    </row>
    <row r="91" spans="2:14" ht="12.75" customHeight="1">
      <c r="B91" s="21" t="s">
        <v>601</v>
      </c>
      <c r="C91" s="729"/>
      <c r="D91" s="724"/>
      <c r="E91" s="724"/>
      <c r="F91" s="724"/>
      <c r="G91" s="724"/>
      <c r="H91" s="724"/>
      <c r="I91" s="727"/>
      <c r="J91" s="724"/>
      <c r="K91" s="584"/>
      <c r="L91" s="724"/>
      <c r="M91" s="724"/>
      <c r="N91" s="724"/>
    </row>
    <row r="92" spans="2:14" ht="12.75" customHeight="1">
      <c r="B92" s="21" t="s">
        <v>66</v>
      </c>
      <c r="C92" s="470"/>
      <c r="D92" s="175"/>
      <c r="E92" s="175"/>
      <c r="F92" s="175"/>
      <c r="G92" s="175"/>
      <c r="H92" s="175"/>
      <c r="I92" s="469"/>
      <c r="J92" s="175"/>
      <c r="K92" s="45"/>
      <c r="L92" s="175"/>
      <c r="M92" s="175"/>
      <c r="N92" s="175"/>
    </row>
    <row r="93" spans="2:14" ht="12.75" customHeight="1">
      <c r="B93" s="21" t="s">
        <v>61</v>
      </c>
      <c r="C93" s="728">
        <f>SUM(D93:K94)</f>
        <v>750</v>
      </c>
      <c r="D93" s="724">
        <v>154</v>
      </c>
      <c r="E93" s="724">
        <v>115</v>
      </c>
      <c r="F93" s="724">
        <v>168</v>
      </c>
      <c r="G93" s="724">
        <v>44</v>
      </c>
      <c r="H93" s="724">
        <v>139</v>
      </c>
      <c r="I93" s="726">
        <v>0</v>
      </c>
      <c r="J93" s="724">
        <v>128</v>
      </c>
      <c r="K93" s="726">
        <v>2</v>
      </c>
      <c r="L93" s="724">
        <v>3360</v>
      </c>
      <c r="M93" s="724">
        <v>108</v>
      </c>
      <c r="N93" s="724">
        <v>2865</v>
      </c>
    </row>
    <row r="94" spans="2:14" ht="12.75" customHeight="1">
      <c r="B94" s="21" t="s">
        <v>598</v>
      </c>
      <c r="C94" s="729"/>
      <c r="D94" s="724"/>
      <c r="E94" s="724"/>
      <c r="F94" s="724"/>
      <c r="G94" s="724"/>
      <c r="H94" s="724"/>
      <c r="I94" s="727"/>
      <c r="J94" s="724"/>
      <c r="K94" s="584"/>
      <c r="L94" s="724"/>
      <c r="M94" s="724"/>
      <c r="N94" s="724"/>
    </row>
    <row r="95" spans="2:14" ht="12.75" customHeight="1">
      <c r="B95" s="21" t="s">
        <v>62</v>
      </c>
      <c r="C95" s="728">
        <f>SUM(D95:K96)</f>
        <v>892</v>
      </c>
      <c r="D95" s="724">
        <v>176</v>
      </c>
      <c r="E95" s="724">
        <v>143</v>
      </c>
      <c r="F95" s="724">
        <v>195</v>
      </c>
      <c r="G95" s="724">
        <v>48</v>
      </c>
      <c r="H95" s="724">
        <v>160</v>
      </c>
      <c r="I95" s="726">
        <v>1</v>
      </c>
      <c r="J95" s="724">
        <v>167</v>
      </c>
      <c r="K95" s="726">
        <v>2</v>
      </c>
      <c r="L95" s="724">
        <v>13820</v>
      </c>
      <c r="M95" s="724">
        <v>99</v>
      </c>
      <c r="N95" s="724">
        <v>2971</v>
      </c>
    </row>
    <row r="96" spans="2:14" ht="12.75" customHeight="1">
      <c r="B96" s="21" t="s">
        <v>599</v>
      </c>
      <c r="C96" s="729"/>
      <c r="D96" s="724"/>
      <c r="E96" s="724"/>
      <c r="F96" s="724"/>
      <c r="G96" s="724"/>
      <c r="H96" s="724"/>
      <c r="I96" s="727"/>
      <c r="J96" s="724"/>
      <c r="K96" s="584"/>
      <c r="L96" s="724"/>
      <c r="M96" s="724"/>
      <c r="N96" s="724"/>
    </row>
    <row r="97" spans="2:14" ht="12.75" customHeight="1">
      <c r="B97" s="21" t="s">
        <v>63</v>
      </c>
      <c r="C97" s="728">
        <f>SUM(D97:K98)</f>
        <v>1028</v>
      </c>
      <c r="D97" s="724">
        <v>250</v>
      </c>
      <c r="E97" s="724">
        <v>217</v>
      </c>
      <c r="F97" s="724">
        <v>152</v>
      </c>
      <c r="G97" s="724">
        <v>66</v>
      </c>
      <c r="H97" s="724">
        <v>172</v>
      </c>
      <c r="I97" s="726">
        <v>0</v>
      </c>
      <c r="J97" s="724">
        <v>171</v>
      </c>
      <c r="K97" s="726">
        <v>0</v>
      </c>
      <c r="L97" s="724">
        <v>16688</v>
      </c>
      <c r="M97" s="724">
        <v>171</v>
      </c>
      <c r="N97" s="724">
        <v>3955</v>
      </c>
    </row>
    <row r="98" spans="2:14" ht="12.75" customHeight="1">
      <c r="B98" s="21" t="s">
        <v>600</v>
      </c>
      <c r="C98" s="729"/>
      <c r="D98" s="724"/>
      <c r="E98" s="724"/>
      <c r="F98" s="724"/>
      <c r="G98" s="724"/>
      <c r="H98" s="724"/>
      <c r="I98" s="727"/>
      <c r="J98" s="724"/>
      <c r="K98" s="584"/>
      <c r="L98" s="724"/>
      <c r="M98" s="724"/>
      <c r="N98" s="724"/>
    </row>
    <row r="99" spans="2:15" ht="12.75" customHeight="1">
      <c r="B99" s="21" t="s">
        <v>64</v>
      </c>
      <c r="C99" s="728">
        <v>854</v>
      </c>
      <c r="D99" s="724">
        <v>199</v>
      </c>
      <c r="E99" s="724">
        <v>175</v>
      </c>
      <c r="F99" s="724">
        <v>187</v>
      </c>
      <c r="G99" s="724">
        <v>47</v>
      </c>
      <c r="H99" s="724">
        <v>136</v>
      </c>
      <c r="I99" s="726">
        <v>0</v>
      </c>
      <c r="J99" s="724">
        <v>109</v>
      </c>
      <c r="K99" s="726">
        <v>1</v>
      </c>
      <c r="L99" s="724">
        <v>14908</v>
      </c>
      <c r="M99" s="724">
        <v>172</v>
      </c>
      <c r="N99" s="724">
        <v>2313</v>
      </c>
      <c r="O99" s="33"/>
    </row>
    <row r="100" spans="2:15" ht="12.75" customHeight="1" thickBot="1">
      <c r="B100" s="46" t="s">
        <v>601</v>
      </c>
      <c r="C100" s="729"/>
      <c r="D100" s="724"/>
      <c r="E100" s="724"/>
      <c r="F100" s="724"/>
      <c r="G100" s="724"/>
      <c r="H100" s="724"/>
      <c r="I100" s="727"/>
      <c r="J100" s="724"/>
      <c r="K100" s="584"/>
      <c r="L100" s="724"/>
      <c r="M100" s="724"/>
      <c r="N100" s="788"/>
      <c r="O100" s="33"/>
    </row>
    <row r="101" spans="2:28" ht="24.75" customHeight="1">
      <c r="B101" s="47" t="s">
        <v>67</v>
      </c>
      <c r="C101" s="654">
        <f>(C99-C97)/C97*100</f>
        <v>-16.926070038910506</v>
      </c>
      <c r="D101" s="551">
        <f aca="true" t="shared" si="4" ref="D101:M101">(D99-D97)/D97*100</f>
        <v>-20.4</v>
      </c>
      <c r="E101" s="551">
        <f t="shared" si="4"/>
        <v>-19.35483870967742</v>
      </c>
      <c r="F101" s="551">
        <f t="shared" si="4"/>
        <v>23.026315789473685</v>
      </c>
      <c r="G101" s="551">
        <f t="shared" si="4"/>
        <v>-28.78787878787879</v>
      </c>
      <c r="H101" s="551">
        <f t="shared" si="4"/>
        <v>-20.930232558139537</v>
      </c>
      <c r="I101" s="553">
        <v>0</v>
      </c>
      <c r="J101" s="551">
        <f t="shared" si="4"/>
        <v>-36.25730994152047</v>
      </c>
      <c r="K101" s="553">
        <v>0</v>
      </c>
      <c r="L101" s="551">
        <f t="shared" si="4"/>
        <v>-10.66634707574305</v>
      </c>
      <c r="M101" s="551">
        <f t="shared" si="4"/>
        <v>0.5847953216374269</v>
      </c>
      <c r="N101" s="538">
        <f>(N99-N95)/N95*100</f>
        <v>-22.147425109390777</v>
      </c>
      <c r="P101" s="33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2:14" ht="24.75" customHeight="1" thickBot="1">
      <c r="B102" s="181" t="s">
        <v>68</v>
      </c>
      <c r="C102" s="625"/>
      <c r="D102" s="552"/>
      <c r="E102" s="552"/>
      <c r="F102" s="552"/>
      <c r="G102" s="552"/>
      <c r="H102" s="552"/>
      <c r="I102" s="549"/>
      <c r="J102" s="552"/>
      <c r="K102" s="549"/>
      <c r="L102" s="552"/>
      <c r="M102" s="552"/>
      <c r="N102" s="552"/>
    </row>
    <row r="103" spans="2:14" ht="24.75" customHeight="1">
      <c r="B103" s="48" t="s">
        <v>69</v>
      </c>
      <c r="C103" s="551">
        <f>(C99-C90)/C90*100</f>
        <v>-5.6353591160221</v>
      </c>
      <c r="D103" s="551">
        <f aca="true" t="shared" si="5" ref="D103:M103">(D99-D90)/D90*100</f>
        <v>24.375</v>
      </c>
      <c r="E103" s="551">
        <f t="shared" si="5"/>
        <v>-12.5</v>
      </c>
      <c r="F103" s="551">
        <f t="shared" si="5"/>
        <v>2.185792349726776</v>
      </c>
      <c r="G103" s="551">
        <f t="shared" si="5"/>
        <v>-17.543859649122805</v>
      </c>
      <c r="H103" s="551">
        <f t="shared" si="5"/>
        <v>-2.857142857142857</v>
      </c>
      <c r="I103" s="553">
        <v>0</v>
      </c>
      <c r="J103" s="551">
        <f t="shared" si="5"/>
        <v>-32.298136645962735</v>
      </c>
      <c r="K103" s="551">
        <f t="shared" si="5"/>
        <v>-75</v>
      </c>
      <c r="L103" s="551">
        <f t="shared" si="5"/>
        <v>15.583811443634671</v>
      </c>
      <c r="M103" s="551">
        <f t="shared" si="5"/>
        <v>84.94623655913979</v>
      </c>
      <c r="N103" s="538">
        <f>(N99-N88)/N88*100</f>
        <v>-41.48747786491273</v>
      </c>
    </row>
    <row r="104" spans="2:14" ht="24.75" customHeight="1" thickBot="1">
      <c r="B104" s="30" t="s">
        <v>70</v>
      </c>
      <c r="C104" s="552"/>
      <c r="D104" s="552"/>
      <c r="E104" s="552"/>
      <c r="F104" s="552"/>
      <c r="G104" s="552"/>
      <c r="H104" s="552"/>
      <c r="I104" s="549"/>
      <c r="J104" s="552"/>
      <c r="K104" s="552"/>
      <c r="L104" s="552"/>
      <c r="M104" s="552"/>
      <c r="N104" s="552"/>
    </row>
    <row r="105" ht="18" customHeight="1">
      <c r="B105" s="31" t="s">
        <v>71</v>
      </c>
    </row>
    <row r="106" spans="2:3" ht="18" customHeight="1">
      <c r="B106" s="49"/>
      <c r="C106" s="33"/>
    </row>
    <row r="107" ht="15" customHeight="1">
      <c r="B107" s="182"/>
    </row>
    <row r="108" spans="2:14" ht="19.5" customHeight="1">
      <c r="B108" s="34" t="s">
        <v>72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ht="4.5" customHeight="1"/>
    <row r="110" spans="2:14" ht="34.5" customHeight="1">
      <c r="B110" s="4" t="s">
        <v>73</v>
      </c>
      <c r="C110" s="5"/>
      <c r="D110" s="5"/>
      <c r="E110" s="5"/>
      <c r="F110" s="5"/>
      <c r="G110" s="5"/>
      <c r="H110" s="5"/>
      <c r="I110" s="34"/>
      <c r="J110" s="34"/>
      <c r="K110" s="34"/>
      <c r="L110" s="34"/>
      <c r="M110" s="34"/>
      <c r="N110" s="183" t="s">
        <v>656</v>
      </c>
    </row>
    <row r="111" spans="7:14" ht="24.75" customHeight="1" thickBot="1">
      <c r="G111" s="456" t="s">
        <v>74</v>
      </c>
      <c r="H111" s="5"/>
      <c r="N111" s="97" t="s">
        <v>75</v>
      </c>
    </row>
    <row r="112" spans="2:14" ht="24.75" customHeight="1">
      <c r="B112" s="580" t="s">
        <v>13</v>
      </c>
      <c r="C112" s="761" t="s">
        <v>76</v>
      </c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</row>
    <row r="113" spans="2:14" ht="24.75" customHeight="1">
      <c r="B113" s="770"/>
      <c r="C113" s="768" t="s">
        <v>657</v>
      </c>
      <c r="D113" s="769"/>
      <c r="E113" s="769"/>
      <c r="F113" s="769"/>
      <c r="G113" s="769"/>
      <c r="H113" s="769"/>
      <c r="I113" s="769"/>
      <c r="J113" s="769"/>
      <c r="K113" s="769"/>
      <c r="L113" s="769"/>
      <c r="M113" s="769"/>
      <c r="N113" s="769"/>
    </row>
    <row r="114" spans="2:14" ht="24.75" customHeight="1">
      <c r="B114" s="762" t="s">
        <v>32</v>
      </c>
      <c r="C114" s="782" t="s">
        <v>77</v>
      </c>
      <c r="D114" s="783"/>
      <c r="E114" s="754" t="s">
        <v>78</v>
      </c>
      <c r="F114" s="755"/>
      <c r="G114" s="754" t="s">
        <v>79</v>
      </c>
      <c r="H114" s="755"/>
      <c r="I114" s="754" t="s">
        <v>80</v>
      </c>
      <c r="J114" s="755"/>
      <c r="K114" s="754" t="s">
        <v>81</v>
      </c>
      <c r="L114" s="755"/>
      <c r="M114" s="785" t="s">
        <v>82</v>
      </c>
      <c r="N114" s="731" t="s">
        <v>83</v>
      </c>
    </row>
    <row r="115" spans="2:14" ht="24.75" customHeight="1">
      <c r="B115" s="762"/>
      <c r="C115" s="784"/>
      <c r="D115" s="672"/>
      <c r="E115" s="756"/>
      <c r="F115" s="756"/>
      <c r="G115" s="756"/>
      <c r="H115" s="756"/>
      <c r="I115" s="756"/>
      <c r="J115" s="756"/>
      <c r="K115" s="756"/>
      <c r="L115" s="756"/>
      <c r="M115" s="651"/>
      <c r="N115" s="732"/>
    </row>
    <row r="116" spans="2:14" ht="24.75" customHeight="1">
      <c r="B116" s="762"/>
      <c r="C116" s="764" t="s">
        <v>658</v>
      </c>
      <c r="D116" s="741"/>
      <c r="E116" s="740" t="s">
        <v>84</v>
      </c>
      <c r="F116" s="741"/>
      <c r="G116" s="744" t="s">
        <v>85</v>
      </c>
      <c r="H116" s="745"/>
      <c r="I116" s="747" t="s">
        <v>86</v>
      </c>
      <c r="J116" s="748"/>
      <c r="K116" s="744" t="s">
        <v>87</v>
      </c>
      <c r="L116" s="745"/>
      <c r="M116" s="751" t="s">
        <v>88</v>
      </c>
      <c r="N116" s="682" t="s">
        <v>89</v>
      </c>
    </row>
    <row r="117" spans="2:14" ht="24.75" customHeight="1" thickBot="1">
      <c r="B117" s="763"/>
      <c r="C117" s="765"/>
      <c r="D117" s="743"/>
      <c r="E117" s="742"/>
      <c r="F117" s="743"/>
      <c r="G117" s="683"/>
      <c r="H117" s="746"/>
      <c r="I117" s="749"/>
      <c r="J117" s="750"/>
      <c r="K117" s="683"/>
      <c r="L117" s="746"/>
      <c r="M117" s="556"/>
      <c r="N117" s="733"/>
    </row>
    <row r="118" spans="2:14" ht="24.75" customHeight="1" hidden="1">
      <c r="B118" s="42" t="s">
        <v>45</v>
      </c>
      <c r="C118" s="18"/>
      <c r="E118" s="18"/>
      <c r="G118" s="18"/>
      <c r="I118" s="18"/>
      <c r="K118" s="18"/>
      <c r="M118" s="20"/>
      <c r="N118" s="100"/>
    </row>
    <row r="119" spans="2:14" ht="24.75" customHeight="1" hidden="1">
      <c r="B119" s="42" t="s">
        <v>90</v>
      </c>
      <c r="C119" s="18"/>
      <c r="E119" s="18"/>
      <c r="G119" s="18"/>
      <c r="I119" s="18"/>
      <c r="K119" s="18"/>
      <c r="M119" s="20"/>
      <c r="N119" s="100"/>
    </row>
    <row r="120" spans="2:14" ht="24.75" customHeight="1" hidden="1">
      <c r="B120" s="42" t="s">
        <v>91</v>
      </c>
      <c r="C120" s="18"/>
      <c r="E120" s="18"/>
      <c r="G120" s="18"/>
      <c r="I120" s="18"/>
      <c r="K120" s="18"/>
      <c r="M120" s="20"/>
      <c r="N120" s="100"/>
    </row>
    <row r="121" spans="2:14" ht="24.75" customHeight="1" hidden="1">
      <c r="B121" s="42"/>
      <c r="C121" s="18"/>
      <c r="E121" s="18"/>
      <c r="G121" s="18"/>
      <c r="I121" s="18"/>
      <c r="K121" s="18"/>
      <c r="M121" s="20"/>
      <c r="N121" s="100"/>
    </row>
    <row r="122" spans="2:14" ht="27" customHeight="1">
      <c r="B122" s="21" t="s">
        <v>49</v>
      </c>
      <c r="C122" s="653">
        <v>4301837</v>
      </c>
      <c r="D122" s="663"/>
      <c r="E122" s="604">
        <v>2282156</v>
      </c>
      <c r="F122" s="663"/>
      <c r="G122" s="759">
        <v>421984</v>
      </c>
      <c r="H122" s="663"/>
      <c r="I122" s="759">
        <v>824253</v>
      </c>
      <c r="J122" s="663"/>
      <c r="K122" s="759">
        <v>392546</v>
      </c>
      <c r="L122" s="663"/>
      <c r="M122" s="20">
        <v>41125</v>
      </c>
      <c r="N122" s="25">
        <v>339773</v>
      </c>
    </row>
    <row r="123" spans="2:14" ht="27" customHeight="1">
      <c r="B123" s="21" t="s">
        <v>50</v>
      </c>
      <c r="C123" s="653">
        <v>5450770</v>
      </c>
      <c r="D123" s="663"/>
      <c r="E123" s="604">
        <v>2735991</v>
      </c>
      <c r="F123" s="663"/>
      <c r="G123" s="759">
        <v>476684</v>
      </c>
      <c r="H123" s="663"/>
      <c r="I123" s="759">
        <v>887456</v>
      </c>
      <c r="J123" s="663"/>
      <c r="K123" s="759">
        <v>509729</v>
      </c>
      <c r="L123" s="663"/>
      <c r="M123" s="20">
        <v>39775</v>
      </c>
      <c r="N123" s="25">
        <v>801135</v>
      </c>
    </row>
    <row r="124" spans="2:14" ht="27" customHeight="1">
      <c r="B124" s="21" t="s">
        <v>51</v>
      </c>
      <c r="C124" s="653">
        <v>8125886</v>
      </c>
      <c r="D124" s="663"/>
      <c r="E124" s="604">
        <v>3121013</v>
      </c>
      <c r="F124" s="663"/>
      <c r="G124" s="759">
        <v>567151</v>
      </c>
      <c r="H124" s="663"/>
      <c r="I124" s="759">
        <v>2330393</v>
      </c>
      <c r="J124" s="663"/>
      <c r="K124" s="759">
        <v>357418</v>
      </c>
      <c r="L124" s="663"/>
      <c r="M124" s="20">
        <v>395516</v>
      </c>
      <c r="N124" s="25">
        <v>1354395</v>
      </c>
    </row>
    <row r="125" spans="2:14" ht="27" customHeight="1">
      <c r="B125" s="21" t="s">
        <v>52</v>
      </c>
      <c r="C125" s="653">
        <v>11837616</v>
      </c>
      <c r="D125" s="663"/>
      <c r="E125" s="604">
        <v>6130934</v>
      </c>
      <c r="F125" s="663"/>
      <c r="G125" s="759">
        <v>2622545</v>
      </c>
      <c r="H125" s="663"/>
      <c r="I125" s="759">
        <v>1482368</v>
      </c>
      <c r="J125" s="663"/>
      <c r="K125" s="759">
        <v>570278</v>
      </c>
      <c r="L125" s="663"/>
      <c r="M125" s="20">
        <v>73549</v>
      </c>
      <c r="N125" s="25">
        <v>957942</v>
      </c>
    </row>
    <row r="126" spans="2:14" ht="27" customHeight="1">
      <c r="B126" s="21" t="s">
        <v>53</v>
      </c>
      <c r="C126" s="653">
        <v>15618392</v>
      </c>
      <c r="D126" s="663"/>
      <c r="E126" s="604">
        <v>7266994</v>
      </c>
      <c r="F126" s="663"/>
      <c r="G126" s="759">
        <v>1767463</v>
      </c>
      <c r="H126" s="663"/>
      <c r="I126" s="759">
        <v>3207690</v>
      </c>
      <c r="J126" s="663"/>
      <c r="K126" s="759">
        <v>938550</v>
      </c>
      <c r="L126" s="663"/>
      <c r="M126" s="20">
        <v>415047</v>
      </c>
      <c r="N126" s="25">
        <v>2022648</v>
      </c>
    </row>
    <row r="127" spans="2:14" ht="27" customHeight="1">
      <c r="B127" s="190"/>
      <c r="C127" s="79"/>
      <c r="D127" s="100"/>
      <c r="E127" s="25"/>
      <c r="F127" s="100"/>
      <c r="G127" s="18"/>
      <c r="H127" s="100"/>
      <c r="I127" s="18"/>
      <c r="J127" s="100"/>
      <c r="K127" s="18"/>
      <c r="L127" s="100"/>
      <c r="M127" s="20"/>
      <c r="N127" s="25"/>
    </row>
    <row r="128" spans="2:14" ht="27" customHeight="1">
      <c r="B128" s="21" t="s">
        <v>54</v>
      </c>
      <c r="C128" s="653">
        <f>SUM(C129:D132)</f>
        <v>19016248</v>
      </c>
      <c r="D128" s="663"/>
      <c r="E128" s="604">
        <f>SUM(E129:E132)</f>
        <v>8013286</v>
      </c>
      <c r="F128" s="663"/>
      <c r="G128" s="759">
        <f>SUM(G129:G132)</f>
        <v>1866964</v>
      </c>
      <c r="H128" s="663"/>
      <c r="I128" s="759">
        <f>SUM(I129:I132)</f>
        <v>3916389</v>
      </c>
      <c r="J128" s="663"/>
      <c r="K128" s="759">
        <f>SUM(K129:K132)</f>
        <v>1438943</v>
      </c>
      <c r="L128" s="663"/>
      <c r="M128" s="25">
        <f>SUM(M129:M132)</f>
        <v>617824</v>
      </c>
      <c r="N128" s="25">
        <f>SUM(N129:N132)</f>
        <v>3162842</v>
      </c>
    </row>
    <row r="129" spans="2:14" ht="33" customHeight="1" hidden="1">
      <c r="B129" s="21"/>
      <c r="C129" s="653">
        <f>SUM(E129:N129)</f>
        <v>4219445</v>
      </c>
      <c r="D129" s="663"/>
      <c r="E129" s="604">
        <v>1795154</v>
      </c>
      <c r="F129" s="663"/>
      <c r="G129" s="759">
        <v>764736</v>
      </c>
      <c r="H129" s="663"/>
      <c r="I129" s="759">
        <v>649709</v>
      </c>
      <c r="J129" s="663"/>
      <c r="K129" s="759">
        <v>205688</v>
      </c>
      <c r="L129" s="663"/>
      <c r="M129" s="25">
        <v>103360</v>
      </c>
      <c r="N129" s="184">
        <v>700798</v>
      </c>
    </row>
    <row r="130" spans="3:14" ht="33" customHeight="1" hidden="1">
      <c r="C130" s="653">
        <f>SUM(E130:N130)</f>
        <v>4371109</v>
      </c>
      <c r="D130" s="663"/>
      <c r="E130" s="604">
        <v>1793997</v>
      </c>
      <c r="F130" s="663"/>
      <c r="G130" s="759">
        <v>289189</v>
      </c>
      <c r="H130" s="663"/>
      <c r="I130" s="759">
        <v>1145984</v>
      </c>
      <c r="J130" s="663"/>
      <c r="K130" s="759">
        <v>265670</v>
      </c>
      <c r="L130" s="663"/>
      <c r="M130" s="25">
        <v>92237</v>
      </c>
      <c r="N130" s="184">
        <v>784032</v>
      </c>
    </row>
    <row r="131" spans="2:14" ht="33" customHeight="1" hidden="1">
      <c r="B131" s="42" t="s">
        <v>57</v>
      </c>
      <c r="C131" s="653">
        <f>SUM(E131:N131)</f>
        <v>4821467</v>
      </c>
      <c r="D131" s="663"/>
      <c r="E131" s="604">
        <v>2162205</v>
      </c>
      <c r="F131" s="663"/>
      <c r="G131" s="759">
        <v>369525</v>
      </c>
      <c r="H131" s="663"/>
      <c r="I131" s="759">
        <v>916833</v>
      </c>
      <c r="J131" s="663"/>
      <c r="K131" s="759">
        <v>515521</v>
      </c>
      <c r="L131" s="663"/>
      <c r="M131" s="25">
        <v>126826</v>
      </c>
      <c r="N131" s="184">
        <v>730557</v>
      </c>
    </row>
    <row r="132" spans="2:14" ht="33" customHeight="1" hidden="1">
      <c r="B132" s="42" t="s">
        <v>58</v>
      </c>
      <c r="C132" s="653">
        <f>SUM(E132:N132)</f>
        <v>5604227</v>
      </c>
      <c r="D132" s="663"/>
      <c r="E132" s="604">
        <v>2261930</v>
      </c>
      <c r="F132" s="663"/>
      <c r="G132" s="759">
        <v>443514</v>
      </c>
      <c r="H132" s="663"/>
      <c r="I132" s="759">
        <v>1203863</v>
      </c>
      <c r="J132" s="663"/>
      <c r="K132" s="759">
        <v>452064</v>
      </c>
      <c r="L132" s="663"/>
      <c r="M132" s="25">
        <v>295401</v>
      </c>
      <c r="N132" s="184">
        <v>947455</v>
      </c>
    </row>
    <row r="133" spans="2:14" ht="27.75" customHeight="1" hidden="1">
      <c r="B133" s="53"/>
      <c r="C133" s="25"/>
      <c r="D133" s="408"/>
      <c r="E133" s="25"/>
      <c r="F133" s="409"/>
      <c r="G133" s="409"/>
      <c r="H133" s="80"/>
      <c r="I133" s="759"/>
      <c r="J133" s="663"/>
      <c r="K133" s="759"/>
      <c r="L133" s="663"/>
      <c r="M133" s="25"/>
      <c r="N133" s="100"/>
    </row>
    <row r="134" spans="2:15" ht="27" customHeight="1">
      <c r="B134" s="21" t="s">
        <v>59</v>
      </c>
      <c r="C134" s="653">
        <f>SUM(C135:D141)</f>
        <v>21435428.5</v>
      </c>
      <c r="D134" s="661"/>
      <c r="E134" s="604">
        <f>SUM(E135:F141)</f>
        <v>10104474.6</v>
      </c>
      <c r="F134" s="661"/>
      <c r="G134" s="604">
        <f>SUM(G135:H141)</f>
        <v>1965630.1</v>
      </c>
      <c r="H134" s="661"/>
      <c r="I134" s="604">
        <f>SUM(I135:J141)</f>
        <v>2721911.3</v>
      </c>
      <c r="J134" s="661"/>
      <c r="K134" s="604">
        <f>SUM(K135:L141)</f>
        <v>1708341.9</v>
      </c>
      <c r="L134" s="661"/>
      <c r="M134" s="25">
        <f>SUM(M135:M141)</f>
        <v>2201986</v>
      </c>
      <c r="N134" s="25">
        <f>SUM(N135:N141)</f>
        <v>2733084.5999999996</v>
      </c>
      <c r="O134" s="99"/>
    </row>
    <row r="135" spans="2:14" ht="12.75" customHeight="1" hidden="1">
      <c r="B135" s="21" t="s">
        <v>55</v>
      </c>
      <c r="C135" s="653">
        <f>SUM(E135:N135)</f>
        <v>5471534</v>
      </c>
      <c r="D135" s="661"/>
      <c r="E135" s="604">
        <v>2423544.3</v>
      </c>
      <c r="F135" s="661"/>
      <c r="G135" s="604">
        <v>477829.8</v>
      </c>
      <c r="H135" s="661"/>
      <c r="I135" s="604">
        <v>1262416.7</v>
      </c>
      <c r="J135" s="661"/>
      <c r="K135" s="604">
        <v>370834.1</v>
      </c>
      <c r="L135" s="661"/>
      <c r="M135" s="604">
        <v>346342.9</v>
      </c>
      <c r="N135" s="584">
        <v>590566.2</v>
      </c>
    </row>
    <row r="136" spans="2:14" ht="12.75" customHeight="1" hidden="1">
      <c r="B136" s="21" t="s">
        <v>598</v>
      </c>
      <c r="C136" s="735"/>
      <c r="D136" s="663"/>
      <c r="E136" s="661"/>
      <c r="F136" s="661"/>
      <c r="G136" s="661"/>
      <c r="H136" s="661"/>
      <c r="I136" s="661"/>
      <c r="J136" s="661"/>
      <c r="K136" s="661"/>
      <c r="L136" s="661"/>
      <c r="M136" s="736"/>
      <c r="N136" s="584"/>
    </row>
    <row r="137" spans="2:16" ht="15" customHeight="1" hidden="1">
      <c r="B137" s="21" t="s">
        <v>56</v>
      </c>
      <c r="C137" s="653">
        <f>SUM(E137:N137)</f>
        <v>4779499.399999999</v>
      </c>
      <c r="D137" s="663"/>
      <c r="E137" s="604">
        <v>2166165.1</v>
      </c>
      <c r="F137" s="604"/>
      <c r="G137" s="537">
        <v>466248.8</v>
      </c>
      <c r="H137" s="663"/>
      <c r="I137" s="537">
        <v>587362.5</v>
      </c>
      <c r="J137" s="537"/>
      <c r="K137" s="537">
        <v>385766.9</v>
      </c>
      <c r="L137" s="537"/>
      <c r="M137" s="604">
        <v>559531.5</v>
      </c>
      <c r="N137" s="604">
        <v>614424.6</v>
      </c>
      <c r="P137" s="185"/>
    </row>
    <row r="138" spans="2:16" ht="15" customHeight="1" hidden="1">
      <c r="B138" s="21" t="s">
        <v>599</v>
      </c>
      <c r="C138" s="735"/>
      <c r="D138" s="663"/>
      <c r="E138" s="663"/>
      <c r="F138" s="663"/>
      <c r="G138" s="663"/>
      <c r="H138" s="663"/>
      <c r="I138" s="663"/>
      <c r="J138" s="663"/>
      <c r="K138" s="663"/>
      <c r="L138" s="663"/>
      <c r="M138" s="604"/>
      <c r="N138" s="604"/>
      <c r="P138" s="185"/>
    </row>
    <row r="139" spans="2:16" ht="15" customHeight="1" hidden="1">
      <c r="B139" s="21" t="s">
        <v>57</v>
      </c>
      <c r="C139" s="653">
        <f>SUM(E139:N139)</f>
        <v>5451785.6</v>
      </c>
      <c r="D139" s="661"/>
      <c r="E139" s="604">
        <v>2775640.3</v>
      </c>
      <c r="F139" s="661"/>
      <c r="G139" s="537">
        <v>486114.5</v>
      </c>
      <c r="H139" s="661"/>
      <c r="I139" s="537">
        <v>440080.7</v>
      </c>
      <c r="J139" s="661"/>
      <c r="K139" s="537">
        <v>439639.2</v>
      </c>
      <c r="L139" s="661"/>
      <c r="M139" s="604">
        <v>624467.3</v>
      </c>
      <c r="N139" s="604">
        <v>685843.6</v>
      </c>
      <c r="P139" s="185"/>
    </row>
    <row r="140" spans="2:16" ht="15" customHeight="1" hidden="1">
      <c r="B140" s="21" t="s">
        <v>600</v>
      </c>
      <c r="C140" s="735"/>
      <c r="D140" s="663"/>
      <c r="E140" s="663"/>
      <c r="F140" s="663"/>
      <c r="G140" s="663"/>
      <c r="H140" s="663"/>
      <c r="I140" s="663"/>
      <c r="J140" s="663"/>
      <c r="K140" s="663"/>
      <c r="L140" s="663"/>
      <c r="M140" s="604"/>
      <c r="N140" s="604"/>
      <c r="P140" s="185"/>
    </row>
    <row r="141" spans="2:16" ht="15" customHeight="1" hidden="1">
      <c r="B141" s="21" t="s">
        <v>58</v>
      </c>
      <c r="C141" s="653">
        <f>SUM(E141:N141)</f>
        <v>5732609.5</v>
      </c>
      <c r="D141" s="663"/>
      <c r="E141" s="604">
        <v>2739124.9</v>
      </c>
      <c r="F141" s="604"/>
      <c r="G141" s="604">
        <v>535437</v>
      </c>
      <c r="H141" s="604"/>
      <c r="I141" s="604">
        <v>432051.4</v>
      </c>
      <c r="J141" s="604"/>
      <c r="K141" s="604">
        <v>512101.7</v>
      </c>
      <c r="L141" s="604"/>
      <c r="M141" s="604">
        <v>671644.3</v>
      </c>
      <c r="N141" s="604">
        <v>842250.2</v>
      </c>
      <c r="P141" s="185"/>
    </row>
    <row r="142" spans="2:16" ht="15" customHeight="1" hidden="1">
      <c r="B142" s="21" t="s">
        <v>601</v>
      </c>
      <c r="C142" s="735"/>
      <c r="D142" s="663"/>
      <c r="E142" s="663"/>
      <c r="F142" s="663"/>
      <c r="G142" s="663"/>
      <c r="H142" s="663"/>
      <c r="I142" s="663"/>
      <c r="J142" s="663"/>
      <c r="K142" s="666"/>
      <c r="L142" s="666"/>
      <c r="M142" s="604"/>
      <c r="N142" s="604"/>
      <c r="P142" s="185"/>
    </row>
    <row r="143" spans="2:16" ht="27" customHeight="1">
      <c r="B143" s="21" t="s">
        <v>60</v>
      </c>
      <c r="C143" s="653">
        <f>SUM(C144:D151)</f>
        <v>28564862.15</v>
      </c>
      <c r="D143" s="661">
        <f>SUM(C144:D151)</f>
        <v>28564862.15</v>
      </c>
      <c r="E143" s="604">
        <f>SUM(E144:F151)</f>
        <v>14383028.9</v>
      </c>
      <c r="F143" s="661">
        <f>SUM(E144:F151)</f>
        <v>14383028.9</v>
      </c>
      <c r="G143" s="604">
        <f>SUM(G144:H151)</f>
        <v>2292741.5</v>
      </c>
      <c r="H143" s="661">
        <f>SUM(G144:H151)</f>
        <v>2292741.5</v>
      </c>
      <c r="I143" s="604">
        <f>SUM(I144:J151)</f>
        <v>2515404.6</v>
      </c>
      <c r="J143" s="661">
        <f>SUM(I144:J151)</f>
        <v>2515404.6</v>
      </c>
      <c r="K143" s="604">
        <f>SUM(K144:L151)</f>
        <v>2385147.9</v>
      </c>
      <c r="L143" s="661">
        <f>SUM(K144:L151)</f>
        <v>2385147.9</v>
      </c>
      <c r="M143" s="25">
        <f>SUM(M144:M151)</f>
        <v>3345505.4</v>
      </c>
      <c r="N143" s="25">
        <f>SUM(N144:N151)</f>
        <v>3643033.85</v>
      </c>
      <c r="P143" s="185"/>
    </row>
    <row r="144" spans="2:16" ht="15" customHeight="1" hidden="1">
      <c r="B144" s="21" t="s">
        <v>61</v>
      </c>
      <c r="C144" s="653">
        <f>SUM(E144:N144)</f>
        <v>6552868</v>
      </c>
      <c r="D144" s="666"/>
      <c r="E144" s="604">
        <v>3228163</v>
      </c>
      <c r="F144" s="663"/>
      <c r="G144" s="604">
        <v>530777</v>
      </c>
      <c r="H144" s="663"/>
      <c r="I144" s="604">
        <v>590735</v>
      </c>
      <c r="J144" s="663"/>
      <c r="K144" s="604">
        <v>496033</v>
      </c>
      <c r="L144" s="666"/>
      <c r="M144" s="604">
        <v>782677</v>
      </c>
      <c r="N144" s="604">
        <v>924483</v>
      </c>
      <c r="P144" s="185"/>
    </row>
    <row r="145" spans="2:16" ht="15" customHeight="1" hidden="1">
      <c r="B145" s="21" t="s">
        <v>598</v>
      </c>
      <c r="C145" s="591"/>
      <c r="D145" s="584"/>
      <c r="E145" s="661"/>
      <c r="F145" s="661"/>
      <c r="G145" s="661"/>
      <c r="H145" s="661"/>
      <c r="I145" s="661"/>
      <c r="J145" s="661"/>
      <c r="K145" s="584"/>
      <c r="L145" s="584"/>
      <c r="M145" s="619"/>
      <c r="N145" s="584"/>
      <c r="P145" s="185"/>
    </row>
    <row r="146" spans="2:16" ht="15" customHeight="1" hidden="1">
      <c r="B146" s="21" t="s">
        <v>62</v>
      </c>
      <c r="C146" s="653">
        <v>6631175.15</v>
      </c>
      <c r="D146" s="584"/>
      <c r="E146" s="604">
        <v>3438817.9</v>
      </c>
      <c r="F146" s="661"/>
      <c r="G146" s="604">
        <v>547060.5</v>
      </c>
      <c r="H146" s="661"/>
      <c r="I146" s="604">
        <v>686178.6</v>
      </c>
      <c r="J146" s="661"/>
      <c r="K146" s="604">
        <v>559444.9</v>
      </c>
      <c r="L146" s="584"/>
      <c r="M146" s="604">
        <v>680378.4</v>
      </c>
      <c r="N146" s="604">
        <v>719294.85</v>
      </c>
      <c r="P146" s="185"/>
    </row>
    <row r="147" spans="2:16" ht="15" customHeight="1" hidden="1">
      <c r="B147" s="21" t="s">
        <v>599</v>
      </c>
      <c r="C147" s="591"/>
      <c r="D147" s="584"/>
      <c r="E147" s="661"/>
      <c r="F147" s="661"/>
      <c r="G147" s="661"/>
      <c r="H147" s="661"/>
      <c r="I147" s="661"/>
      <c r="J147" s="661"/>
      <c r="K147" s="584"/>
      <c r="L147" s="584"/>
      <c r="M147" s="619"/>
      <c r="N147" s="584"/>
      <c r="P147" s="185"/>
    </row>
    <row r="148" spans="2:16" ht="15" customHeight="1" hidden="1">
      <c r="B148" s="21" t="s">
        <v>63</v>
      </c>
      <c r="C148" s="653">
        <v>7116413</v>
      </c>
      <c r="D148" s="584"/>
      <c r="E148" s="604">
        <v>3683660</v>
      </c>
      <c r="F148" s="661"/>
      <c r="G148" s="604">
        <v>555568</v>
      </c>
      <c r="H148" s="661"/>
      <c r="I148" s="604">
        <v>584608</v>
      </c>
      <c r="J148" s="661"/>
      <c r="K148" s="604">
        <v>619609</v>
      </c>
      <c r="L148" s="584"/>
      <c r="M148" s="604">
        <v>840562</v>
      </c>
      <c r="N148" s="604">
        <v>832406</v>
      </c>
      <c r="P148" s="185"/>
    </row>
    <row r="149" spans="2:16" ht="15" customHeight="1" hidden="1">
      <c r="B149" s="21" t="s">
        <v>600</v>
      </c>
      <c r="C149" s="591"/>
      <c r="D149" s="584"/>
      <c r="E149" s="661"/>
      <c r="F149" s="661"/>
      <c r="G149" s="661"/>
      <c r="H149" s="661"/>
      <c r="I149" s="661"/>
      <c r="J149" s="661"/>
      <c r="K149" s="584"/>
      <c r="L149" s="584"/>
      <c r="M149" s="619"/>
      <c r="N149" s="584"/>
      <c r="P149" s="185"/>
    </row>
    <row r="150" spans="2:16" ht="15" customHeight="1" hidden="1">
      <c r="B150" s="21" t="s">
        <v>64</v>
      </c>
      <c r="C150" s="653">
        <f>SUM(E150:N151)</f>
        <v>8264406</v>
      </c>
      <c r="D150" s="584"/>
      <c r="E150" s="604">
        <v>4032388</v>
      </c>
      <c r="F150" s="661"/>
      <c r="G150" s="604">
        <v>659336</v>
      </c>
      <c r="H150" s="661"/>
      <c r="I150" s="604">
        <v>653883</v>
      </c>
      <c r="J150" s="661"/>
      <c r="K150" s="604">
        <v>710061</v>
      </c>
      <c r="L150" s="584"/>
      <c r="M150" s="604">
        <v>1041888</v>
      </c>
      <c r="N150" s="724">
        <v>1166850</v>
      </c>
      <c r="P150" s="185"/>
    </row>
    <row r="151" spans="2:16" ht="15" customHeight="1" hidden="1">
      <c r="B151" s="21" t="s">
        <v>601</v>
      </c>
      <c r="C151" s="591"/>
      <c r="D151" s="584"/>
      <c r="E151" s="661"/>
      <c r="F151" s="661"/>
      <c r="G151" s="661"/>
      <c r="H151" s="661"/>
      <c r="I151" s="661"/>
      <c r="J151" s="661"/>
      <c r="K151" s="584"/>
      <c r="L151" s="584"/>
      <c r="M151" s="619"/>
      <c r="N151" s="725"/>
      <c r="P151" s="185"/>
    </row>
    <row r="152" spans="2:16" ht="15" customHeight="1">
      <c r="B152" s="21" t="s">
        <v>65</v>
      </c>
      <c r="C152" s="653">
        <f>SUM(C153:D160)</f>
        <v>41438743</v>
      </c>
      <c r="D152" s="661"/>
      <c r="E152" s="604">
        <f>SUM(E153:F160)</f>
        <v>19072065</v>
      </c>
      <c r="F152" s="661"/>
      <c r="G152" s="604">
        <f>SUM(G153:H160)</f>
        <v>3382101</v>
      </c>
      <c r="H152" s="661"/>
      <c r="I152" s="604">
        <f>SUM(I153:J160)</f>
        <v>3740213</v>
      </c>
      <c r="J152" s="661"/>
      <c r="K152" s="604">
        <f>SUM(K153:L160)</f>
        <v>4609043</v>
      </c>
      <c r="L152" s="661"/>
      <c r="M152" s="25">
        <f>SUM(M153:M160)</f>
        <v>4605311</v>
      </c>
      <c r="N152" s="25">
        <f>SUM(N153:O160)</f>
        <v>6030010</v>
      </c>
      <c r="P152" s="185"/>
    </row>
    <row r="153" spans="2:16" ht="15" customHeight="1" hidden="1">
      <c r="B153" s="21" t="s">
        <v>61</v>
      </c>
      <c r="C153" s="653">
        <f>SUM(E153:N154)</f>
        <v>9718045</v>
      </c>
      <c r="D153" s="584"/>
      <c r="E153" s="604">
        <v>4538271</v>
      </c>
      <c r="F153" s="661"/>
      <c r="G153" s="604">
        <v>820125</v>
      </c>
      <c r="H153" s="661"/>
      <c r="I153" s="604">
        <v>714075</v>
      </c>
      <c r="J153" s="661"/>
      <c r="K153" s="604">
        <v>1036412</v>
      </c>
      <c r="L153" s="584"/>
      <c r="M153" s="604">
        <v>1156544</v>
      </c>
      <c r="N153" s="724">
        <v>1452618</v>
      </c>
      <c r="P153" s="185"/>
    </row>
    <row r="154" spans="2:16" ht="15" customHeight="1" hidden="1">
      <c r="B154" s="21" t="s">
        <v>598</v>
      </c>
      <c r="C154" s="591"/>
      <c r="D154" s="584"/>
      <c r="E154" s="661"/>
      <c r="F154" s="661"/>
      <c r="G154" s="661"/>
      <c r="H154" s="661"/>
      <c r="I154" s="661"/>
      <c r="J154" s="661"/>
      <c r="K154" s="584"/>
      <c r="L154" s="584"/>
      <c r="M154" s="619"/>
      <c r="N154" s="725"/>
      <c r="P154" s="185"/>
    </row>
    <row r="155" spans="2:16" ht="15" customHeight="1" hidden="1">
      <c r="B155" s="21" t="s">
        <v>62</v>
      </c>
      <c r="C155" s="653">
        <f>SUM(E155:N156)</f>
        <v>10034684</v>
      </c>
      <c r="D155" s="584"/>
      <c r="E155" s="604">
        <v>4628768</v>
      </c>
      <c r="F155" s="661"/>
      <c r="G155" s="604">
        <v>786928</v>
      </c>
      <c r="H155" s="661"/>
      <c r="I155" s="604">
        <v>846923</v>
      </c>
      <c r="J155" s="661"/>
      <c r="K155" s="604">
        <v>1056827</v>
      </c>
      <c r="L155" s="584"/>
      <c r="M155" s="604">
        <v>1062737</v>
      </c>
      <c r="N155" s="724">
        <v>1652501</v>
      </c>
      <c r="P155" s="185"/>
    </row>
    <row r="156" spans="2:16" ht="15" customHeight="1" hidden="1">
      <c r="B156" s="21" t="s">
        <v>599</v>
      </c>
      <c r="C156" s="591"/>
      <c r="D156" s="584"/>
      <c r="E156" s="661"/>
      <c r="F156" s="661"/>
      <c r="G156" s="661"/>
      <c r="H156" s="661"/>
      <c r="I156" s="661"/>
      <c r="J156" s="661"/>
      <c r="K156" s="584"/>
      <c r="L156" s="584"/>
      <c r="M156" s="619"/>
      <c r="N156" s="725"/>
      <c r="P156" s="185"/>
    </row>
    <row r="157" spans="2:16" ht="15" customHeight="1" hidden="1">
      <c r="B157" s="21" t="s">
        <v>63</v>
      </c>
      <c r="C157" s="653">
        <f>SUM(E157:N158)</f>
        <v>10951413</v>
      </c>
      <c r="D157" s="584"/>
      <c r="E157" s="604">
        <v>5148137</v>
      </c>
      <c r="F157" s="661"/>
      <c r="G157" s="604">
        <v>934005</v>
      </c>
      <c r="H157" s="661"/>
      <c r="I157" s="604">
        <v>977333</v>
      </c>
      <c r="J157" s="661"/>
      <c r="K157" s="604">
        <v>1173930</v>
      </c>
      <c r="L157" s="584"/>
      <c r="M157" s="604">
        <v>1217658</v>
      </c>
      <c r="N157" s="724">
        <v>1500350</v>
      </c>
      <c r="P157" s="185"/>
    </row>
    <row r="158" spans="2:16" ht="15" customHeight="1" hidden="1">
      <c r="B158" s="21" t="s">
        <v>600</v>
      </c>
      <c r="C158" s="591"/>
      <c r="D158" s="584"/>
      <c r="E158" s="661"/>
      <c r="F158" s="661"/>
      <c r="G158" s="661"/>
      <c r="H158" s="661"/>
      <c r="I158" s="661"/>
      <c r="J158" s="661"/>
      <c r="K158" s="584"/>
      <c r="L158" s="584"/>
      <c r="M158" s="619"/>
      <c r="N158" s="725"/>
      <c r="P158" s="185"/>
    </row>
    <row r="159" spans="2:16" ht="15" customHeight="1">
      <c r="B159" s="21" t="s">
        <v>64</v>
      </c>
      <c r="C159" s="653">
        <f>SUM(E159:N160)</f>
        <v>10734601</v>
      </c>
      <c r="D159" s="584"/>
      <c r="E159" s="604">
        <v>4756889</v>
      </c>
      <c r="F159" s="661"/>
      <c r="G159" s="604">
        <v>841043</v>
      </c>
      <c r="H159" s="661"/>
      <c r="I159" s="604">
        <v>1201882</v>
      </c>
      <c r="J159" s="661"/>
      <c r="K159" s="604">
        <v>1341874</v>
      </c>
      <c r="L159" s="584"/>
      <c r="M159" s="604">
        <v>1168372</v>
      </c>
      <c r="N159" s="724">
        <v>1424541</v>
      </c>
      <c r="P159" s="185"/>
    </row>
    <row r="160" spans="2:16" ht="15" customHeight="1">
      <c r="B160" s="21" t="s">
        <v>601</v>
      </c>
      <c r="C160" s="591"/>
      <c r="D160" s="584"/>
      <c r="E160" s="661"/>
      <c r="F160" s="661"/>
      <c r="G160" s="661"/>
      <c r="H160" s="661"/>
      <c r="I160" s="661"/>
      <c r="J160" s="661"/>
      <c r="K160" s="584"/>
      <c r="L160" s="584"/>
      <c r="M160" s="619"/>
      <c r="N160" s="725"/>
      <c r="P160" s="185"/>
    </row>
    <row r="161" spans="2:16" ht="15" customHeight="1">
      <c r="B161" s="21" t="s">
        <v>66</v>
      </c>
      <c r="C161" s="26"/>
      <c r="D161" s="45"/>
      <c r="E161" s="99"/>
      <c r="F161" s="99"/>
      <c r="G161" s="99"/>
      <c r="H161" s="99"/>
      <c r="I161" s="99"/>
      <c r="J161" s="99"/>
      <c r="K161" s="45"/>
      <c r="L161" s="45"/>
      <c r="M161" s="342"/>
      <c r="N161" s="468"/>
      <c r="P161" s="185"/>
    </row>
    <row r="162" spans="2:16" ht="15" customHeight="1">
      <c r="B162" s="21" t="s">
        <v>61</v>
      </c>
      <c r="C162" s="653">
        <f>SUM(E162:N163)</f>
        <v>11384245</v>
      </c>
      <c r="D162" s="584"/>
      <c r="E162" s="604">
        <v>5126154</v>
      </c>
      <c r="F162" s="661"/>
      <c r="G162" s="604">
        <v>935783</v>
      </c>
      <c r="H162" s="661"/>
      <c r="I162" s="604">
        <v>1218210</v>
      </c>
      <c r="J162" s="661"/>
      <c r="K162" s="604">
        <v>1314126</v>
      </c>
      <c r="L162" s="584"/>
      <c r="M162" s="604">
        <v>1274736</v>
      </c>
      <c r="N162" s="724">
        <v>1515236</v>
      </c>
      <c r="P162" s="185"/>
    </row>
    <row r="163" spans="2:16" ht="15" customHeight="1">
      <c r="B163" s="21" t="s">
        <v>598</v>
      </c>
      <c r="C163" s="591"/>
      <c r="D163" s="584"/>
      <c r="E163" s="661"/>
      <c r="F163" s="661"/>
      <c r="G163" s="661"/>
      <c r="H163" s="661"/>
      <c r="I163" s="661"/>
      <c r="J163" s="661"/>
      <c r="K163" s="584"/>
      <c r="L163" s="584"/>
      <c r="M163" s="619"/>
      <c r="N163" s="725"/>
      <c r="P163" s="185"/>
    </row>
    <row r="164" spans="2:16" ht="15" customHeight="1">
      <c r="B164" s="21" t="s">
        <v>62</v>
      </c>
      <c r="C164" s="653">
        <f>SUM(E164:N165)</f>
        <v>11187158</v>
      </c>
      <c r="D164" s="584"/>
      <c r="E164" s="604">
        <v>4777967</v>
      </c>
      <c r="F164" s="786"/>
      <c r="G164" s="604">
        <v>920012</v>
      </c>
      <c r="H164" s="786"/>
      <c r="I164" s="604">
        <v>1232980</v>
      </c>
      <c r="J164" s="786"/>
      <c r="K164" s="604">
        <v>1066080</v>
      </c>
      <c r="L164" s="786"/>
      <c r="M164" s="604">
        <v>1224500</v>
      </c>
      <c r="N164" s="724">
        <v>1965619</v>
      </c>
      <c r="P164" s="185"/>
    </row>
    <row r="165" spans="2:16" ht="15" customHeight="1">
      <c r="B165" s="21" t="s">
        <v>599</v>
      </c>
      <c r="C165" s="591"/>
      <c r="D165" s="584"/>
      <c r="E165" s="786"/>
      <c r="F165" s="786"/>
      <c r="G165" s="786"/>
      <c r="H165" s="786"/>
      <c r="I165" s="786"/>
      <c r="J165" s="786"/>
      <c r="K165" s="786"/>
      <c r="L165" s="786"/>
      <c r="M165" s="787"/>
      <c r="N165" s="786"/>
      <c r="P165" s="185"/>
    </row>
    <row r="166" spans="2:16" ht="15" customHeight="1">
      <c r="B166" s="21" t="s">
        <v>63</v>
      </c>
      <c r="C166" s="653">
        <f>SUM(E166:N167)</f>
        <v>11837660</v>
      </c>
      <c r="D166" s="584"/>
      <c r="E166" s="604">
        <v>5049537</v>
      </c>
      <c r="F166" s="786"/>
      <c r="G166" s="604">
        <v>1143430</v>
      </c>
      <c r="H166" s="786"/>
      <c r="I166" s="604">
        <v>1250320</v>
      </c>
      <c r="J166" s="786"/>
      <c r="K166" s="604">
        <v>1361673</v>
      </c>
      <c r="L166" s="786"/>
      <c r="M166" s="604">
        <v>1310855</v>
      </c>
      <c r="N166" s="724">
        <v>1721845</v>
      </c>
      <c r="P166" s="185"/>
    </row>
    <row r="167" spans="2:16" ht="15" customHeight="1">
      <c r="B167" s="21" t="s">
        <v>600</v>
      </c>
      <c r="C167" s="591"/>
      <c r="D167" s="584"/>
      <c r="E167" s="786"/>
      <c r="F167" s="786"/>
      <c r="G167" s="786"/>
      <c r="H167" s="786"/>
      <c r="I167" s="786"/>
      <c r="J167" s="786"/>
      <c r="K167" s="786"/>
      <c r="L167" s="786"/>
      <c r="M167" s="787"/>
      <c r="N167" s="786"/>
      <c r="P167" s="185"/>
    </row>
    <row r="168" spans="2:16" ht="15" customHeight="1">
      <c r="B168" s="21" t="s">
        <v>64</v>
      </c>
      <c r="C168" s="653">
        <f>SUM(E168:N169)</f>
        <v>11391612</v>
      </c>
      <c r="D168" s="584"/>
      <c r="E168" s="604">
        <v>4991606</v>
      </c>
      <c r="F168" s="786"/>
      <c r="G168" s="604">
        <v>1226255</v>
      </c>
      <c r="H168" s="786"/>
      <c r="I168" s="604">
        <v>1125304</v>
      </c>
      <c r="J168" s="786"/>
      <c r="K168" s="604">
        <v>1485245</v>
      </c>
      <c r="L168" s="786"/>
      <c r="M168" s="604">
        <v>1112405</v>
      </c>
      <c r="N168" s="724">
        <v>1450797</v>
      </c>
      <c r="O168" s="33"/>
      <c r="P168" s="185"/>
    </row>
    <row r="169" spans="2:16" ht="15" customHeight="1" thickBot="1">
      <c r="B169" s="46" t="s">
        <v>601</v>
      </c>
      <c r="C169" s="625"/>
      <c r="D169" s="552"/>
      <c r="E169" s="789"/>
      <c r="F169" s="789"/>
      <c r="G169" s="789"/>
      <c r="H169" s="789"/>
      <c r="I169" s="789"/>
      <c r="J169" s="789"/>
      <c r="K169" s="789"/>
      <c r="L169" s="789"/>
      <c r="M169" s="790"/>
      <c r="N169" s="789"/>
      <c r="O169" s="509"/>
      <c r="P169" s="185"/>
    </row>
    <row r="170" spans="2:15" ht="27.75" customHeight="1">
      <c r="B170" s="47" t="s">
        <v>67</v>
      </c>
      <c r="C170" s="654">
        <f>(C168-C166)/C166*100</f>
        <v>-3.768041994786132</v>
      </c>
      <c r="D170" s="665"/>
      <c r="E170" s="551">
        <f>(E168-E166)/E166*100</f>
        <v>-1.1472536987054458</v>
      </c>
      <c r="F170" s="665"/>
      <c r="G170" s="551">
        <f>(G168-G166)/G166*100</f>
        <v>7.243556667220556</v>
      </c>
      <c r="H170" s="665"/>
      <c r="I170" s="551">
        <f>(I168-I166)/I166*100</f>
        <v>-9.998720327596136</v>
      </c>
      <c r="J170" s="665"/>
      <c r="K170" s="551">
        <f>(K168-K166)/K166*100</f>
        <v>9.075012870197178</v>
      </c>
      <c r="L170" s="665"/>
      <c r="M170" s="551">
        <f>(M168-M166)/M166*100</f>
        <v>-15.138974180973486</v>
      </c>
      <c r="N170" s="551">
        <f>(N168-N166)/N166*100</f>
        <v>-15.741718911981042</v>
      </c>
      <c r="O170" s="512"/>
    </row>
    <row r="171" spans="2:15" ht="27.75" customHeight="1" thickBot="1">
      <c r="B171" s="181" t="s">
        <v>68</v>
      </c>
      <c r="C171" s="760"/>
      <c r="D171" s="662"/>
      <c r="E171" s="662"/>
      <c r="F171" s="662"/>
      <c r="G171" s="662"/>
      <c r="H171" s="662"/>
      <c r="I171" s="662"/>
      <c r="J171" s="662"/>
      <c r="K171" s="662"/>
      <c r="L171" s="662"/>
      <c r="M171" s="662"/>
      <c r="N171" s="662"/>
      <c r="O171" s="33"/>
    </row>
    <row r="172" spans="2:14" ht="27.75" customHeight="1">
      <c r="B172" s="48" t="s">
        <v>69</v>
      </c>
      <c r="C172" s="654">
        <f>(C168-C159)/C159*100</f>
        <v>6.120497631910119</v>
      </c>
      <c r="D172" s="665"/>
      <c r="E172" s="551">
        <f>(E168-E159)/E159*100</f>
        <v>4.934254299396097</v>
      </c>
      <c r="F172" s="665"/>
      <c r="G172" s="551">
        <f>(G168-G159)/G159*100</f>
        <v>45.80170098318398</v>
      </c>
      <c r="H172" s="665"/>
      <c r="I172" s="551">
        <f>(I168-I159)/I159*100</f>
        <v>-6.371507352635283</v>
      </c>
      <c r="J172" s="665"/>
      <c r="K172" s="551">
        <f>(K168-K159)/K159*100</f>
        <v>10.684386164423783</v>
      </c>
      <c r="L172" s="665"/>
      <c r="M172" s="551">
        <f>(M168-M159)/M159*100</f>
        <v>-4.790169569281017</v>
      </c>
      <c r="N172" s="551">
        <f>(N168-N159)/N159*100</f>
        <v>1.8431199944403145</v>
      </c>
    </row>
    <row r="173" spans="2:14" ht="27.75" customHeight="1" thickBot="1">
      <c r="B173" s="30" t="s">
        <v>70</v>
      </c>
      <c r="C173" s="760"/>
      <c r="D173" s="662"/>
      <c r="E173" s="662"/>
      <c r="F173" s="662"/>
      <c r="G173" s="662"/>
      <c r="H173" s="662"/>
      <c r="I173" s="662"/>
      <c r="J173" s="662"/>
      <c r="K173" s="662"/>
      <c r="L173" s="662"/>
      <c r="M173" s="662"/>
      <c r="N173" s="662"/>
    </row>
    <row r="174" ht="18" customHeight="1">
      <c r="B174" s="31" t="s">
        <v>659</v>
      </c>
    </row>
    <row r="175" spans="2:3" ht="18" customHeight="1">
      <c r="B175" s="56" t="s">
        <v>92</v>
      </c>
      <c r="C175" s="33"/>
    </row>
    <row r="176" ht="18" customHeight="1">
      <c r="B176" s="56" t="s">
        <v>93</v>
      </c>
    </row>
    <row r="177" spans="2:14" ht="19.5" customHeight="1">
      <c r="B177" s="34" t="s">
        <v>94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ht="4.5" customHeight="1"/>
  </sheetData>
  <mergeCells count="448">
    <mergeCell ref="K166:L167"/>
    <mergeCell ref="M166:M167"/>
    <mergeCell ref="N166:N167"/>
    <mergeCell ref="C166:D167"/>
    <mergeCell ref="E166:F167"/>
    <mergeCell ref="G166:H167"/>
    <mergeCell ref="I166:J167"/>
    <mergeCell ref="K97:K98"/>
    <mergeCell ref="L97:L98"/>
    <mergeCell ref="M97:M98"/>
    <mergeCell ref="N97:N98"/>
    <mergeCell ref="G97:G98"/>
    <mergeCell ref="H97:H98"/>
    <mergeCell ref="I97:I98"/>
    <mergeCell ref="J97:J98"/>
    <mergeCell ref="C97:C98"/>
    <mergeCell ref="D97:D98"/>
    <mergeCell ref="E97:E98"/>
    <mergeCell ref="F97:F98"/>
    <mergeCell ref="K168:L169"/>
    <mergeCell ref="M168:M169"/>
    <mergeCell ref="N168:N169"/>
    <mergeCell ref="C168:D169"/>
    <mergeCell ref="E168:F169"/>
    <mergeCell ref="G168:H169"/>
    <mergeCell ref="I168:J169"/>
    <mergeCell ref="K99:K100"/>
    <mergeCell ref="L99:L100"/>
    <mergeCell ref="M99:M100"/>
    <mergeCell ref="N99:N100"/>
    <mergeCell ref="G99:G100"/>
    <mergeCell ref="H99:H100"/>
    <mergeCell ref="I99:I100"/>
    <mergeCell ref="J99:J100"/>
    <mergeCell ref="C99:C100"/>
    <mergeCell ref="D99:D100"/>
    <mergeCell ref="E99:E100"/>
    <mergeCell ref="F99:F100"/>
    <mergeCell ref="K164:L165"/>
    <mergeCell ref="M164:M165"/>
    <mergeCell ref="N164:N165"/>
    <mergeCell ref="C164:D165"/>
    <mergeCell ref="E164:F165"/>
    <mergeCell ref="G164:H165"/>
    <mergeCell ref="I164:J165"/>
    <mergeCell ref="K95:K96"/>
    <mergeCell ref="L95:L96"/>
    <mergeCell ref="M95:M96"/>
    <mergeCell ref="N95:N96"/>
    <mergeCell ref="G95:G96"/>
    <mergeCell ref="H95:H96"/>
    <mergeCell ref="I95:I96"/>
    <mergeCell ref="J95:J96"/>
    <mergeCell ref="C95:C96"/>
    <mergeCell ref="D95:D96"/>
    <mergeCell ref="E95:E96"/>
    <mergeCell ref="F95:F96"/>
    <mergeCell ref="K159:L160"/>
    <mergeCell ref="M159:M160"/>
    <mergeCell ref="N159:N160"/>
    <mergeCell ref="C159:D160"/>
    <mergeCell ref="E159:F160"/>
    <mergeCell ref="G159:H160"/>
    <mergeCell ref="I159:J160"/>
    <mergeCell ref="K90:K91"/>
    <mergeCell ref="L90:L91"/>
    <mergeCell ref="M90:M91"/>
    <mergeCell ref="N90:N91"/>
    <mergeCell ref="G90:G91"/>
    <mergeCell ref="H90:H91"/>
    <mergeCell ref="I90:I91"/>
    <mergeCell ref="J90:J91"/>
    <mergeCell ref="C90:C91"/>
    <mergeCell ref="D90:D91"/>
    <mergeCell ref="E90:E91"/>
    <mergeCell ref="F90:F91"/>
    <mergeCell ref="K157:L158"/>
    <mergeCell ref="M157:M158"/>
    <mergeCell ref="N157:N158"/>
    <mergeCell ref="C157:D158"/>
    <mergeCell ref="E157:F158"/>
    <mergeCell ref="G157:H158"/>
    <mergeCell ref="I157:J158"/>
    <mergeCell ref="K88:K89"/>
    <mergeCell ref="L88:L89"/>
    <mergeCell ref="M88:M89"/>
    <mergeCell ref="N88:N89"/>
    <mergeCell ref="G88:G89"/>
    <mergeCell ref="H88:H89"/>
    <mergeCell ref="I88:I89"/>
    <mergeCell ref="J88:J89"/>
    <mergeCell ref="C88:C89"/>
    <mergeCell ref="D88:D89"/>
    <mergeCell ref="E88:E89"/>
    <mergeCell ref="F88:F89"/>
    <mergeCell ref="K153:L154"/>
    <mergeCell ref="M153:M154"/>
    <mergeCell ref="N153:N154"/>
    <mergeCell ref="C152:D152"/>
    <mergeCell ref="E152:F152"/>
    <mergeCell ref="G152:H152"/>
    <mergeCell ref="I152:J152"/>
    <mergeCell ref="K152:L152"/>
    <mergeCell ref="C153:D154"/>
    <mergeCell ref="E153:F154"/>
    <mergeCell ref="G153:H154"/>
    <mergeCell ref="I153:J154"/>
    <mergeCell ref="K84:K85"/>
    <mergeCell ref="L84:L85"/>
    <mergeCell ref="K146:L147"/>
    <mergeCell ref="J103:J104"/>
    <mergeCell ref="K103:K104"/>
    <mergeCell ref="I125:J125"/>
    <mergeCell ref="I131:J131"/>
    <mergeCell ref="L101:L102"/>
    <mergeCell ref="M84:M85"/>
    <mergeCell ref="N84:N85"/>
    <mergeCell ref="G84:G85"/>
    <mergeCell ref="H84:H85"/>
    <mergeCell ref="I84:I85"/>
    <mergeCell ref="J84:J85"/>
    <mergeCell ref="G150:H151"/>
    <mergeCell ref="I150:J151"/>
    <mergeCell ref="C84:C85"/>
    <mergeCell ref="D84:D85"/>
    <mergeCell ref="E84:E85"/>
    <mergeCell ref="F84:F85"/>
    <mergeCell ref="I101:I102"/>
    <mergeCell ref="C103:C104"/>
    <mergeCell ref="D103:D104"/>
    <mergeCell ref="E103:E104"/>
    <mergeCell ref="K150:L151"/>
    <mergeCell ref="M150:M151"/>
    <mergeCell ref="N150:N151"/>
    <mergeCell ref="C143:D143"/>
    <mergeCell ref="E143:F143"/>
    <mergeCell ref="G143:H143"/>
    <mergeCell ref="I143:J143"/>
    <mergeCell ref="K143:L143"/>
    <mergeCell ref="C150:D151"/>
    <mergeCell ref="E150:F151"/>
    <mergeCell ref="M170:M171"/>
    <mergeCell ref="N170:N171"/>
    <mergeCell ref="N146:N147"/>
    <mergeCell ref="C146:D147"/>
    <mergeCell ref="E146:F147"/>
    <mergeCell ref="G146:H147"/>
    <mergeCell ref="I146:J147"/>
    <mergeCell ref="M146:M147"/>
    <mergeCell ref="K148:L149"/>
    <mergeCell ref="M148:M149"/>
    <mergeCell ref="N172:N173"/>
    <mergeCell ref="G172:H173"/>
    <mergeCell ref="I172:J173"/>
    <mergeCell ref="K172:L173"/>
    <mergeCell ref="M172:M173"/>
    <mergeCell ref="M116:M117"/>
    <mergeCell ref="M114:M115"/>
    <mergeCell ref="N148:N149"/>
    <mergeCell ref="C148:D149"/>
    <mergeCell ref="E148:F149"/>
    <mergeCell ref="K122:L122"/>
    <mergeCell ref="K123:L123"/>
    <mergeCell ref="I124:J124"/>
    <mergeCell ref="K124:L124"/>
    <mergeCell ref="E114:F115"/>
    <mergeCell ref="E170:F171"/>
    <mergeCell ref="G170:H171"/>
    <mergeCell ref="I170:J171"/>
    <mergeCell ref="K170:L171"/>
    <mergeCell ref="M101:M102"/>
    <mergeCell ref="N103:N104"/>
    <mergeCell ref="N101:N102"/>
    <mergeCell ref="L103:L104"/>
    <mergeCell ref="M103:M104"/>
    <mergeCell ref="F103:F104"/>
    <mergeCell ref="G103:G104"/>
    <mergeCell ref="H103:H104"/>
    <mergeCell ref="I103:I104"/>
    <mergeCell ref="G114:H115"/>
    <mergeCell ref="I114:J115"/>
    <mergeCell ref="E122:F122"/>
    <mergeCell ref="C114:D115"/>
    <mergeCell ref="C122:D122"/>
    <mergeCell ref="C126:D126"/>
    <mergeCell ref="K128:L128"/>
    <mergeCell ref="I126:J126"/>
    <mergeCell ref="I128:J128"/>
    <mergeCell ref="G128:H128"/>
    <mergeCell ref="C124:D124"/>
    <mergeCell ref="C125:D125"/>
    <mergeCell ref="K125:L125"/>
    <mergeCell ref="L42:N42"/>
    <mergeCell ref="C43:K43"/>
    <mergeCell ref="E48:E49"/>
    <mergeCell ref="C101:C102"/>
    <mergeCell ref="D101:D102"/>
    <mergeCell ref="E101:E102"/>
    <mergeCell ref="F101:F102"/>
    <mergeCell ref="G101:G102"/>
    <mergeCell ref="K101:K102"/>
    <mergeCell ref="H101:H102"/>
    <mergeCell ref="A1:O1"/>
    <mergeCell ref="D44:E44"/>
    <mergeCell ref="B42:B45"/>
    <mergeCell ref="D45:E45"/>
    <mergeCell ref="C42:K42"/>
    <mergeCell ref="F47:F49"/>
    <mergeCell ref="G47:G49"/>
    <mergeCell ref="C112:N112"/>
    <mergeCell ref="I47:I49"/>
    <mergeCell ref="B114:B117"/>
    <mergeCell ref="C116:D117"/>
    <mergeCell ref="J47:J49"/>
    <mergeCell ref="K47:K49"/>
    <mergeCell ref="C113:N113"/>
    <mergeCell ref="B112:B113"/>
    <mergeCell ref="C47:C49"/>
    <mergeCell ref="D48:D49"/>
    <mergeCell ref="C123:D123"/>
    <mergeCell ref="I122:J122"/>
    <mergeCell ref="I123:J123"/>
    <mergeCell ref="E123:F123"/>
    <mergeCell ref="C132:D132"/>
    <mergeCell ref="C130:D130"/>
    <mergeCell ref="C131:D131"/>
    <mergeCell ref="C128:D128"/>
    <mergeCell ref="C129:D129"/>
    <mergeCell ref="G129:H129"/>
    <mergeCell ref="E130:F130"/>
    <mergeCell ref="E126:F126"/>
    <mergeCell ref="E128:F128"/>
    <mergeCell ref="E129:F129"/>
    <mergeCell ref="G130:H130"/>
    <mergeCell ref="E124:F124"/>
    <mergeCell ref="E125:F125"/>
    <mergeCell ref="G126:H126"/>
    <mergeCell ref="G122:H122"/>
    <mergeCell ref="G123:H123"/>
    <mergeCell ref="G124:H124"/>
    <mergeCell ref="G125:H125"/>
    <mergeCell ref="C172:D173"/>
    <mergeCell ref="E172:F173"/>
    <mergeCell ref="C170:D171"/>
    <mergeCell ref="I129:J129"/>
    <mergeCell ref="I130:J130"/>
    <mergeCell ref="G134:H134"/>
    <mergeCell ref="I132:J132"/>
    <mergeCell ref="E131:F131"/>
    <mergeCell ref="E132:F132"/>
    <mergeCell ref="G131:H131"/>
    <mergeCell ref="C139:D140"/>
    <mergeCell ref="B2:N2"/>
    <mergeCell ref="I134:J134"/>
    <mergeCell ref="I133:J133"/>
    <mergeCell ref="G132:H132"/>
    <mergeCell ref="K126:L126"/>
    <mergeCell ref="C134:D134"/>
    <mergeCell ref="E134:F134"/>
    <mergeCell ref="K131:L131"/>
    <mergeCell ref="K132:L132"/>
    <mergeCell ref="K133:L133"/>
    <mergeCell ref="K134:L134"/>
    <mergeCell ref="K129:L129"/>
    <mergeCell ref="K130:L130"/>
    <mergeCell ref="H47:H49"/>
    <mergeCell ref="B46:B48"/>
    <mergeCell ref="M47:M49"/>
    <mergeCell ref="N47:N48"/>
    <mergeCell ref="L43:N43"/>
    <mergeCell ref="E116:F117"/>
    <mergeCell ref="G116:H117"/>
    <mergeCell ref="I116:J117"/>
    <mergeCell ref="K116:L117"/>
    <mergeCell ref="L47:L49"/>
    <mergeCell ref="J101:J102"/>
    <mergeCell ref="K114:L115"/>
    <mergeCell ref="G66:G67"/>
    <mergeCell ref="H66:H67"/>
    <mergeCell ref="J66:J67"/>
    <mergeCell ref="C66:C67"/>
    <mergeCell ref="D66:D67"/>
    <mergeCell ref="E66:E67"/>
    <mergeCell ref="F66:F67"/>
    <mergeCell ref="K66:K67"/>
    <mergeCell ref="L66:L67"/>
    <mergeCell ref="M66:M67"/>
    <mergeCell ref="N66:N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M135:M136"/>
    <mergeCell ref="N135:N136"/>
    <mergeCell ref="C141:D142"/>
    <mergeCell ref="E141:F142"/>
    <mergeCell ref="G141:H142"/>
    <mergeCell ref="I141:J142"/>
    <mergeCell ref="K141:L142"/>
    <mergeCell ref="M141:M142"/>
    <mergeCell ref="C135:D136"/>
    <mergeCell ref="E135:F136"/>
    <mergeCell ref="G139:H140"/>
    <mergeCell ref="I139:J140"/>
    <mergeCell ref="K139:L140"/>
    <mergeCell ref="K135:L136"/>
    <mergeCell ref="G135:H136"/>
    <mergeCell ref="I135:J136"/>
    <mergeCell ref="M139:M140"/>
    <mergeCell ref="N139:N140"/>
    <mergeCell ref="C137:D138"/>
    <mergeCell ref="E137:F138"/>
    <mergeCell ref="G137:H138"/>
    <mergeCell ref="I137:J138"/>
    <mergeCell ref="K137:L138"/>
    <mergeCell ref="M137:M138"/>
    <mergeCell ref="N137:N138"/>
    <mergeCell ref="E139:F140"/>
    <mergeCell ref="N141:N142"/>
    <mergeCell ref="C144:D145"/>
    <mergeCell ref="E144:F145"/>
    <mergeCell ref="G144:H145"/>
    <mergeCell ref="I144:J145"/>
    <mergeCell ref="K144:L145"/>
    <mergeCell ref="M144:M145"/>
    <mergeCell ref="N144:N14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N114:N115"/>
    <mergeCell ref="N116:N117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G148:H149"/>
    <mergeCell ref="I148:J149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K155:L156"/>
    <mergeCell ref="M155:M156"/>
    <mergeCell ref="N155:N156"/>
    <mergeCell ref="C155:D156"/>
    <mergeCell ref="E155:F156"/>
    <mergeCell ref="G155:H156"/>
    <mergeCell ref="I155:J156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K162:L163"/>
    <mergeCell ref="M162:M163"/>
    <mergeCell ref="N162:N163"/>
    <mergeCell ref="C162:D163"/>
    <mergeCell ref="E162:F163"/>
    <mergeCell ref="G162:H163"/>
    <mergeCell ref="I162:J16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7" r:id="rId2"/>
  <rowBreaks count="1" manualBreakCount="1">
    <brk id="109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8"/>
  <sheetViews>
    <sheetView showGridLines="0" view="pageBreakPreview" zoomScaleSheetLayoutView="100" workbookViewId="0" topLeftCell="K43">
      <pane xSplit="4" ySplit="11" topLeftCell="O93" activePane="bottomRight" state="frozen"/>
      <selection pane="topLeft" activeCell="K43" sqref="K43"/>
      <selection pane="topRight" activeCell="O43" sqref="O43"/>
      <selection pane="bottomLeft" activeCell="K54" sqref="K54"/>
      <selection pane="bottomRight" activeCell="T103" sqref="T103"/>
    </sheetView>
  </sheetViews>
  <sheetFormatPr defaultColWidth="9.00390625" defaultRowHeight="16.5"/>
  <cols>
    <col min="1" max="1" width="3.00390625" style="0" customWidth="1"/>
    <col min="3" max="8" width="12.625" style="0" customWidth="1"/>
    <col min="9" max="10" width="2.625" style="0" customWidth="1"/>
    <col min="12" max="13" width="10.625" style="0" customWidth="1"/>
    <col min="14" max="15" width="15.625" style="0" customWidth="1"/>
    <col min="16" max="16" width="10.625" style="0" hidden="1" customWidth="1"/>
    <col min="17" max="18" width="10.625" style="0" customWidth="1"/>
    <col min="19" max="19" width="2.625" style="0" customWidth="1"/>
  </cols>
  <sheetData>
    <row r="1" spans="1:12" ht="49.5" customHeight="1">
      <c r="A1" s="572" t="s">
        <v>281</v>
      </c>
      <c r="B1" s="572"/>
      <c r="C1" s="572"/>
      <c r="D1" s="572"/>
      <c r="E1" s="572"/>
      <c r="F1" s="572"/>
      <c r="G1" s="572"/>
      <c r="H1" s="572"/>
      <c r="I1" s="572"/>
      <c r="L1" s="186"/>
    </row>
    <row r="2" spans="2:11" ht="144" customHeight="1">
      <c r="B2" s="623" t="s">
        <v>234</v>
      </c>
      <c r="C2" s="809"/>
      <c r="D2" s="809"/>
      <c r="E2" s="809"/>
      <c r="F2" s="809"/>
      <c r="G2" s="809"/>
      <c r="H2" s="809"/>
      <c r="K2" s="187"/>
    </row>
    <row r="36" ht="4.5" customHeight="1"/>
    <row r="39" spans="2:8" ht="19.5" customHeight="1">
      <c r="B39" s="34" t="s">
        <v>282</v>
      </c>
      <c r="C39" s="34"/>
      <c r="D39" s="34"/>
      <c r="E39" s="34"/>
      <c r="F39" s="34"/>
      <c r="G39" s="34"/>
      <c r="H39" s="34"/>
    </row>
    <row r="40" spans="2:18" ht="24.75" customHeight="1">
      <c r="B40" s="4" t="s">
        <v>283</v>
      </c>
      <c r="C40" s="5"/>
      <c r="D40" s="5"/>
      <c r="E40" s="5"/>
      <c r="F40" s="5"/>
      <c r="G40" s="5"/>
      <c r="H40" s="413"/>
      <c r="K40" s="4" t="s">
        <v>284</v>
      </c>
      <c r="L40" s="5"/>
      <c r="M40" s="5"/>
      <c r="N40" s="5"/>
      <c r="O40" s="5"/>
      <c r="P40" s="5"/>
      <c r="Q40" s="34"/>
      <c r="R40" s="34"/>
    </row>
    <row r="41" spans="2:18" ht="24.75" customHeight="1" thickBot="1">
      <c r="B41" s="454" t="s">
        <v>285</v>
      </c>
      <c r="C41" s="5"/>
      <c r="D41" s="5"/>
      <c r="E41" s="5"/>
      <c r="F41" s="5"/>
      <c r="G41" s="5"/>
      <c r="H41" s="5"/>
      <c r="K41" s="454" t="s">
        <v>286</v>
      </c>
      <c r="L41" s="5"/>
      <c r="M41" s="5"/>
      <c r="N41" s="5"/>
      <c r="O41" s="5"/>
      <c r="P41" s="5"/>
      <c r="Q41" s="5"/>
      <c r="R41" s="34"/>
    </row>
    <row r="42" spans="2:18" ht="19.5" customHeight="1">
      <c r="B42" s="526" t="s">
        <v>691</v>
      </c>
      <c r="C42" s="810" t="s">
        <v>287</v>
      </c>
      <c r="D42" s="610"/>
      <c r="E42" s="611"/>
      <c r="F42" s="609" t="s">
        <v>288</v>
      </c>
      <c r="G42" s="610"/>
      <c r="H42" s="610"/>
      <c r="K42" s="526" t="s">
        <v>691</v>
      </c>
      <c r="L42" s="761" t="s">
        <v>289</v>
      </c>
      <c r="M42" s="638"/>
      <c r="N42" s="636" t="s">
        <v>290</v>
      </c>
      <c r="O42" s="791"/>
      <c r="P42" s="466"/>
      <c r="Q42" s="636" t="s">
        <v>291</v>
      </c>
      <c r="R42" s="637"/>
    </row>
    <row r="43" spans="2:18" ht="19.5" customHeight="1">
      <c r="B43" s="527"/>
      <c r="C43" s="784"/>
      <c r="D43" s="811"/>
      <c r="E43" s="673"/>
      <c r="F43" s="671"/>
      <c r="G43" s="672"/>
      <c r="H43" s="672"/>
      <c r="K43" s="822"/>
      <c r="L43" s="823"/>
      <c r="M43" s="824"/>
      <c r="N43" s="792"/>
      <c r="O43" s="793"/>
      <c r="P43" s="472"/>
      <c r="Q43" s="825" t="s">
        <v>292</v>
      </c>
      <c r="R43" s="826"/>
    </row>
    <row r="44" spans="2:18" ht="19.5" customHeight="1">
      <c r="B44" s="527"/>
      <c r="C44" s="812" t="s">
        <v>293</v>
      </c>
      <c r="D44" s="813"/>
      <c r="E44" s="814"/>
      <c r="F44" s="818" t="s">
        <v>294</v>
      </c>
      <c r="G44" s="819"/>
      <c r="H44" s="819"/>
      <c r="K44" s="822"/>
      <c r="L44" s="784" t="s">
        <v>696</v>
      </c>
      <c r="M44" s="673"/>
      <c r="N44" s="671" t="s">
        <v>295</v>
      </c>
      <c r="O44" s="794"/>
      <c r="P44" s="467"/>
      <c r="Q44" s="682" t="s">
        <v>697</v>
      </c>
      <c r="R44" s="828"/>
    </row>
    <row r="45" spans="2:18" ht="19.5" customHeight="1">
      <c r="B45" s="527"/>
      <c r="C45" s="815"/>
      <c r="D45" s="816"/>
      <c r="E45" s="817"/>
      <c r="F45" s="820"/>
      <c r="G45" s="821"/>
      <c r="H45" s="821"/>
      <c r="K45" s="822"/>
      <c r="L45" s="827"/>
      <c r="M45" s="608"/>
      <c r="N45" s="639"/>
      <c r="O45" s="640"/>
      <c r="P45" s="473"/>
      <c r="Q45" s="829"/>
      <c r="R45" s="830"/>
    </row>
    <row r="46" spans="2:18" ht="19.5" customHeight="1">
      <c r="B46" s="533" t="s">
        <v>409</v>
      </c>
      <c r="C46" s="802" t="s">
        <v>417</v>
      </c>
      <c r="D46" s="531" t="s">
        <v>1021</v>
      </c>
      <c r="E46" s="40" t="s">
        <v>296</v>
      </c>
      <c r="F46" s="40" t="s">
        <v>297</v>
      </c>
      <c r="G46" s="40" t="s">
        <v>297</v>
      </c>
      <c r="H46" s="406" t="s">
        <v>296</v>
      </c>
      <c r="K46" s="533" t="s">
        <v>693</v>
      </c>
      <c r="L46" s="193" t="s">
        <v>709</v>
      </c>
      <c r="M46" s="63" t="s">
        <v>333</v>
      </c>
      <c r="N46" s="11" t="s">
        <v>298</v>
      </c>
      <c r="O46" s="11" t="s">
        <v>299</v>
      </c>
      <c r="P46" s="11" t="s">
        <v>300</v>
      </c>
      <c r="Q46" s="63" t="s">
        <v>1021</v>
      </c>
      <c r="R46" s="194" t="s">
        <v>333</v>
      </c>
    </row>
    <row r="47" spans="2:18" ht="19.5" customHeight="1">
      <c r="B47" s="533"/>
      <c r="C47" s="535"/>
      <c r="D47" s="532"/>
      <c r="E47" s="38" t="s">
        <v>301</v>
      </c>
      <c r="F47" s="38" t="s">
        <v>709</v>
      </c>
      <c r="G47" s="38" t="s">
        <v>302</v>
      </c>
      <c r="H47" s="188" t="s">
        <v>301</v>
      </c>
      <c r="K47" s="533"/>
      <c r="L47" s="195"/>
      <c r="M47" s="196" t="s">
        <v>334</v>
      </c>
      <c r="N47" s="197" t="s">
        <v>303</v>
      </c>
      <c r="O47" s="197" t="s">
        <v>303</v>
      </c>
      <c r="P47" s="9" t="s">
        <v>304</v>
      </c>
      <c r="Q47" s="9" t="s">
        <v>305</v>
      </c>
      <c r="R47" s="198" t="s">
        <v>334</v>
      </c>
    </row>
    <row r="48" spans="2:18" ht="19.5" customHeight="1">
      <c r="B48" s="533"/>
      <c r="C48" s="804" t="s">
        <v>306</v>
      </c>
      <c r="D48" s="806" t="s">
        <v>307</v>
      </c>
      <c r="E48" s="532" t="s">
        <v>308</v>
      </c>
      <c r="F48" s="800" t="s">
        <v>309</v>
      </c>
      <c r="G48" s="803" t="s">
        <v>310</v>
      </c>
      <c r="H48" s="671" t="s">
        <v>308</v>
      </c>
      <c r="K48" s="533"/>
      <c r="L48" s="764" t="s">
        <v>698</v>
      </c>
      <c r="M48" s="614" t="s">
        <v>699</v>
      </c>
      <c r="N48" s="614" t="s">
        <v>311</v>
      </c>
      <c r="O48" s="614" t="s">
        <v>312</v>
      </c>
      <c r="P48" s="199" t="s">
        <v>700</v>
      </c>
      <c r="Q48" s="614" t="s">
        <v>313</v>
      </c>
      <c r="R48" s="796" t="s">
        <v>699</v>
      </c>
    </row>
    <row r="49" spans="2:18" ht="19.5" customHeight="1" thickBot="1">
      <c r="B49" s="534"/>
      <c r="C49" s="805"/>
      <c r="D49" s="807"/>
      <c r="E49" s="808"/>
      <c r="F49" s="801"/>
      <c r="G49" s="618"/>
      <c r="H49" s="799"/>
      <c r="K49" s="534"/>
      <c r="L49" s="831"/>
      <c r="M49" s="795"/>
      <c r="N49" s="795"/>
      <c r="O49" s="795"/>
      <c r="P49" s="200" t="s">
        <v>314</v>
      </c>
      <c r="Q49" s="795"/>
      <c r="R49" s="797"/>
    </row>
    <row r="50" spans="2:18" ht="24" customHeight="1" hidden="1">
      <c r="B50" s="42" t="s">
        <v>694</v>
      </c>
      <c r="C50" s="18">
        <v>1243</v>
      </c>
      <c r="D50" s="18">
        <v>3330</v>
      </c>
      <c r="E50" s="189" t="s">
        <v>570</v>
      </c>
      <c r="F50" s="18">
        <v>441</v>
      </c>
      <c r="G50" s="18">
        <v>26874</v>
      </c>
      <c r="H50" s="20">
        <v>9360</v>
      </c>
      <c r="K50" s="42" t="s">
        <v>694</v>
      </c>
      <c r="L50" s="18">
        <v>946</v>
      </c>
      <c r="M50" s="18">
        <v>1700</v>
      </c>
      <c r="N50" s="201" t="s">
        <v>570</v>
      </c>
      <c r="O50" s="201" t="s">
        <v>570</v>
      </c>
      <c r="P50" s="202" t="s">
        <v>315</v>
      </c>
      <c r="Q50" s="201" t="s">
        <v>570</v>
      </c>
      <c r="R50" s="201" t="s">
        <v>570</v>
      </c>
    </row>
    <row r="51" spans="2:18" ht="18.75" customHeight="1" hidden="1">
      <c r="B51" s="21" t="s">
        <v>692</v>
      </c>
      <c r="C51" s="18">
        <v>1231</v>
      </c>
      <c r="D51" s="18">
        <v>3241</v>
      </c>
      <c r="E51" s="18">
        <v>10248</v>
      </c>
      <c r="F51" s="18">
        <v>453</v>
      </c>
      <c r="G51" s="18">
        <v>14601</v>
      </c>
      <c r="H51" s="20">
        <v>4220</v>
      </c>
      <c r="K51" s="21" t="s">
        <v>692</v>
      </c>
      <c r="L51" s="18">
        <v>392</v>
      </c>
      <c r="M51" s="18">
        <v>787</v>
      </c>
      <c r="N51" s="201" t="s">
        <v>570</v>
      </c>
      <c r="O51" s="201" t="s">
        <v>570</v>
      </c>
      <c r="P51" s="201" t="s">
        <v>570</v>
      </c>
      <c r="Q51" s="201" t="s">
        <v>570</v>
      </c>
      <c r="R51" s="201" t="s">
        <v>570</v>
      </c>
    </row>
    <row r="52" spans="2:18" ht="24" customHeight="1" hidden="1">
      <c r="B52" s="21" t="s">
        <v>671</v>
      </c>
      <c r="C52" s="18">
        <v>1339</v>
      </c>
      <c r="D52" s="18">
        <v>3581</v>
      </c>
      <c r="E52" s="18">
        <v>9543</v>
      </c>
      <c r="F52" s="18">
        <v>12</v>
      </c>
      <c r="G52" s="18">
        <v>143</v>
      </c>
      <c r="H52" s="20">
        <v>622</v>
      </c>
      <c r="K52" s="21" t="s">
        <v>671</v>
      </c>
      <c r="L52" s="18">
        <v>184</v>
      </c>
      <c r="M52" s="18">
        <v>690</v>
      </c>
      <c r="N52" s="18">
        <v>15</v>
      </c>
      <c r="O52" s="18">
        <v>22</v>
      </c>
      <c r="P52" s="20">
        <v>1392</v>
      </c>
      <c r="Q52" s="18">
        <v>2661</v>
      </c>
      <c r="R52" s="18">
        <v>113018</v>
      </c>
    </row>
    <row r="53" spans="2:16" ht="12" customHeight="1" hidden="1">
      <c r="B53" s="21"/>
      <c r="C53" s="18"/>
      <c r="D53" s="18"/>
      <c r="E53" s="18"/>
      <c r="F53" s="18"/>
      <c r="G53" s="18"/>
      <c r="H53" s="20"/>
      <c r="K53" s="21"/>
      <c r="L53" s="18"/>
      <c r="M53" s="18"/>
      <c r="N53" s="18"/>
      <c r="O53" s="18"/>
      <c r="P53" s="20"/>
    </row>
    <row r="54" spans="2:18" ht="24" customHeight="1">
      <c r="B54" s="21" t="s">
        <v>672</v>
      </c>
      <c r="C54" s="25">
        <v>1549</v>
      </c>
      <c r="D54" s="25">
        <v>4186</v>
      </c>
      <c r="E54" s="18">
        <v>10682</v>
      </c>
      <c r="F54" s="18">
        <v>126</v>
      </c>
      <c r="G54" s="18">
        <v>2563</v>
      </c>
      <c r="H54" s="20">
        <v>3240</v>
      </c>
      <c r="K54" s="21" t="s">
        <v>672</v>
      </c>
      <c r="L54" s="25">
        <v>478</v>
      </c>
      <c r="M54" s="25">
        <v>2135</v>
      </c>
      <c r="N54" s="18">
        <v>11</v>
      </c>
      <c r="O54" s="18">
        <v>16</v>
      </c>
      <c r="P54" s="20">
        <v>1345</v>
      </c>
      <c r="Q54" s="25">
        <v>1704</v>
      </c>
      <c r="R54" s="25">
        <v>112840</v>
      </c>
    </row>
    <row r="55" spans="2:18" ht="24" customHeight="1">
      <c r="B55" s="21" t="s">
        <v>673</v>
      </c>
      <c r="C55" s="25">
        <v>1447</v>
      </c>
      <c r="D55" s="25">
        <v>3866</v>
      </c>
      <c r="E55" s="18">
        <v>67424</v>
      </c>
      <c r="F55" s="18">
        <v>81</v>
      </c>
      <c r="G55" s="18">
        <v>4271</v>
      </c>
      <c r="H55" s="20">
        <v>4754</v>
      </c>
      <c r="K55" s="21" t="s">
        <v>673</v>
      </c>
      <c r="L55" s="25">
        <v>614</v>
      </c>
      <c r="M55" s="25">
        <v>2596</v>
      </c>
      <c r="N55" s="18">
        <v>12</v>
      </c>
      <c r="O55" s="18">
        <v>25</v>
      </c>
      <c r="P55" s="20">
        <v>2039</v>
      </c>
      <c r="Q55" s="25">
        <v>2372</v>
      </c>
      <c r="R55" s="25">
        <v>114223</v>
      </c>
    </row>
    <row r="56" spans="2:18" ht="24" customHeight="1">
      <c r="B56" s="21" t="s">
        <v>674</v>
      </c>
      <c r="C56" s="25">
        <v>1601</v>
      </c>
      <c r="D56" s="25">
        <v>3938</v>
      </c>
      <c r="E56" s="18">
        <v>74998</v>
      </c>
      <c r="F56" s="18">
        <v>165</v>
      </c>
      <c r="G56" s="18">
        <v>12722</v>
      </c>
      <c r="H56" s="20">
        <v>8232</v>
      </c>
      <c r="K56" s="21" t="s">
        <v>674</v>
      </c>
      <c r="L56" s="25">
        <v>700</v>
      </c>
      <c r="M56" s="25">
        <v>2446</v>
      </c>
      <c r="N56" s="18">
        <v>26</v>
      </c>
      <c r="O56" s="18">
        <v>41</v>
      </c>
      <c r="P56" s="20">
        <v>154</v>
      </c>
      <c r="Q56" s="25">
        <v>1998</v>
      </c>
      <c r="R56" s="25">
        <v>115301</v>
      </c>
    </row>
    <row r="57" spans="2:18" ht="24" customHeight="1">
      <c r="B57" s="21" t="s">
        <v>675</v>
      </c>
      <c r="C57" s="25">
        <v>1866</v>
      </c>
      <c r="D57" s="25">
        <v>5054</v>
      </c>
      <c r="E57" s="18">
        <v>78539</v>
      </c>
      <c r="F57" s="18">
        <v>118</v>
      </c>
      <c r="G57" s="18">
        <v>3968</v>
      </c>
      <c r="H57" s="20">
        <v>3831</v>
      </c>
      <c r="K57" s="21" t="s">
        <v>675</v>
      </c>
      <c r="L57" s="25">
        <v>510</v>
      </c>
      <c r="M57" s="25">
        <v>1808</v>
      </c>
      <c r="N57" s="18">
        <v>27</v>
      </c>
      <c r="O57" s="18">
        <v>32</v>
      </c>
      <c r="P57" s="20">
        <v>219</v>
      </c>
      <c r="Q57" s="25">
        <v>2060</v>
      </c>
      <c r="R57" s="25">
        <v>115916</v>
      </c>
    </row>
    <row r="58" spans="2:18" ht="24" customHeight="1">
      <c r="B58" s="21" t="s">
        <v>676</v>
      </c>
      <c r="C58" s="25">
        <v>1569</v>
      </c>
      <c r="D58" s="25">
        <v>3447</v>
      </c>
      <c r="E58" s="18">
        <v>80704</v>
      </c>
      <c r="F58" s="18">
        <v>126</v>
      </c>
      <c r="G58" s="18">
        <v>3567</v>
      </c>
      <c r="H58" s="20">
        <v>2740</v>
      </c>
      <c r="K58" s="21" t="s">
        <v>676</v>
      </c>
      <c r="L58" s="25">
        <v>603</v>
      </c>
      <c r="M58" s="25">
        <v>2448</v>
      </c>
      <c r="N58" s="18">
        <v>19</v>
      </c>
      <c r="O58" s="18">
        <v>27</v>
      </c>
      <c r="P58" s="20">
        <v>130</v>
      </c>
      <c r="Q58" s="18">
        <v>1707</v>
      </c>
      <c r="R58" s="18">
        <v>108314</v>
      </c>
    </row>
    <row r="59" spans="2:18" ht="12" customHeight="1">
      <c r="B59" s="21"/>
      <c r="C59" s="22"/>
      <c r="D59" s="22"/>
      <c r="E59" s="455"/>
      <c r="F59" s="455"/>
      <c r="G59" s="455"/>
      <c r="H59" s="455"/>
      <c r="K59" s="21"/>
      <c r="L59" s="22"/>
      <c r="M59" s="22"/>
      <c r="N59" s="455"/>
      <c r="O59" s="455"/>
      <c r="P59" s="455"/>
      <c r="Q59" s="203"/>
      <c r="R59" s="203"/>
    </row>
    <row r="60" spans="2:18" ht="24" customHeight="1">
      <c r="B60" s="21" t="s">
        <v>677</v>
      </c>
      <c r="C60" s="25">
        <v>1881</v>
      </c>
      <c r="D60" s="25">
        <v>5094</v>
      </c>
      <c r="E60" s="25">
        <v>83602</v>
      </c>
      <c r="F60" s="25">
        <v>153</v>
      </c>
      <c r="G60" s="25">
        <v>3018</v>
      </c>
      <c r="H60" s="25">
        <v>2291</v>
      </c>
      <c r="K60" s="21" t="s">
        <v>677</v>
      </c>
      <c r="L60" s="25">
        <v>886</v>
      </c>
      <c r="M60" s="25">
        <v>2966</v>
      </c>
      <c r="N60" s="25">
        <v>23</v>
      </c>
      <c r="O60" s="25">
        <v>12</v>
      </c>
      <c r="P60" s="25">
        <v>91</v>
      </c>
      <c r="Q60" s="18">
        <v>1837</v>
      </c>
      <c r="R60" s="18">
        <v>118670</v>
      </c>
    </row>
    <row r="61" spans="2:18" ht="24.75" customHeight="1" hidden="1">
      <c r="B61" s="42" t="s">
        <v>597</v>
      </c>
      <c r="C61" s="25">
        <v>1593</v>
      </c>
      <c r="D61" s="25">
        <v>4283</v>
      </c>
      <c r="E61" s="25">
        <v>18514</v>
      </c>
      <c r="F61" s="25">
        <v>9</v>
      </c>
      <c r="G61" s="25">
        <v>215</v>
      </c>
      <c r="H61" s="25">
        <v>168</v>
      </c>
      <c r="K61" s="42" t="s">
        <v>597</v>
      </c>
      <c r="L61" s="25">
        <v>226</v>
      </c>
      <c r="M61" s="25">
        <v>872</v>
      </c>
      <c r="N61" s="25">
        <v>24</v>
      </c>
      <c r="O61" s="25">
        <v>28</v>
      </c>
      <c r="P61" s="25">
        <v>25</v>
      </c>
      <c r="Q61" s="204">
        <v>1660</v>
      </c>
      <c r="R61" s="204">
        <v>27129</v>
      </c>
    </row>
    <row r="62" spans="2:18" ht="24.75" customHeight="1" hidden="1">
      <c r="B62" s="42" t="s">
        <v>680</v>
      </c>
      <c r="C62" s="25">
        <v>1711</v>
      </c>
      <c r="D62" s="25">
        <v>5145</v>
      </c>
      <c r="E62" s="25">
        <v>22080</v>
      </c>
      <c r="F62" s="25">
        <v>35</v>
      </c>
      <c r="G62" s="25">
        <v>741</v>
      </c>
      <c r="H62" s="25">
        <v>537</v>
      </c>
      <c r="K62" s="42" t="s">
        <v>680</v>
      </c>
      <c r="L62" s="25">
        <v>260</v>
      </c>
      <c r="M62" s="25">
        <v>852</v>
      </c>
      <c r="N62" s="25">
        <v>23</v>
      </c>
      <c r="O62" s="25">
        <v>19</v>
      </c>
      <c r="P62" s="25">
        <v>15</v>
      </c>
      <c r="Q62" s="18">
        <v>1812</v>
      </c>
      <c r="R62" s="18">
        <v>31205</v>
      </c>
    </row>
    <row r="63" spans="2:18" ht="24.75" customHeight="1" hidden="1">
      <c r="B63" s="42" t="s">
        <v>681</v>
      </c>
      <c r="C63" s="25">
        <v>1842</v>
      </c>
      <c r="D63" s="25">
        <v>4464</v>
      </c>
      <c r="E63" s="25">
        <v>17578</v>
      </c>
      <c r="F63" s="25">
        <v>61</v>
      </c>
      <c r="G63" s="25">
        <v>1190</v>
      </c>
      <c r="H63" s="25">
        <v>869</v>
      </c>
      <c r="K63" s="42" t="s">
        <v>681</v>
      </c>
      <c r="L63" s="25">
        <v>201</v>
      </c>
      <c r="M63" s="25">
        <v>629</v>
      </c>
      <c r="N63" s="25">
        <v>23</v>
      </c>
      <c r="O63" s="25">
        <v>23</v>
      </c>
      <c r="P63" s="25">
        <v>31</v>
      </c>
      <c r="Q63" s="18">
        <v>1836</v>
      </c>
      <c r="R63" s="18">
        <v>30286</v>
      </c>
    </row>
    <row r="64" spans="2:18" ht="24" customHeight="1" hidden="1">
      <c r="B64" s="42" t="s">
        <v>682</v>
      </c>
      <c r="C64" s="25">
        <v>1881</v>
      </c>
      <c r="D64" s="25">
        <v>5094</v>
      </c>
      <c r="E64" s="25">
        <v>25430</v>
      </c>
      <c r="F64" s="25">
        <v>48</v>
      </c>
      <c r="G64" s="25">
        <v>872</v>
      </c>
      <c r="H64" s="25">
        <v>718</v>
      </c>
      <c r="K64" s="42" t="s">
        <v>682</v>
      </c>
      <c r="L64" s="25">
        <v>203</v>
      </c>
      <c r="M64" s="25">
        <v>626</v>
      </c>
      <c r="N64" s="25">
        <v>23</v>
      </c>
      <c r="O64" s="25">
        <v>12</v>
      </c>
      <c r="P64" s="25">
        <v>20</v>
      </c>
      <c r="Q64" s="18">
        <v>1837</v>
      </c>
      <c r="R64" s="18">
        <v>30050</v>
      </c>
    </row>
    <row r="65" spans="2:18" ht="24" customHeight="1">
      <c r="B65" s="21" t="s">
        <v>679</v>
      </c>
      <c r="C65" s="82">
        <f>C72</f>
        <v>2408</v>
      </c>
      <c r="D65" s="82">
        <f>D72</f>
        <v>5794</v>
      </c>
      <c r="E65" s="82">
        <f>SUM(E66:E72)</f>
        <v>99554.2</v>
      </c>
      <c r="F65" s="82">
        <f>SUM(F66:F72)</f>
        <v>200</v>
      </c>
      <c r="G65" s="82">
        <f>SUM(G66:G72)</f>
        <v>5225</v>
      </c>
      <c r="H65" s="82">
        <f>SUM(H66:H72)</f>
        <v>3298</v>
      </c>
      <c r="K65" s="21" t="s">
        <v>679</v>
      </c>
      <c r="L65" s="82">
        <v>848</v>
      </c>
      <c r="M65" s="82">
        <v>3031</v>
      </c>
      <c r="N65" s="82">
        <f>N72</f>
        <v>20</v>
      </c>
      <c r="O65" s="82">
        <f>O72</f>
        <v>27</v>
      </c>
      <c r="P65" s="82">
        <f>SUM(P66:P73)</f>
        <v>187</v>
      </c>
      <c r="Q65" s="82">
        <f>Q72</f>
        <v>2006</v>
      </c>
      <c r="R65" s="82">
        <f>SUM(R66:R72)</f>
        <v>134330</v>
      </c>
    </row>
    <row r="66" spans="2:18" ht="13.5" customHeight="1" hidden="1">
      <c r="B66" s="21" t="s">
        <v>597</v>
      </c>
      <c r="C66" s="653">
        <v>2176</v>
      </c>
      <c r="D66" s="604">
        <v>5328</v>
      </c>
      <c r="E66" s="604">
        <v>23070</v>
      </c>
      <c r="F66" s="604">
        <v>40</v>
      </c>
      <c r="G66" s="604">
        <v>1766</v>
      </c>
      <c r="H66" s="604">
        <v>828</v>
      </c>
      <c r="K66" s="21" t="s">
        <v>597</v>
      </c>
      <c r="L66" s="653">
        <v>204</v>
      </c>
      <c r="M66" s="604">
        <v>525</v>
      </c>
      <c r="N66" s="604">
        <v>21</v>
      </c>
      <c r="O66" s="604">
        <v>31</v>
      </c>
      <c r="P66" s="604">
        <v>36</v>
      </c>
      <c r="Q66" s="604">
        <v>1958</v>
      </c>
      <c r="R66" s="604">
        <v>32943</v>
      </c>
    </row>
    <row r="67" spans="2:18" ht="13.5" customHeight="1" hidden="1">
      <c r="B67" s="21" t="s">
        <v>598</v>
      </c>
      <c r="C67" s="591"/>
      <c r="D67" s="584"/>
      <c r="E67" s="584"/>
      <c r="F67" s="584"/>
      <c r="G67" s="584"/>
      <c r="H67" s="584"/>
      <c r="K67" s="21" t="s">
        <v>598</v>
      </c>
      <c r="L67" s="653"/>
      <c r="M67" s="604"/>
      <c r="N67" s="604"/>
      <c r="O67" s="604"/>
      <c r="P67" s="604"/>
      <c r="Q67" s="604"/>
      <c r="R67" s="604"/>
    </row>
    <row r="68" spans="2:18" ht="13.5" customHeight="1" hidden="1">
      <c r="B68" s="21" t="s">
        <v>680</v>
      </c>
      <c r="C68" s="653">
        <v>2267</v>
      </c>
      <c r="D68" s="604">
        <v>5418</v>
      </c>
      <c r="E68" s="604">
        <v>25338</v>
      </c>
      <c r="F68" s="604">
        <v>65</v>
      </c>
      <c r="G68" s="604">
        <v>1347</v>
      </c>
      <c r="H68" s="604">
        <v>1011</v>
      </c>
      <c r="K68" s="21" t="s">
        <v>680</v>
      </c>
      <c r="L68" s="653">
        <v>207</v>
      </c>
      <c r="M68" s="604">
        <v>730</v>
      </c>
      <c r="N68" s="604">
        <v>21</v>
      </c>
      <c r="O68" s="604">
        <v>30</v>
      </c>
      <c r="P68" s="604">
        <v>60</v>
      </c>
      <c r="Q68" s="604">
        <v>1982</v>
      </c>
      <c r="R68" s="604">
        <v>33994</v>
      </c>
    </row>
    <row r="69" spans="2:18" ht="13.5" customHeight="1" hidden="1">
      <c r="B69" s="21" t="s">
        <v>599</v>
      </c>
      <c r="C69" s="653"/>
      <c r="D69" s="604"/>
      <c r="E69" s="604"/>
      <c r="F69" s="604"/>
      <c r="G69" s="604"/>
      <c r="H69" s="604"/>
      <c r="K69" s="21" t="s">
        <v>599</v>
      </c>
      <c r="L69" s="653"/>
      <c r="M69" s="604"/>
      <c r="N69" s="604"/>
      <c r="O69" s="604"/>
      <c r="P69" s="604"/>
      <c r="Q69" s="604"/>
      <c r="R69" s="604"/>
    </row>
    <row r="70" spans="2:18" ht="13.5" customHeight="1" hidden="1">
      <c r="B70" s="21" t="s">
        <v>681</v>
      </c>
      <c r="C70" s="653">
        <v>2324</v>
      </c>
      <c r="D70" s="604">
        <v>5519</v>
      </c>
      <c r="E70" s="604">
        <v>22843</v>
      </c>
      <c r="F70" s="604">
        <v>52</v>
      </c>
      <c r="G70" s="604">
        <v>1124</v>
      </c>
      <c r="H70" s="604">
        <v>807</v>
      </c>
      <c r="K70" s="21" t="s">
        <v>681</v>
      </c>
      <c r="L70" s="653">
        <v>201</v>
      </c>
      <c r="M70" s="604">
        <v>743</v>
      </c>
      <c r="N70" s="604">
        <v>18</v>
      </c>
      <c r="O70" s="604">
        <v>30</v>
      </c>
      <c r="P70" s="604">
        <v>39</v>
      </c>
      <c r="Q70" s="604">
        <v>2019</v>
      </c>
      <c r="R70" s="604">
        <v>33822</v>
      </c>
    </row>
    <row r="71" spans="2:18" ht="13.5" customHeight="1" hidden="1">
      <c r="B71" s="21" t="s">
        <v>600</v>
      </c>
      <c r="C71" s="653"/>
      <c r="D71" s="604"/>
      <c r="E71" s="604"/>
      <c r="F71" s="604"/>
      <c r="G71" s="604"/>
      <c r="H71" s="604"/>
      <c r="K71" s="21" t="s">
        <v>600</v>
      </c>
      <c r="L71" s="653"/>
      <c r="M71" s="604"/>
      <c r="N71" s="604"/>
      <c r="O71" s="604"/>
      <c r="P71" s="604"/>
      <c r="Q71" s="604"/>
      <c r="R71" s="604"/>
    </row>
    <row r="72" spans="2:18" ht="13.5" customHeight="1" hidden="1">
      <c r="B72" s="21" t="s">
        <v>682</v>
      </c>
      <c r="C72" s="653">
        <v>2408</v>
      </c>
      <c r="D72" s="604">
        <v>5794</v>
      </c>
      <c r="E72" s="604">
        <v>28303.2</v>
      </c>
      <c r="F72" s="604">
        <v>43</v>
      </c>
      <c r="G72" s="604">
        <v>988</v>
      </c>
      <c r="H72" s="604">
        <v>652</v>
      </c>
      <c r="K72" s="21" t="s">
        <v>682</v>
      </c>
      <c r="L72" s="653">
        <v>238</v>
      </c>
      <c r="M72" s="604">
        <v>1039</v>
      </c>
      <c r="N72" s="604">
        <v>20</v>
      </c>
      <c r="O72" s="604">
        <v>27</v>
      </c>
      <c r="P72" s="604">
        <v>52</v>
      </c>
      <c r="Q72" s="604">
        <v>2006</v>
      </c>
      <c r="R72" s="604">
        <v>33571</v>
      </c>
    </row>
    <row r="73" spans="2:18" ht="13.5" customHeight="1" hidden="1">
      <c r="B73" s="21" t="s">
        <v>601</v>
      </c>
      <c r="C73" s="653"/>
      <c r="D73" s="604"/>
      <c r="E73" s="604"/>
      <c r="F73" s="604"/>
      <c r="G73" s="604"/>
      <c r="H73" s="604"/>
      <c r="K73" s="21" t="s">
        <v>601</v>
      </c>
      <c r="L73" s="653"/>
      <c r="M73" s="604"/>
      <c r="N73" s="604"/>
      <c r="O73" s="604"/>
      <c r="P73" s="604"/>
      <c r="Q73" s="604"/>
      <c r="R73" s="604"/>
    </row>
    <row r="74" spans="2:18" ht="24" customHeight="1">
      <c r="B74" s="21" t="s">
        <v>683</v>
      </c>
      <c r="C74" s="79">
        <f>C81</f>
        <v>2663</v>
      </c>
      <c r="D74" s="25">
        <f>D81</f>
        <v>6462</v>
      </c>
      <c r="E74" s="25">
        <f>SUM(E75:E82)</f>
        <v>106118.7</v>
      </c>
      <c r="F74" s="25">
        <f>SUM(F75:F82)</f>
        <v>280</v>
      </c>
      <c r="G74" s="25">
        <f>SUM(G75:G82)</f>
        <v>5770</v>
      </c>
      <c r="H74" s="25">
        <f>SUM(H75:H82)</f>
        <v>5020.722</v>
      </c>
      <c r="I74" s="33"/>
      <c r="K74" s="21" t="s">
        <v>683</v>
      </c>
      <c r="L74" s="79">
        <f>SUM(L75:L82)</f>
        <v>866</v>
      </c>
      <c r="M74" s="25">
        <v>3163</v>
      </c>
      <c r="N74" s="25">
        <f>N81</f>
        <v>23</v>
      </c>
      <c r="O74" s="25">
        <f>O81</f>
        <v>34</v>
      </c>
      <c r="P74" s="25">
        <f>SUM(P75:P82)</f>
        <v>342</v>
      </c>
      <c r="Q74" s="25">
        <f>Q81</f>
        <v>1876</v>
      </c>
      <c r="R74" s="25">
        <f>SUM(R75:R82)</f>
        <v>130016</v>
      </c>
    </row>
    <row r="75" spans="2:18" ht="13.5" customHeight="1" hidden="1">
      <c r="B75" s="21" t="s">
        <v>684</v>
      </c>
      <c r="C75" s="653">
        <v>2417</v>
      </c>
      <c r="D75" s="604">
        <v>5980</v>
      </c>
      <c r="E75" s="604">
        <v>24848.9</v>
      </c>
      <c r="F75" s="604">
        <v>46</v>
      </c>
      <c r="G75" s="604">
        <v>892</v>
      </c>
      <c r="H75" s="604">
        <v>731.722</v>
      </c>
      <c r="I75" s="33"/>
      <c r="K75" s="21" t="s">
        <v>684</v>
      </c>
      <c r="L75" s="759">
        <v>203</v>
      </c>
      <c r="M75" s="759">
        <v>798</v>
      </c>
      <c r="N75" s="759">
        <v>20</v>
      </c>
      <c r="O75" s="759">
        <v>27</v>
      </c>
      <c r="P75" s="759">
        <v>62</v>
      </c>
      <c r="Q75" s="759">
        <v>1971</v>
      </c>
      <c r="R75" s="759">
        <v>32707</v>
      </c>
    </row>
    <row r="76" spans="2:18" ht="13.5" customHeight="1" hidden="1">
      <c r="B76" s="21" t="s">
        <v>598</v>
      </c>
      <c r="C76" s="591"/>
      <c r="D76" s="584"/>
      <c r="E76" s="584"/>
      <c r="F76" s="584"/>
      <c r="G76" s="584"/>
      <c r="H76" s="584"/>
      <c r="I76" s="33"/>
      <c r="K76" s="21" t="s">
        <v>598</v>
      </c>
      <c r="L76" s="661"/>
      <c r="M76" s="661"/>
      <c r="N76" s="661"/>
      <c r="O76" s="661"/>
      <c r="P76" s="661"/>
      <c r="Q76" s="661"/>
      <c r="R76" s="661"/>
    </row>
    <row r="77" spans="2:18" ht="13.5" customHeight="1" hidden="1">
      <c r="B77" s="21" t="s">
        <v>685</v>
      </c>
      <c r="C77" s="653">
        <v>2511</v>
      </c>
      <c r="D77" s="604">
        <v>6116</v>
      </c>
      <c r="E77" s="604">
        <v>26883.8</v>
      </c>
      <c r="F77" s="604">
        <v>72</v>
      </c>
      <c r="G77" s="604">
        <v>1576</v>
      </c>
      <c r="H77" s="604">
        <v>1419</v>
      </c>
      <c r="I77" s="33"/>
      <c r="K77" s="21" t="s">
        <v>685</v>
      </c>
      <c r="L77" s="540">
        <v>243</v>
      </c>
      <c r="M77" s="537">
        <v>841</v>
      </c>
      <c r="N77" s="537">
        <v>21</v>
      </c>
      <c r="O77" s="537">
        <v>31</v>
      </c>
      <c r="P77" s="537">
        <v>64</v>
      </c>
      <c r="Q77" s="537">
        <v>1945</v>
      </c>
      <c r="R77" s="537">
        <v>32908</v>
      </c>
    </row>
    <row r="78" spans="2:18" ht="13.5" customHeight="1" hidden="1">
      <c r="B78" s="21" t="s">
        <v>599</v>
      </c>
      <c r="C78" s="591"/>
      <c r="D78" s="584"/>
      <c r="E78" s="584"/>
      <c r="F78" s="584"/>
      <c r="G78" s="584"/>
      <c r="H78" s="584"/>
      <c r="I78" s="33"/>
      <c r="K78" s="21" t="s">
        <v>599</v>
      </c>
      <c r="L78" s="735"/>
      <c r="M78" s="661"/>
      <c r="N78" s="661"/>
      <c r="O78" s="661"/>
      <c r="P78" s="661"/>
      <c r="Q78" s="661"/>
      <c r="R78" s="661"/>
    </row>
    <row r="79" spans="2:18" ht="13.5" customHeight="1" hidden="1">
      <c r="B79" s="21" t="s">
        <v>686</v>
      </c>
      <c r="C79" s="653">
        <v>2620</v>
      </c>
      <c r="D79" s="604">
        <v>6210</v>
      </c>
      <c r="E79" s="604">
        <v>23549</v>
      </c>
      <c r="F79" s="604">
        <v>67</v>
      </c>
      <c r="G79" s="604">
        <v>1228</v>
      </c>
      <c r="H79" s="604">
        <v>1116</v>
      </c>
      <c r="I79" s="33"/>
      <c r="K79" s="21" t="s">
        <v>686</v>
      </c>
      <c r="L79" s="540">
        <v>230</v>
      </c>
      <c r="M79" s="537">
        <v>787</v>
      </c>
      <c r="N79" s="537">
        <v>21</v>
      </c>
      <c r="O79" s="537">
        <v>27</v>
      </c>
      <c r="P79" s="537">
        <v>44</v>
      </c>
      <c r="Q79" s="537">
        <v>1895</v>
      </c>
      <c r="R79" s="537">
        <v>32343</v>
      </c>
    </row>
    <row r="80" spans="2:18" ht="13.5" customHeight="1" hidden="1">
      <c r="B80" s="21" t="s">
        <v>600</v>
      </c>
      <c r="C80" s="591"/>
      <c r="D80" s="584"/>
      <c r="E80" s="584"/>
      <c r="F80" s="584"/>
      <c r="G80" s="584"/>
      <c r="H80" s="584"/>
      <c r="I80" s="33"/>
      <c r="K80" s="21" t="s">
        <v>600</v>
      </c>
      <c r="L80" s="735"/>
      <c r="M80" s="661"/>
      <c r="N80" s="661"/>
      <c r="O80" s="661"/>
      <c r="P80" s="661"/>
      <c r="Q80" s="661"/>
      <c r="R80" s="661"/>
    </row>
    <row r="81" spans="2:18" ht="13.5" customHeight="1" hidden="1">
      <c r="B81" s="21" t="s">
        <v>687</v>
      </c>
      <c r="C81" s="653">
        <v>2663</v>
      </c>
      <c r="D81" s="604">
        <v>6462</v>
      </c>
      <c r="E81" s="604">
        <v>30837</v>
      </c>
      <c r="F81" s="604">
        <v>95</v>
      </c>
      <c r="G81" s="604">
        <v>2074</v>
      </c>
      <c r="H81" s="604">
        <v>1754</v>
      </c>
      <c r="I81" s="33"/>
      <c r="K81" s="21" t="s">
        <v>687</v>
      </c>
      <c r="L81" s="653">
        <v>190</v>
      </c>
      <c r="M81" s="604">
        <v>738</v>
      </c>
      <c r="N81" s="604">
        <v>23</v>
      </c>
      <c r="O81" s="604">
        <v>34</v>
      </c>
      <c r="P81" s="604">
        <v>172</v>
      </c>
      <c r="Q81" s="604">
        <v>1876</v>
      </c>
      <c r="R81" s="604">
        <v>32058</v>
      </c>
    </row>
    <row r="82" spans="2:18" ht="13.5" customHeight="1" hidden="1">
      <c r="B82" s="21" t="s">
        <v>601</v>
      </c>
      <c r="C82" s="591"/>
      <c r="D82" s="584"/>
      <c r="E82" s="584"/>
      <c r="F82" s="584"/>
      <c r="G82" s="584"/>
      <c r="H82" s="584"/>
      <c r="I82" s="33"/>
      <c r="K82" s="21" t="s">
        <v>601</v>
      </c>
      <c r="L82" s="653"/>
      <c r="M82" s="604"/>
      <c r="N82" s="604"/>
      <c r="O82" s="604"/>
      <c r="P82" s="604"/>
      <c r="Q82" s="604"/>
      <c r="R82" s="604"/>
    </row>
    <row r="83" spans="2:18" ht="13.5" customHeight="1">
      <c r="B83" s="21" t="s">
        <v>688</v>
      </c>
      <c r="C83" s="25">
        <f>C90</f>
        <v>3034</v>
      </c>
      <c r="D83" s="25">
        <f>D90</f>
        <v>7142</v>
      </c>
      <c r="E83" s="25">
        <f>SUM(E84:E91)</f>
        <v>122575</v>
      </c>
      <c r="F83" s="25">
        <f>SUM(F84:F91)</f>
        <v>273</v>
      </c>
      <c r="G83" s="25">
        <f>SUM(G84:G91)</f>
        <v>7165</v>
      </c>
      <c r="H83" s="25">
        <f>SUM(H84:H91)</f>
        <v>7149</v>
      </c>
      <c r="I83" s="33"/>
      <c r="K83" s="21" t="s">
        <v>688</v>
      </c>
      <c r="L83" s="79">
        <f>SUM(L84:L91)</f>
        <v>826</v>
      </c>
      <c r="M83" s="25">
        <f>SUM(M84:M91)</f>
        <v>2842</v>
      </c>
      <c r="N83" s="25">
        <f>N90</f>
        <v>24</v>
      </c>
      <c r="O83" s="25">
        <f>O90</f>
        <v>33</v>
      </c>
      <c r="P83" s="25">
        <f>SUM(P84:P91)</f>
        <v>1985</v>
      </c>
      <c r="Q83" s="25">
        <f>Q90</f>
        <v>1819</v>
      </c>
      <c r="R83" s="25">
        <f>SUM(R84:R91)</f>
        <v>127347</v>
      </c>
    </row>
    <row r="84" spans="2:18" ht="13.5" customHeight="1" hidden="1">
      <c r="B84" s="21" t="s">
        <v>684</v>
      </c>
      <c r="C84" s="653">
        <v>2792</v>
      </c>
      <c r="D84" s="604">
        <v>6505</v>
      </c>
      <c r="E84" s="604">
        <v>29016</v>
      </c>
      <c r="F84" s="604">
        <v>58</v>
      </c>
      <c r="G84" s="604">
        <v>1882</v>
      </c>
      <c r="H84" s="604">
        <v>1474</v>
      </c>
      <c r="I84" s="33"/>
      <c r="K84" s="21" t="s">
        <v>684</v>
      </c>
      <c r="L84" s="540">
        <v>187</v>
      </c>
      <c r="M84" s="537">
        <v>657</v>
      </c>
      <c r="N84" s="537">
        <v>23</v>
      </c>
      <c r="O84" s="537">
        <v>34</v>
      </c>
      <c r="P84" s="537">
        <v>168</v>
      </c>
      <c r="Q84" s="537">
        <v>1803</v>
      </c>
      <c r="R84" s="537">
        <v>31350</v>
      </c>
    </row>
    <row r="85" spans="2:18" ht="13.5" customHeight="1" hidden="1">
      <c r="B85" s="21" t="s">
        <v>598</v>
      </c>
      <c r="C85" s="591"/>
      <c r="D85" s="584"/>
      <c r="E85" s="584"/>
      <c r="F85" s="584"/>
      <c r="G85" s="584"/>
      <c r="H85" s="584"/>
      <c r="I85" s="33"/>
      <c r="K85" s="21" t="s">
        <v>598</v>
      </c>
      <c r="L85" s="735"/>
      <c r="M85" s="663"/>
      <c r="N85" s="661"/>
      <c r="O85" s="661"/>
      <c r="P85" s="661"/>
      <c r="Q85" s="661"/>
      <c r="R85" s="661"/>
    </row>
    <row r="86" spans="2:18" ht="13.5" customHeight="1" hidden="1">
      <c r="B86" s="21" t="s">
        <v>685</v>
      </c>
      <c r="C86" s="653">
        <v>2876</v>
      </c>
      <c r="D86" s="604">
        <v>6730</v>
      </c>
      <c r="E86" s="604">
        <v>31199</v>
      </c>
      <c r="F86" s="604">
        <v>70</v>
      </c>
      <c r="G86" s="604">
        <v>1828</v>
      </c>
      <c r="H86" s="604">
        <v>1973</v>
      </c>
      <c r="I86" s="33"/>
      <c r="K86" s="21" t="s">
        <v>685</v>
      </c>
      <c r="L86" s="540">
        <v>202</v>
      </c>
      <c r="M86" s="537">
        <v>687</v>
      </c>
      <c r="N86" s="537">
        <v>24</v>
      </c>
      <c r="O86" s="537">
        <v>30</v>
      </c>
      <c r="P86" s="537">
        <v>52</v>
      </c>
      <c r="Q86" s="537">
        <v>1821</v>
      </c>
      <c r="R86" s="537">
        <v>32178</v>
      </c>
    </row>
    <row r="87" spans="2:18" ht="13.5" customHeight="1" hidden="1">
      <c r="B87" s="21" t="s">
        <v>599</v>
      </c>
      <c r="C87" s="591"/>
      <c r="D87" s="584"/>
      <c r="E87" s="584"/>
      <c r="F87" s="584"/>
      <c r="G87" s="584"/>
      <c r="H87" s="584"/>
      <c r="I87" s="33"/>
      <c r="K87" s="21" t="s">
        <v>599</v>
      </c>
      <c r="L87" s="735"/>
      <c r="M87" s="663"/>
      <c r="N87" s="661"/>
      <c r="O87" s="661"/>
      <c r="P87" s="661"/>
      <c r="Q87" s="661"/>
      <c r="R87" s="661"/>
    </row>
    <row r="88" spans="2:18" ht="13.5" customHeight="1" hidden="1">
      <c r="B88" s="21" t="s">
        <v>686</v>
      </c>
      <c r="C88" s="653">
        <v>2974</v>
      </c>
      <c r="D88" s="604">
        <v>6945</v>
      </c>
      <c r="E88" s="604">
        <v>27598</v>
      </c>
      <c r="F88" s="604">
        <v>89</v>
      </c>
      <c r="G88" s="604">
        <v>2342</v>
      </c>
      <c r="H88" s="604">
        <v>2509</v>
      </c>
      <c r="I88" s="33"/>
      <c r="K88" s="21" t="s">
        <v>686</v>
      </c>
      <c r="L88" s="540">
        <v>248</v>
      </c>
      <c r="M88" s="537">
        <v>852</v>
      </c>
      <c r="N88" s="537">
        <v>24</v>
      </c>
      <c r="O88" s="537">
        <v>34</v>
      </c>
      <c r="P88" s="537">
        <v>885</v>
      </c>
      <c r="Q88" s="537">
        <v>1815</v>
      </c>
      <c r="R88" s="537">
        <v>31980</v>
      </c>
    </row>
    <row r="89" spans="2:18" ht="13.5" customHeight="1" hidden="1">
      <c r="B89" s="21" t="s">
        <v>600</v>
      </c>
      <c r="C89" s="591"/>
      <c r="D89" s="584"/>
      <c r="E89" s="584"/>
      <c r="F89" s="584"/>
      <c r="G89" s="584"/>
      <c r="H89" s="584"/>
      <c r="I89" s="33"/>
      <c r="K89" s="21" t="s">
        <v>600</v>
      </c>
      <c r="L89" s="735"/>
      <c r="M89" s="663"/>
      <c r="N89" s="661"/>
      <c r="O89" s="661"/>
      <c r="P89" s="661"/>
      <c r="Q89" s="661"/>
      <c r="R89" s="661"/>
    </row>
    <row r="90" spans="2:18" ht="13.5" customHeight="1">
      <c r="B90" s="21" t="s">
        <v>687</v>
      </c>
      <c r="C90" s="653">
        <v>3034</v>
      </c>
      <c r="D90" s="604">
        <v>7142</v>
      </c>
      <c r="E90" s="604">
        <v>34762</v>
      </c>
      <c r="F90" s="604">
        <v>56</v>
      </c>
      <c r="G90" s="604">
        <v>1113</v>
      </c>
      <c r="H90" s="604">
        <v>1193</v>
      </c>
      <c r="I90" s="33"/>
      <c r="K90" s="21" t="s">
        <v>687</v>
      </c>
      <c r="L90" s="540">
        <v>189</v>
      </c>
      <c r="M90" s="537">
        <v>646</v>
      </c>
      <c r="N90" s="537">
        <v>24</v>
      </c>
      <c r="O90" s="537">
        <v>33</v>
      </c>
      <c r="P90" s="537">
        <v>880</v>
      </c>
      <c r="Q90" s="537">
        <v>1819</v>
      </c>
      <c r="R90" s="537">
        <v>31839</v>
      </c>
    </row>
    <row r="91" spans="2:18" ht="13.5" customHeight="1">
      <c r="B91" s="21" t="s">
        <v>601</v>
      </c>
      <c r="C91" s="591"/>
      <c r="D91" s="584"/>
      <c r="E91" s="584"/>
      <c r="F91" s="584"/>
      <c r="G91" s="584"/>
      <c r="H91" s="584"/>
      <c r="I91" s="33"/>
      <c r="K91" s="21" t="s">
        <v>601</v>
      </c>
      <c r="L91" s="735"/>
      <c r="M91" s="663"/>
      <c r="N91" s="661"/>
      <c r="O91" s="661"/>
      <c r="P91" s="661"/>
      <c r="Q91" s="661"/>
      <c r="R91" s="661"/>
    </row>
    <row r="92" spans="2:18" ht="13.5" customHeight="1">
      <c r="B92" s="21" t="s">
        <v>411</v>
      </c>
      <c r="C92" s="26"/>
      <c r="D92" s="45"/>
      <c r="E92" s="45"/>
      <c r="F92" s="45"/>
      <c r="G92" s="45"/>
      <c r="H92" s="45"/>
      <c r="I92" s="33"/>
      <c r="K92" s="21" t="s">
        <v>411</v>
      </c>
      <c r="L92" s="471"/>
      <c r="M92" s="99"/>
      <c r="N92" s="99"/>
      <c r="O92" s="99"/>
      <c r="P92" s="99"/>
      <c r="Q92" s="99"/>
      <c r="R92" s="99"/>
    </row>
    <row r="93" spans="2:18" ht="13.5" customHeight="1">
      <c r="B93" s="21" t="s">
        <v>684</v>
      </c>
      <c r="C93" s="653">
        <v>2590</v>
      </c>
      <c r="D93" s="604">
        <v>5547</v>
      </c>
      <c r="E93" s="604">
        <v>25399</v>
      </c>
      <c r="F93" s="604">
        <v>78</v>
      </c>
      <c r="G93" s="604">
        <v>1611</v>
      </c>
      <c r="H93" s="604">
        <v>1853</v>
      </c>
      <c r="I93" s="33"/>
      <c r="K93" s="21" t="s">
        <v>684</v>
      </c>
      <c r="L93" s="540">
        <v>245</v>
      </c>
      <c r="M93" s="537">
        <v>839</v>
      </c>
      <c r="N93" s="537">
        <v>24</v>
      </c>
      <c r="O93" s="537">
        <v>35</v>
      </c>
      <c r="P93" s="537"/>
      <c r="Q93" s="537">
        <v>1791</v>
      </c>
      <c r="R93" s="537">
        <v>31298</v>
      </c>
    </row>
    <row r="94" spans="2:18" ht="13.5" customHeight="1">
      <c r="B94" s="21" t="s">
        <v>598</v>
      </c>
      <c r="C94" s="591"/>
      <c r="D94" s="584"/>
      <c r="E94" s="584"/>
      <c r="F94" s="584"/>
      <c r="G94" s="584"/>
      <c r="H94" s="584"/>
      <c r="I94" s="33"/>
      <c r="K94" s="21" t="s">
        <v>598</v>
      </c>
      <c r="L94" s="798"/>
      <c r="M94" s="786"/>
      <c r="N94" s="661"/>
      <c r="O94" s="661"/>
      <c r="P94" s="661"/>
      <c r="Q94" s="661"/>
      <c r="R94" s="661"/>
    </row>
    <row r="95" spans="2:18" ht="13.5" customHeight="1">
      <c r="B95" s="21" t="s">
        <v>685</v>
      </c>
      <c r="C95" s="653">
        <v>2683</v>
      </c>
      <c r="D95" s="604">
        <v>5755</v>
      </c>
      <c r="E95" s="604">
        <v>27440</v>
      </c>
      <c r="F95" s="604">
        <v>89</v>
      </c>
      <c r="G95" s="604">
        <v>2053</v>
      </c>
      <c r="H95" s="604">
        <v>2250</v>
      </c>
      <c r="I95" s="33"/>
      <c r="K95" s="21" t="s">
        <v>685</v>
      </c>
      <c r="L95" s="540">
        <v>241</v>
      </c>
      <c r="M95" s="537">
        <v>868</v>
      </c>
      <c r="N95" s="537">
        <v>28</v>
      </c>
      <c r="O95" s="537">
        <v>32</v>
      </c>
      <c r="P95" s="537"/>
      <c r="Q95" s="537">
        <v>1810</v>
      </c>
      <c r="R95" s="537">
        <v>31953</v>
      </c>
    </row>
    <row r="96" spans="2:18" ht="13.5" customHeight="1">
      <c r="B96" s="21" t="s">
        <v>599</v>
      </c>
      <c r="C96" s="591"/>
      <c r="D96" s="584"/>
      <c r="E96" s="584"/>
      <c r="F96" s="584"/>
      <c r="G96" s="584"/>
      <c r="H96" s="584"/>
      <c r="I96" s="33"/>
      <c r="K96" s="21" t="s">
        <v>599</v>
      </c>
      <c r="L96" s="798"/>
      <c r="M96" s="786"/>
      <c r="N96" s="661"/>
      <c r="O96" s="661"/>
      <c r="P96" s="661"/>
      <c r="Q96" s="661"/>
      <c r="R96" s="661"/>
    </row>
    <row r="97" spans="2:18" ht="13.5" customHeight="1">
      <c r="B97" s="21" t="s">
        <v>686</v>
      </c>
      <c r="C97" s="653">
        <v>2770</v>
      </c>
      <c r="D97" s="604">
        <v>6020</v>
      </c>
      <c r="E97" s="604">
        <v>25108</v>
      </c>
      <c r="F97" s="604">
        <v>100</v>
      </c>
      <c r="G97" s="604">
        <v>2324</v>
      </c>
      <c r="H97" s="604">
        <v>2863</v>
      </c>
      <c r="I97" s="33"/>
      <c r="K97" s="21" t="s">
        <v>686</v>
      </c>
      <c r="L97" s="540">
        <v>252</v>
      </c>
      <c r="M97" s="537">
        <v>932</v>
      </c>
      <c r="N97" s="537">
        <v>21</v>
      </c>
      <c r="O97" s="537">
        <v>28</v>
      </c>
      <c r="P97" s="537"/>
      <c r="Q97" s="537">
        <v>1790</v>
      </c>
      <c r="R97" s="537">
        <v>31665</v>
      </c>
    </row>
    <row r="98" spans="2:18" ht="13.5" customHeight="1">
      <c r="B98" s="21" t="s">
        <v>600</v>
      </c>
      <c r="C98" s="591"/>
      <c r="D98" s="584"/>
      <c r="E98" s="584"/>
      <c r="F98" s="584"/>
      <c r="G98" s="584"/>
      <c r="H98" s="584"/>
      <c r="I98" s="33"/>
      <c r="K98" s="21" t="s">
        <v>600</v>
      </c>
      <c r="L98" s="798"/>
      <c r="M98" s="786"/>
      <c r="N98" s="661"/>
      <c r="O98" s="661"/>
      <c r="P98" s="661"/>
      <c r="Q98" s="661"/>
      <c r="R98" s="661"/>
    </row>
    <row r="99" spans="2:18" ht="13.5" customHeight="1">
      <c r="B99" s="21" t="s">
        <v>687</v>
      </c>
      <c r="C99" s="653">
        <v>2819</v>
      </c>
      <c r="D99" s="604">
        <v>6156</v>
      </c>
      <c r="E99" s="604">
        <v>30580</v>
      </c>
      <c r="F99" s="604">
        <v>105</v>
      </c>
      <c r="G99" s="604">
        <v>2644</v>
      </c>
      <c r="H99" s="604">
        <v>3086</v>
      </c>
      <c r="I99" s="33"/>
      <c r="K99" s="21" t="s">
        <v>687</v>
      </c>
      <c r="L99" s="540">
        <v>187</v>
      </c>
      <c r="M99" s="537">
        <v>618</v>
      </c>
      <c r="N99" s="537">
        <v>18</v>
      </c>
      <c r="O99" s="537">
        <v>30</v>
      </c>
      <c r="P99" s="537"/>
      <c r="Q99" s="537">
        <v>1772</v>
      </c>
      <c r="R99" s="537">
        <v>31233</v>
      </c>
    </row>
    <row r="100" spans="2:18" ht="13.5" customHeight="1" thickBot="1">
      <c r="B100" s="46" t="s">
        <v>601</v>
      </c>
      <c r="C100" s="625"/>
      <c r="D100" s="552"/>
      <c r="E100" s="552"/>
      <c r="F100" s="552"/>
      <c r="G100" s="552"/>
      <c r="H100" s="552"/>
      <c r="I100" s="33"/>
      <c r="K100" s="21" t="s">
        <v>601</v>
      </c>
      <c r="L100" s="798"/>
      <c r="M100" s="786"/>
      <c r="N100" s="661"/>
      <c r="O100" s="661"/>
      <c r="P100" s="661"/>
      <c r="Q100" s="661"/>
      <c r="R100" s="661"/>
    </row>
    <row r="101" spans="2:18" ht="21" customHeight="1">
      <c r="B101" s="47" t="s">
        <v>689</v>
      </c>
      <c r="C101" s="541">
        <f aca="true" t="shared" si="0" ref="C101:H101">(C99-C97)/C97*100</f>
        <v>1.768953068592058</v>
      </c>
      <c r="D101" s="538">
        <f t="shared" si="0"/>
        <v>2.259136212624585</v>
      </c>
      <c r="E101" s="538">
        <f t="shared" si="0"/>
        <v>21.793850565556795</v>
      </c>
      <c r="F101" s="538">
        <f t="shared" si="0"/>
        <v>5</v>
      </c>
      <c r="G101" s="538">
        <f t="shared" si="0"/>
        <v>13.769363166953527</v>
      </c>
      <c r="H101" s="538">
        <f t="shared" si="0"/>
        <v>7.789032483409011</v>
      </c>
      <c r="I101" s="33"/>
      <c r="K101" s="48" t="s">
        <v>689</v>
      </c>
      <c r="L101" s="654">
        <f aca="true" t="shared" si="1" ref="L101:R101">(L99-L97)/L97*100</f>
        <v>-25.793650793650798</v>
      </c>
      <c r="M101" s="551">
        <f t="shared" si="1"/>
        <v>-33.69098712446352</v>
      </c>
      <c r="N101" s="551">
        <f t="shared" si="1"/>
        <v>-14.285714285714285</v>
      </c>
      <c r="O101" s="551">
        <f t="shared" si="1"/>
        <v>7.142857142857142</v>
      </c>
      <c r="P101" s="551" t="e">
        <f t="shared" si="1"/>
        <v>#DIV/0!</v>
      </c>
      <c r="Q101" s="551">
        <f t="shared" si="1"/>
        <v>-1.005586592178771</v>
      </c>
      <c r="R101" s="551">
        <f t="shared" si="1"/>
        <v>-1.3642823306489815</v>
      </c>
    </row>
    <row r="102" spans="2:18" ht="21" customHeight="1" thickBot="1">
      <c r="B102" s="181" t="s">
        <v>335</v>
      </c>
      <c r="C102" s="625"/>
      <c r="D102" s="552"/>
      <c r="E102" s="552"/>
      <c r="F102" s="552"/>
      <c r="G102" s="552"/>
      <c r="H102" s="552"/>
      <c r="K102" s="94" t="s">
        <v>335</v>
      </c>
      <c r="L102" s="625"/>
      <c r="M102" s="552"/>
      <c r="N102" s="552"/>
      <c r="O102" s="552"/>
      <c r="P102" s="552"/>
      <c r="Q102" s="552"/>
      <c r="R102" s="552"/>
    </row>
    <row r="103" spans="2:18" ht="21" customHeight="1">
      <c r="B103" s="48" t="s">
        <v>690</v>
      </c>
      <c r="C103" s="654">
        <f aca="true" t="shared" si="2" ref="C103:H103">(C99-C90)/C90*100</f>
        <v>-7.086354647330258</v>
      </c>
      <c r="D103" s="551">
        <f t="shared" si="2"/>
        <v>-13.805656678801457</v>
      </c>
      <c r="E103" s="551">
        <f t="shared" si="2"/>
        <v>-12.030377998964386</v>
      </c>
      <c r="F103" s="551">
        <f t="shared" si="2"/>
        <v>87.5</v>
      </c>
      <c r="G103" s="551">
        <f t="shared" si="2"/>
        <v>137.55615453728663</v>
      </c>
      <c r="H103" s="551">
        <f t="shared" si="2"/>
        <v>158.6756077116513</v>
      </c>
      <c r="K103" s="48" t="s">
        <v>690</v>
      </c>
      <c r="L103" s="654">
        <f aca="true" t="shared" si="3" ref="L103:R103">(L99-L90)/L90*100</f>
        <v>-1.0582010582010581</v>
      </c>
      <c r="M103" s="551">
        <f t="shared" si="3"/>
        <v>-4.3343653250774</v>
      </c>
      <c r="N103" s="551">
        <f t="shared" si="3"/>
        <v>-25</v>
      </c>
      <c r="O103" s="551">
        <f t="shared" si="3"/>
        <v>-9.090909090909092</v>
      </c>
      <c r="P103" s="551">
        <f t="shared" si="3"/>
        <v>-100</v>
      </c>
      <c r="Q103" s="551">
        <f t="shared" si="3"/>
        <v>-2.583837273227048</v>
      </c>
      <c r="R103" s="551">
        <f t="shared" si="3"/>
        <v>-1.9033261094883636</v>
      </c>
    </row>
    <row r="104" spans="2:18" ht="21" customHeight="1" thickBot="1">
      <c r="B104" s="30" t="s">
        <v>336</v>
      </c>
      <c r="C104" s="625"/>
      <c r="D104" s="552"/>
      <c r="E104" s="552"/>
      <c r="F104" s="552"/>
      <c r="G104" s="552"/>
      <c r="H104" s="552"/>
      <c r="K104" s="94" t="s">
        <v>336</v>
      </c>
      <c r="L104" s="625"/>
      <c r="M104" s="552"/>
      <c r="N104" s="552"/>
      <c r="O104" s="552"/>
      <c r="P104" s="552"/>
      <c r="Q104" s="552"/>
      <c r="R104" s="552"/>
    </row>
    <row r="105" spans="2:18" ht="18" customHeight="1">
      <c r="B105" s="31" t="s">
        <v>316</v>
      </c>
      <c r="K105" s="31" t="s">
        <v>316</v>
      </c>
      <c r="L105" s="101"/>
      <c r="M105" s="45"/>
      <c r="N105" s="459"/>
      <c r="O105" s="45"/>
      <c r="P105" s="45"/>
      <c r="Q105" s="45"/>
      <c r="R105" s="45"/>
    </row>
    <row r="106" spans="2:11" ht="18" customHeight="1">
      <c r="B106" s="191" t="s">
        <v>317</v>
      </c>
      <c r="K106" s="31" t="s">
        <v>318</v>
      </c>
    </row>
    <row r="107" spans="2:11" ht="18" customHeight="1">
      <c r="B107" s="192" t="s">
        <v>319</v>
      </c>
      <c r="K107" s="478"/>
    </row>
    <row r="108" spans="2:18" ht="19.5" customHeight="1">
      <c r="B108" s="34" t="s">
        <v>320</v>
      </c>
      <c r="C108" s="34"/>
      <c r="D108" s="34"/>
      <c r="E108" s="34"/>
      <c r="F108" s="34"/>
      <c r="G108" s="34"/>
      <c r="H108" s="34"/>
      <c r="K108" s="34" t="s">
        <v>321</v>
      </c>
      <c r="L108" s="34"/>
      <c r="M108" s="34"/>
      <c r="N108" s="34"/>
      <c r="O108" s="34"/>
      <c r="P108" s="34"/>
      <c r="Q108" s="34"/>
      <c r="R108" s="34"/>
    </row>
  </sheetData>
  <mergeCells count="265">
    <mergeCell ref="R97:R98"/>
    <mergeCell ref="N97:N98"/>
    <mergeCell ref="O97:O98"/>
    <mergeCell ref="P97:P98"/>
    <mergeCell ref="Q97:Q98"/>
    <mergeCell ref="G97:G98"/>
    <mergeCell ref="H97:H98"/>
    <mergeCell ref="L97:L98"/>
    <mergeCell ref="M97:M98"/>
    <mergeCell ref="C97:C98"/>
    <mergeCell ref="D97:D98"/>
    <mergeCell ref="E97:E98"/>
    <mergeCell ref="F97:F98"/>
    <mergeCell ref="R99:R100"/>
    <mergeCell ref="N99:N100"/>
    <mergeCell ref="O99:O100"/>
    <mergeCell ref="P99:P100"/>
    <mergeCell ref="Q99:Q100"/>
    <mergeCell ref="G99:G100"/>
    <mergeCell ref="H99:H100"/>
    <mergeCell ref="C99:C100"/>
    <mergeCell ref="D99:D100"/>
    <mergeCell ref="E99:E100"/>
    <mergeCell ref="F99:F100"/>
    <mergeCell ref="R95:R96"/>
    <mergeCell ref="N95:N96"/>
    <mergeCell ref="O95:O96"/>
    <mergeCell ref="P95:P96"/>
    <mergeCell ref="Q95:Q96"/>
    <mergeCell ref="G95:G96"/>
    <mergeCell ref="H95:H96"/>
    <mergeCell ref="C95:C96"/>
    <mergeCell ref="D95:D96"/>
    <mergeCell ref="E95:E96"/>
    <mergeCell ref="F95:F96"/>
    <mergeCell ref="R90:R91"/>
    <mergeCell ref="N90:N91"/>
    <mergeCell ref="O90:O91"/>
    <mergeCell ref="P90:P91"/>
    <mergeCell ref="Q90:Q91"/>
    <mergeCell ref="G90:G91"/>
    <mergeCell ref="H90:H91"/>
    <mergeCell ref="L90:L91"/>
    <mergeCell ref="M90:M91"/>
    <mergeCell ref="C90:C91"/>
    <mergeCell ref="D90:D91"/>
    <mergeCell ref="E90:E91"/>
    <mergeCell ref="F90:F91"/>
    <mergeCell ref="P88:P89"/>
    <mergeCell ref="Q88:Q89"/>
    <mergeCell ref="R88:R89"/>
    <mergeCell ref="N88:N89"/>
    <mergeCell ref="O88:O89"/>
    <mergeCell ref="L103:L104"/>
    <mergeCell ref="M103:M104"/>
    <mergeCell ref="N103:N104"/>
    <mergeCell ref="O103:O104"/>
    <mergeCell ref="R101:R102"/>
    <mergeCell ref="P103:P104"/>
    <mergeCell ref="Q103:Q104"/>
    <mergeCell ref="R103:R104"/>
    <mergeCell ref="N101:N102"/>
    <mergeCell ref="O101:O102"/>
    <mergeCell ref="P101:P102"/>
    <mergeCell ref="Q101:Q102"/>
    <mergeCell ref="L86:L87"/>
    <mergeCell ref="M86:M87"/>
    <mergeCell ref="L101:L102"/>
    <mergeCell ref="M101:M102"/>
    <mergeCell ref="L88:L89"/>
    <mergeCell ref="M88:M89"/>
    <mergeCell ref="L95:L96"/>
    <mergeCell ref="M95:M96"/>
    <mergeCell ref="L99:L100"/>
    <mergeCell ref="M99:M100"/>
    <mergeCell ref="R84:R85"/>
    <mergeCell ref="N86:N87"/>
    <mergeCell ref="O86:O87"/>
    <mergeCell ref="P86:P87"/>
    <mergeCell ref="Q86:Q87"/>
    <mergeCell ref="R86:R87"/>
    <mergeCell ref="N84:N85"/>
    <mergeCell ref="O84:O85"/>
    <mergeCell ref="L84:L85"/>
    <mergeCell ref="M84:M85"/>
    <mergeCell ref="P79:P80"/>
    <mergeCell ref="Q79:Q80"/>
    <mergeCell ref="N79:N80"/>
    <mergeCell ref="O79:O80"/>
    <mergeCell ref="P84:P85"/>
    <mergeCell ref="Q84:Q85"/>
    <mergeCell ref="R79:R80"/>
    <mergeCell ref="L81:L82"/>
    <mergeCell ref="M81:M82"/>
    <mergeCell ref="N81:N82"/>
    <mergeCell ref="O81:O82"/>
    <mergeCell ref="P81:P82"/>
    <mergeCell ref="Q81:Q82"/>
    <mergeCell ref="R81:R82"/>
    <mergeCell ref="L79:L80"/>
    <mergeCell ref="M79:M80"/>
    <mergeCell ref="P75:P76"/>
    <mergeCell ref="Q75:Q76"/>
    <mergeCell ref="R75:R76"/>
    <mergeCell ref="L77:L78"/>
    <mergeCell ref="M77:M78"/>
    <mergeCell ref="N77:N78"/>
    <mergeCell ref="O77:O78"/>
    <mergeCell ref="P77:P78"/>
    <mergeCell ref="Q77:Q78"/>
    <mergeCell ref="R77:R78"/>
    <mergeCell ref="L75:L76"/>
    <mergeCell ref="M75:M76"/>
    <mergeCell ref="N75:N76"/>
    <mergeCell ref="O75:O76"/>
    <mergeCell ref="P70:P71"/>
    <mergeCell ref="Q70:Q71"/>
    <mergeCell ref="R70:R71"/>
    <mergeCell ref="L72:L73"/>
    <mergeCell ref="M72:M73"/>
    <mergeCell ref="N72:N73"/>
    <mergeCell ref="O72:O73"/>
    <mergeCell ref="P72:P73"/>
    <mergeCell ref="Q72:Q73"/>
    <mergeCell ref="R72:R73"/>
    <mergeCell ref="L70:L71"/>
    <mergeCell ref="M70:M71"/>
    <mergeCell ref="N70:N71"/>
    <mergeCell ref="O70:O71"/>
    <mergeCell ref="P66:P67"/>
    <mergeCell ref="Q66:Q67"/>
    <mergeCell ref="R66:R67"/>
    <mergeCell ref="L68:L69"/>
    <mergeCell ref="M68:M69"/>
    <mergeCell ref="N68:N69"/>
    <mergeCell ref="O68:O69"/>
    <mergeCell ref="P68:P69"/>
    <mergeCell ref="Q68:Q69"/>
    <mergeCell ref="R68:R69"/>
    <mergeCell ref="L66:L67"/>
    <mergeCell ref="M66:M67"/>
    <mergeCell ref="N66:N67"/>
    <mergeCell ref="O66:O67"/>
    <mergeCell ref="K46:K49"/>
    <mergeCell ref="L48:L49"/>
    <mergeCell ref="M48:M49"/>
    <mergeCell ref="N48:N49"/>
    <mergeCell ref="K42:K45"/>
    <mergeCell ref="L42:M43"/>
    <mergeCell ref="Q42:R42"/>
    <mergeCell ref="Q43:R43"/>
    <mergeCell ref="L44:M45"/>
    <mergeCell ref="Q44:R45"/>
    <mergeCell ref="G86:G87"/>
    <mergeCell ref="H86:H87"/>
    <mergeCell ref="C86:C87"/>
    <mergeCell ref="D86:D87"/>
    <mergeCell ref="E86:E87"/>
    <mergeCell ref="F86:F87"/>
    <mergeCell ref="H84:H85"/>
    <mergeCell ref="C84:C85"/>
    <mergeCell ref="D84:D85"/>
    <mergeCell ref="E84:E85"/>
    <mergeCell ref="F84:F85"/>
    <mergeCell ref="A1:I1"/>
    <mergeCell ref="B2:H2"/>
    <mergeCell ref="C42:E43"/>
    <mergeCell ref="F42:H43"/>
    <mergeCell ref="B42:B45"/>
    <mergeCell ref="C44:E45"/>
    <mergeCell ref="F44:H45"/>
    <mergeCell ref="G48:G49"/>
    <mergeCell ref="C48:C49"/>
    <mergeCell ref="D48:D49"/>
    <mergeCell ref="E48:E49"/>
    <mergeCell ref="E70:E71"/>
    <mergeCell ref="C72:C73"/>
    <mergeCell ref="D72:D73"/>
    <mergeCell ref="B46:B49"/>
    <mergeCell ref="C46:C47"/>
    <mergeCell ref="D46:D47"/>
    <mergeCell ref="C70:C71"/>
    <mergeCell ref="D70:D71"/>
    <mergeCell ref="C68:C69"/>
    <mergeCell ref="D68:D69"/>
    <mergeCell ref="D75:D76"/>
    <mergeCell ref="C101:C102"/>
    <mergeCell ref="D101:D102"/>
    <mergeCell ref="E101:E102"/>
    <mergeCell ref="C81:C82"/>
    <mergeCell ref="D81:D82"/>
    <mergeCell ref="E81:E82"/>
    <mergeCell ref="E75:E76"/>
    <mergeCell ref="C77:C78"/>
    <mergeCell ref="D77:D78"/>
    <mergeCell ref="C75:C76"/>
    <mergeCell ref="H48:H49"/>
    <mergeCell ref="D103:D104"/>
    <mergeCell ref="E103:E104"/>
    <mergeCell ref="F103:F104"/>
    <mergeCell ref="G103:G104"/>
    <mergeCell ref="G66:G67"/>
    <mergeCell ref="H66:H67"/>
    <mergeCell ref="F101:F102"/>
    <mergeCell ref="F48:F49"/>
    <mergeCell ref="E68:E69"/>
    <mergeCell ref="F68:F69"/>
    <mergeCell ref="C66:C67"/>
    <mergeCell ref="D66:D67"/>
    <mergeCell ref="E66:E67"/>
    <mergeCell ref="F66:F67"/>
    <mergeCell ref="F70:F71"/>
    <mergeCell ref="G72:G73"/>
    <mergeCell ref="H72:H73"/>
    <mergeCell ref="G68:G69"/>
    <mergeCell ref="H68:H69"/>
    <mergeCell ref="G70:G71"/>
    <mergeCell ref="H70:H71"/>
    <mergeCell ref="E72:E73"/>
    <mergeCell ref="F72:F73"/>
    <mergeCell ref="H77:H78"/>
    <mergeCell ref="G79:G80"/>
    <mergeCell ref="H79:H80"/>
    <mergeCell ref="H75:H76"/>
    <mergeCell ref="G75:G76"/>
    <mergeCell ref="F75:F76"/>
    <mergeCell ref="H103:H104"/>
    <mergeCell ref="C79:C80"/>
    <mergeCell ref="D79:D80"/>
    <mergeCell ref="E79:E80"/>
    <mergeCell ref="G81:G82"/>
    <mergeCell ref="H81:H82"/>
    <mergeCell ref="F79:F80"/>
    <mergeCell ref="C103:C104"/>
    <mergeCell ref="H101:H102"/>
    <mergeCell ref="G101:G102"/>
    <mergeCell ref="F81:F82"/>
    <mergeCell ref="G84:G85"/>
    <mergeCell ref="E77:E78"/>
    <mergeCell ref="F77:F78"/>
    <mergeCell ref="G77:G78"/>
    <mergeCell ref="G88:G89"/>
    <mergeCell ref="H88:H89"/>
    <mergeCell ref="C88:C89"/>
    <mergeCell ref="D88:D89"/>
    <mergeCell ref="E88:E89"/>
    <mergeCell ref="F88:F89"/>
    <mergeCell ref="C93:C94"/>
    <mergeCell ref="D93:D94"/>
    <mergeCell ref="E93:E94"/>
    <mergeCell ref="F93:F94"/>
    <mergeCell ref="G93:G94"/>
    <mergeCell ref="H93:H94"/>
    <mergeCell ref="L93:L94"/>
    <mergeCell ref="M93:M94"/>
    <mergeCell ref="R93:R94"/>
    <mergeCell ref="N42:O43"/>
    <mergeCell ref="N44:O45"/>
    <mergeCell ref="N93:N94"/>
    <mergeCell ref="O93:O94"/>
    <mergeCell ref="P93:P94"/>
    <mergeCell ref="Q93:Q94"/>
    <mergeCell ref="O48:O49"/>
    <mergeCell ref="Q48:Q49"/>
    <mergeCell ref="R48:R4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2007-02-16T08:15:42Z</cp:lastPrinted>
  <dcterms:created xsi:type="dcterms:W3CDTF">2005-01-26T05:55:32Z</dcterms:created>
  <dcterms:modified xsi:type="dcterms:W3CDTF">2007-02-26T00:41:34Z</dcterms:modified>
  <cp:category/>
  <cp:version/>
  <cp:contentType/>
  <cp:contentStatus/>
</cp:coreProperties>
</file>