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15" windowWidth="8505" windowHeight="3765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9">'火災防護'!$A$1:$I$82</definedName>
    <definedName name="_xlnm.Print_Area" localSheetId="8">'交通事故'!$A$1:$L$84</definedName>
    <definedName name="_xlnm.Print_Area" localSheetId="4">'各鄉鎮市人口消長'!$A$1:$H$195</definedName>
    <definedName name="_xlnm.Print_Area" localSheetId="7">'保安防衛'!$A$1:$R$83</definedName>
    <definedName name="_xlnm.Print_Area" localSheetId="6">'稅捐表'!$A$1:$K$85</definedName>
  </definedNames>
  <calcPr fullCalcOnLoad="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167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<sst xmlns="http://schemas.openxmlformats.org/spreadsheetml/2006/main" count="1590" uniqueCount="596">
  <si>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</si>
  <si>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</si>
  <si>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</si>
  <si>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</si>
  <si>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創設家數
</t>
    </r>
    <r>
      <rPr>
        <sz val="9"/>
        <rFont val="Times New Roman"/>
        <family val="1"/>
      </rPr>
      <t>Beginning Business Activity</t>
    </r>
  </si>
  <si>
    <r>
      <t>撤銷家數</t>
    </r>
    <r>
      <rPr>
        <sz val="10"/>
        <rFont val="Times New Roman"/>
        <family val="1"/>
      </rPr>
      <t>Ending Business Activity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</si>
  <si>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</si>
  <si>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</si>
  <si>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</si>
  <si>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</si>
  <si>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</si>
  <si>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</si>
  <si>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</si>
  <si>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</si>
  <si>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</si>
  <si>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</si>
  <si>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</si>
  <si>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</si>
  <si>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</si>
  <si>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</si>
  <si>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</si>
  <si>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</si>
  <si>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</si>
  <si>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</si>
  <si>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</si>
  <si>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>非住宅</t>
    </r>
    <r>
      <rPr>
        <sz val="8"/>
        <rFont val="Times New Roman"/>
        <family val="1"/>
      </rPr>
      <t>Nonresidential District</t>
    </r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</si>
  <si>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</si>
  <si>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</si>
  <si>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</si>
  <si>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</si>
  <si>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</si>
  <si>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</si>
  <si>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</si>
  <si>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</si>
  <si>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</si>
  <si>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</si>
  <si>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</si>
  <si>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</si>
  <si>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</si>
  <si>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</si>
  <si>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</si>
  <si>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</si>
  <si>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</si>
  <si>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</si>
  <si>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</si>
  <si>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</si>
  <si>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</si>
  <si>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</si>
  <si>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Economic Affairs Bureau</t>
    </r>
  </si>
  <si>
    <r>
      <t>　　　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
　　　</t>
    </r>
    <r>
      <rPr>
        <sz val="18"/>
        <rFont val="Times New Roman"/>
        <family val="1"/>
      </rPr>
      <t>Table 12. Number of Scenic Spots</t>
    </r>
  </si>
  <si>
    <r>
      <t>單位：人　　　　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Persons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</si>
  <si>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</si>
  <si>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</si>
  <si>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</si>
  <si>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12"/>
        <rFont val="Times New Roman"/>
        <family val="1"/>
      </rPr>
      <t>Dahu</t>
    </r>
  </si>
  <si>
    <r>
      <t xml:space="preserve">五峰旗
</t>
    </r>
    <r>
      <rPr>
        <sz val="11"/>
        <rFont val="Times New Roman"/>
        <family val="1"/>
      </rPr>
      <t>Wufongci</t>
    </r>
  </si>
  <si>
    <r>
      <t xml:space="preserve">龍潭湖
</t>
    </r>
    <r>
      <rPr>
        <sz val="10"/>
        <rFont val="Times New Roman"/>
        <family val="1"/>
      </rPr>
      <t>Longtan Lake</t>
    </r>
  </si>
  <si>
    <r>
      <t xml:space="preserve">蘇澳冷泉
</t>
    </r>
    <r>
      <rPr>
        <sz val="10"/>
        <rFont val="Times New Roman"/>
        <family val="1"/>
      </rPr>
      <t>Su-ao Cold Spring</t>
    </r>
  </si>
  <si>
    <r>
      <t xml:space="preserve">頭城
海水浴場
</t>
    </r>
    <r>
      <rPr>
        <sz val="8"/>
        <rFont val="Times New Roman"/>
        <family val="1"/>
      </rPr>
      <t>Toucheng Beach</t>
    </r>
  </si>
  <si>
    <r>
      <t>武荖坑
風景區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Wulaokeng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</si>
  <si>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</si>
  <si>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</si>
  <si>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</si>
  <si>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</si>
  <si>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</si>
  <si>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</si>
  <si>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</si>
  <si>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</si>
  <si>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</si>
  <si>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</si>
  <si>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</si>
  <si>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</si>
  <si>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</si>
  <si>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</si>
  <si>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</si>
  <si>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</si>
  <si>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</si>
  <si>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</si>
  <si>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</si>
  <si>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</si>
  <si>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</si>
  <si>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</si>
  <si>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</si>
  <si>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</si>
  <si>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</si>
  <si>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</si>
  <si>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</si>
  <si>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</si>
  <si>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</si>
  <si>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</si>
  <si>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</si>
  <si>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</si>
  <si>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</si>
  <si>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</si>
  <si>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</si>
  <si>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</si>
  <si>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</si>
  <si>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</si>
  <si>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</si>
  <si>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</si>
  <si>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</si>
  <si>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九十二年</t>
    </r>
    <r>
      <rPr>
        <sz val="10"/>
        <rFont val="Times New Roman"/>
        <family val="1"/>
      </rPr>
      <t xml:space="preserve"> 2003</t>
    </r>
  </si>
  <si>
    <r>
      <t xml:space="preserve">十二月
</t>
    </r>
    <r>
      <rPr>
        <sz val="10"/>
        <rFont val="標楷體"/>
        <family val="4"/>
      </rPr>
      <t>Dec.</t>
    </r>
  </si>
  <si>
    <t>民國93年2004</t>
  </si>
  <si>
    <r>
      <t>4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Apr.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</si>
  <si>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</si>
  <si>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當月較上月增減﹪</t>
    </r>
    <r>
      <rPr>
        <sz val="8"/>
        <rFont val="Times New Roman"/>
        <family val="1"/>
      </rPr>
      <t>VS. with last month</t>
    </r>
  </si>
  <si>
    <t>百分點</t>
  </si>
  <si>
    <t>十萬分點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</si>
  <si>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</si>
  <si>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犯罪率：每十萬人口刑案發生數。</t>
    </r>
  </si>
  <si>
    <t>發生
件數</t>
  </si>
  <si>
    <t>平均每日
發生件數</t>
  </si>
  <si>
    <r>
      <t>每萬輛機動車肇事件數率　</t>
    </r>
    <r>
      <rPr>
        <sz val="9"/>
        <rFont val="Times New Roman"/>
        <family val="1"/>
      </rPr>
      <t>Rate Per 10,000 Motor Vehicles</t>
    </r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</si>
  <si>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</si>
  <si>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</si>
  <si>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</si>
  <si>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</si>
  <si>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</si>
  <si>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</si>
  <si>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</si>
  <si>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</si>
  <si>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</si>
  <si>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</si>
  <si>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未注意車前狀態</t>
    </r>
    <r>
      <rPr>
        <sz val="7"/>
        <rFont val="Times New Roman"/>
        <family val="1"/>
      </rPr>
      <t>Fail to Watch the Statue of Front Driving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</si>
  <si>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</si>
  <si>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</si>
  <si>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</si>
  <si>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</si>
  <si>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</si>
  <si>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</si>
  <si>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</si>
  <si>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</si>
  <si>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</si>
  <si>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緊急救護服務出勤次數
</t>
    </r>
    <r>
      <rPr>
        <sz val="12"/>
        <rFont val="Times New Roman"/>
        <family val="1"/>
      </rPr>
      <t>Times of Attendance</t>
    </r>
  </si>
  <si>
    <r>
      <t>火　　　　災　　　　</t>
    </r>
    <r>
      <rPr>
        <sz val="12"/>
        <rFont val="Times New Roman"/>
        <family val="1"/>
      </rPr>
      <t>Fire</t>
    </r>
  </si>
  <si>
    <r>
      <t xml:space="preserve">發生次數
</t>
    </r>
    <r>
      <rPr>
        <sz val="12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</si>
  <si>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</si>
  <si>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</si>
  <si>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</si>
  <si>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</t>
    </r>
    <r>
      <rPr>
        <sz val="9"/>
        <rFont val="Times New Roman"/>
        <family val="1"/>
      </rPr>
      <t>(NT.$1,000)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</si>
  <si>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</si>
  <si>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</si>
  <si>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t>九十一年第四季</t>
  </si>
  <si>
    <t>九十二年第一季</t>
  </si>
  <si>
    <t>第三季</t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</si>
  <si>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</si>
  <si>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</si>
  <si>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</si>
  <si>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</si>
  <si>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t>九十二年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</si>
  <si>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</si>
  <si>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</si>
  <si>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</si>
  <si>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</si>
  <si>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</si>
  <si>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</si>
  <si>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</si>
  <si>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</si>
  <si>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九十二年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</si>
  <si>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</si>
  <si>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</si>
  <si>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三月</t>
  </si>
  <si>
    <t>十一月</t>
  </si>
  <si>
    <t>十二月</t>
  </si>
  <si>
    <t xml:space="preserve">   表6　稅捐徵收</t>
  </si>
  <si>
    <r>
      <t>　</t>
    </r>
    <r>
      <rPr>
        <sz val="18"/>
        <rFont val="Times New Roman"/>
        <family val="1"/>
      </rPr>
      <t>Table 6. Taxes Levied</t>
    </r>
  </si>
  <si>
    <t>單位：新臺幣千元</t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</si>
  <si>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NT.$1,000</t>
    </r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</si>
  <si>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</si>
  <si>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</si>
  <si>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</si>
  <si>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</si>
  <si>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</si>
  <si>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</si>
  <si>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</si>
  <si>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</si>
  <si>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</si>
  <si>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</si>
  <si>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</si>
  <si>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</si>
  <si>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</si>
  <si>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</si>
  <si>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</si>
  <si>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</si>
  <si>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</si>
  <si>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</si>
  <si>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</si>
  <si>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</si>
  <si>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</si>
  <si>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</si>
  <si>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</si>
  <si>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</si>
  <si>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</si>
  <si>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</si>
  <si>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</si>
  <si>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</si>
  <si>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t>第二季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</si>
  <si>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</si>
  <si>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</si>
  <si>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</si>
  <si>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</si>
  <si>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</si>
  <si>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</si>
  <si>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</si>
  <si>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</si>
  <si>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</si>
  <si>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</si>
  <si>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</si>
  <si>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</si>
  <si>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</si>
  <si>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</si>
  <si>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</si>
  <si>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</si>
  <si>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</si>
  <si>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</si>
  <si>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</si>
  <si>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</si>
  <si>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</si>
  <si>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</si>
  <si>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</si>
  <si>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</si>
  <si>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</si>
  <si>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</si>
  <si>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</si>
  <si>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t>資料來源：本府工商旅遊處</t>
  </si>
  <si>
    <t>資料來源：本府建設處</t>
  </si>
  <si>
    <t>資料來源：本縣地方稅務局</t>
  </si>
  <si>
    <t>資料來源：警政署統計月報、本府警察局</t>
  </si>
  <si>
    <t>資料來源：本府警察局</t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</si>
  <si>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</si>
  <si>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Statistics Month of National Police Administration, Police Bureau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</si>
  <si>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</si>
  <si>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</si>
  <si>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</si>
  <si>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 xml:space="preserve">梅花湖
</t>
    </r>
    <r>
      <rPr>
        <sz val="8"/>
        <rFont val="標楷體"/>
        <family val="4"/>
      </rPr>
      <t>Plum Blossom Lake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</si>
  <si>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</si>
  <si>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</si>
  <si>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</si>
  <si>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</si>
  <si>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備    註：</t>
    </r>
    <r>
      <rPr>
        <sz val="12"/>
        <rFont val="標楷體"/>
        <family val="4"/>
      </rPr>
      <t>2.本資料來源為內政部警政署警政統計月報，截至目前無97年5月資料。</t>
    </r>
  </si>
  <si>
    <t>指標摘要表</t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</si>
  <si>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</si>
  <si>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</si>
  <si>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</si>
  <si>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</si>
  <si>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</si>
  <si>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</si>
  <si>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</si>
  <si>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</si>
  <si>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</si>
  <si>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</si>
  <si>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t>--</t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</si>
  <si>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</si>
  <si>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</si>
  <si>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</si>
  <si>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</si>
  <si>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</si>
  <si>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</si>
  <si>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</si>
  <si>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</si>
  <si>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</si>
  <si>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t>指標摘要表(續完)</t>
  </si>
  <si>
    <t>Summary(Cont. End)</t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</si>
  <si>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</si>
  <si>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</si>
  <si>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稅捐徵收　</t>
    </r>
    <r>
      <rPr>
        <sz val="12"/>
        <rFont val="Times New Roman"/>
        <family val="1"/>
      </rPr>
      <t>Taxes Levied</t>
    </r>
  </si>
  <si>
    <t>實徵淨額(千元)　　Net Tax Revenues(NT$1,000)</t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</si>
  <si>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</si>
  <si>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刑事案件破獲件數　　</t>
    </r>
    <r>
      <rPr>
        <sz val="10"/>
        <rFont val="Times New Roman"/>
        <family val="1"/>
      </rPr>
      <t>The Number of Offenses Cleared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</si>
  <si>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</si>
  <si>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</si>
  <si>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</si>
  <si>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</si>
  <si>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</si>
  <si>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</si>
  <si>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</si>
  <si>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</si>
  <si>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</si>
  <si>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</si>
  <si>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</si>
  <si>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</si>
  <si>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>民國</t>
    </r>
    <r>
      <rPr>
        <b/>
        <sz val="14"/>
        <rFont val="Times New Roman"/>
        <family val="1"/>
      </rPr>
      <t>97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5</t>
    </r>
    <r>
      <rPr>
        <b/>
        <sz val="14"/>
        <rFont val="標楷體"/>
        <family val="4"/>
      </rPr>
      <t>月</t>
    </r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</si>
  <si>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</si>
  <si>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</si>
  <si>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</si>
  <si>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</si>
  <si>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>人口密度(人/平方公里)　Population Density (per/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</si>
  <si>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自然因素
</t>
    </r>
    <r>
      <rPr>
        <sz val="10"/>
        <rFont val="Times New Roman"/>
        <family val="1"/>
      </rPr>
      <t>Natural Factor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</si>
  <si>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</si>
  <si>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</si>
  <si>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</si>
  <si>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保安防衛</t>
    </r>
    <r>
      <rPr>
        <sz val="11"/>
        <rFont val="Times New Roman"/>
        <family val="1"/>
      </rPr>
      <t xml:space="preserve"> (3</t>
    </r>
    <r>
      <rPr>
        <sz val="11"/>
        <rFont val="標楷體"/>
        <family val="4"/>
      </rPr>
      <t>月資料</t>
    </r>
    <r>
      <rPr>
        <sz val="11"/>
        <rFont val="Times New Roman"/>
        <family val="1"/>
      </rPr>
      <t>)
Offenses, Clearance, Offense Known to  the Police (Feb.)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</si>
  <si>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</si>
  <si>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</si>
  <si>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</si>
  <si>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</si>
  <si>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</si>
  <si>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</si>
  <si>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</si>
  <si>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</si>
  <si>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</si>
  <si>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</si>
  <si>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面積</t>
  </si>
  <si>
    <t>Population</t>
  </si>
  <si>
    <t>密度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</si>
  <si>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</si>
  <si>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</si>
  <si>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</si>
  <si>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</si>
  <si>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</si>
  <si>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</si>
  <si>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</si>
  <si>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</si>
  <si>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</si>
  <si>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</si>
  <si>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</si>
  <si>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</si>
  <si>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</si>
  <si>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t>八十七年</t>
  </si>
  <si>
    <t>八十八年</t>
  </si>
  <si>
    <t>八十九年</t>
  </si>
  <si>
    <t>九十年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</si>
  <si>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</si>
  <si>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</si>
  <si>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</si>
  <si>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資料來源：本府民政處報表1221-00-01-2、3311-03-01-2。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</si>
  <si>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</si>
  <si>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</si>
  <si>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</si>
  <si>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</si>
  <si>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</si>
  <si>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t>八十三年</t>
  </si>
  <si>
    <t>八十四年</t>
  </si>
  <si>
    <t>八十五年</t>
  </si>
  <si>
    <t>八十六年</t>
  </si>
  <si>
    <t>九十一年</t>
  </si>
  <si>
    <t>第一季</t>
  </si>
  <si>
    <t>第二季</t>
  </si>
  <si>
    <t>第三季</t>
  </si>
  <si>
    <t>第四季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</si>
  <si>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</si>
  <si>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</si>
  <si>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</si>
  <si>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</si>
  <si>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</si>
  <si>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</si>
  <si>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</si>
  <si>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</si>
  <si>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</si>
  <si>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</si>
  <si>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</si>
  <si>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</si>
  <si>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</si>
  <si>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 xml:space="preserve">一月
</t>
    </r>
    <r>
      <rPr>
        <sz val="10"/>
        <rFont val="Times New Roman"/>
        <family val="1"/>
      </rPr>
      <t>Jan</t>
    </r>
  </si>
  <si>
    <r>
      <t xml:space="preserve">二月
</t>
    </r>
    <r>
      <rPr>
        <sz val="9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</si>
  <si>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</si>
  <si>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</si>
  <si>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</si>
  <si>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</si>
  <si>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</si>
  <si>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</si>
  <si>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</si>
  <si>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</si>
  <si>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t>Increse</t>
  </si>
  <si>
    <r>
      <t>一月</t>
    </r>
    <r>
      <rPr>
        <sz val="10"/>
        <rFont val="Times New Roman"/>
        <family val="1"/>
      </rPr>
      <t>Jan</t>
    </r>
  </si>
  <si>
    <t>離婚率</t>
  </si>
  <si>
    <t>(0/00)</t>
  </si>
  <si>
    <t>Married Couple Rate</t>
  </si>
  <si>
    <t>Birth</t>
  </si>
  <si>
    <t>Death</t>
  </si>
  <si>
    <t>Immigrants</t>
  </si>
  <si>
    <t>Emigrants</t>
  </si>
  <si>
    <t>`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</si>
  <si>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</si>
  <si>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Table 2. Mobility Status of Population</t>
  </si>
  <si>
    <t>年月別</t>
  </si>
  <si>
    <t>人口總增加數</t>
  </si>
  <si>
    <t>自然因素</t>
  </si>
  <si>
    <t>社會因素</t>
  </si>
  <si>
    <t>結婚</t>
  </si>
  <si>
    <t>離婚</t>
  </si>
  <si>
    <t>Natural Factor</t>
  </si>
  <si>
    <t>Social Factor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</si>
  <si>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</si>
  <si>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</si>
  <si>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Population Increase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</si>
  <si>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</si>
  <si>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</si>
  <si>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</si>
  <si>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</si>
  <si>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</si>
  <si>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</si>
  <si>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</si>
  <si>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</si>
  <si>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</si>
  <si>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</si>
  <si>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</si>
  <si>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t>八十三年</t>
  </si>
  <si>
    <t>八十四年</t>
  </si>
  <si>
    <t>八十五年</t>
  </si>
  <si>
    <t>八十六年</t>
  </si>
  <si>
    <t>八十七年</t>
  </si>
  <si>
    <t>八十八年</t>
  </si>
  <si>
    <t>八十九年</t>
  </si>
  <si>
    <t>九十年</t>
  </si>
  <si>
    <t>九十一年</t>
  </si>
  <si>
    <t>第一季</t>
  </si>
  <si>
    <t>第二季</t>
  </si>
  <si>
    <t>第三季</t>
  </si>
  <si>
    <t>第四季</t>
  </si>
  <si>
    <t>九十二年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</si>
  <si>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</si>
  <si>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</si>
  <si>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</si>
  <si>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</si>
  <si>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</si>
  <si>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</si>
  <si>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</si>
  <si>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</si>
  <si>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</si>
  <si>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</si>
  <si>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</si>
  <si>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</si>
  <si>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</si>
  <si>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一月</t>
    </r>
    <r>
      <rPr>
        <sz val="10"/>
        <rFont val="Times New Roman"/>
        <family val="1"/>
      </rPr>
      <t>Jan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</si>
  <si>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</si>
  <si>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</si>
  <si>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</si>
  <si>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</si>
  <si>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</si>
  <si>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</si>
  <si>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</si>
  <si>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</si>
  <si>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</si>
  <si>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</si>
  <si>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</si>
  <si>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</si>
  <si>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</si>
  <si>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</si>
  <si>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</si>
  <si>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</si>
  <si>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說　　明：人口資料係戶籍登記數。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</si>
  <si>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</si>
  <si>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</si>
  <si>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</si>
  <si>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人口總　　增加率</t>
  </si>
  <si>
    <t>結婚率</t>
  </si>
  <si>
    <t>Population Increase Rate</t>
  </si>
  <si>
    <t>增加率</t>
  </si>
  <si>
    <t>出生率</t>
  </si>
  <si>
    <t>死亡率</t>
  </si>
  <si>
    <t>遷入率</t>
  </si>
  <si>
    <t>遷出率</t>
  </si>
  <si>
    <t>Divorce Couple Rate</t>
  </si>
  <si>
    <t>`</t>
  </si>
  <si>
    <t>Area(km2)</t>
  </si>
  <si>
    <t>Population Density (per/ km2)</t>
  </si>
  <si>
    <t>Total</t>
  </si>
  <si>
    <t xml:space="preserve"> Sex Ratio (Male/Female*100)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</si>
  <si>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</si>
  <si>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Table 3. District Land &amp; Population</t>
  </si>
  <si>
    <r>
      <t>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</t>
    </r>
  </si>
  <si>
    <t>年月底別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</si>
  <si>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</si>
  <si>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</si>
  <si>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</si>
  <si>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</si>
  <si>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</si>
  <si>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</si>
  <si>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</si>
  <si>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</si>
  <si>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</si>
  <si>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</si>
  <si>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</si>
  <si>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</si>
  <si>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</si>
  <si>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</si>
  <si>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End of Year &amp; Month</t>
  </si>
  <si>
    <t xml:space="preserve"> No. of Village</t>
  </si>
  <si>
    <t>No.  of Households</t>
  </si>
  <si>
    <t>No. of Households (Person/Households)</t>
  </si>
  <si>
    <t>Male</t>
  </si>
  <si>
    <t>Female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</si>
  <si>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</si>
  <si>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</si>
  <si>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</si>
  <si>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</si>
  <si>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</si>
  <si>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</si>
  <si>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</si>
  <si>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</si>
  <si>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</si>
  <si>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</si>
  <si>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</si>
  <si>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</si>
  <si>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</si>
  <si>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</si>
  <si>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</si>
  <si>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</si>
  <si>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</si>
  <si>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</si>
  <si>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</si>
  <si>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</si>
  <si>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</si>
  <si>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</si>
  <si>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</si>
  <si>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</si>
  <si>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</si>
  <si>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</si>
  <si>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</si>
  <si>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</si>
  <si>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</si>
  <si>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</si>
  <si>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</si>
  <si>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</si>
  <si>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</si>
  <si>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</si>
  <si>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</si>
  <si>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</si>
  <si>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</si>
  <si>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</si>
  <si>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</si>
  <si>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</si>
  <si>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</si>
  <si>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</si>
  <si>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</si>
  <si>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</si>
  <si>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年月底別</t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</si>
  <si>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</si>
  <si>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</si>
  <si>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</si>
  <si>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</si>
  <si>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</si>
  <si>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各鄉鎮市人口數(續完)</t>
    </r>
  </si>
  <si>
    <t>Table 4. District Population(Cont. End)</t>
  </si>
  <si>
    <t>Noise</t>
  </si>
  <si>
    <t>Odors</t>
  </si>
  <si>
    <t>Grand Total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</si>
  <si>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</si>
  <si>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t>Table 5. Environmental Protection</t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</si>
  <si>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</si>
  <si>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</si>
  <si>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</si>
  <si>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</si>
  <si>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</si>
  <si>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</si>
  <si>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</si>
  <si>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</si>
  <si>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</si>
  <si>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</si>
  <si>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</si>
  <si>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</si>
  <si>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</si>
  <si>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Year &amp; Month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</si>
  <si>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</si>
  <si>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</si>
  <si>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</si>
  <si>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</si>
  <si>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</si>
  <si>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</si>
  <si>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</si>
  <si>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</si>
  <si>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</si>
  <si>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</si>
  <si>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</si>
  <si>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</si>
  <si>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</si>
  <si>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</si>
  <si>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</si>
  <si>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資料來源：本府環保局</t>
    </r>
    <r>
      <rPr>
        <sz val="11"/>
        <rFont val="標楷體"/>
        <family val="4"/>
      </rPr>
      <t>。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</si>
  <si>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</si>
  <si>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</si>
  <si>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t>　　　往後幾月會增加稽查次數。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</si>
  <si>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</si>
  <si>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</si>
  <si>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</si>
  <si>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</si>
  <si>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</si>
  <si>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</si>
  <si>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</si>
  <si>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</si>
  <si>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</si>
  <si>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</si>
  <si>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</si>
  <si>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廢玻璃容器</t>
  </si>
  <si>
    <t>其他</t>
  </si>
  <si>
    <t>Waste Paper</t>
  </si>
  <si>
    <t>Waste Iron &amp; Aluminum</t>
  </si>
  <si>
    <t>Other Metal Products</t>
  </si>
  <si>
    <t xml:space="preserve">Other Waste Plastic Products </t>
  </si>
  <si>
    <t>Waste Glass Containers</t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</si>
  <si>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</si>
  <si>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</si>
  <si>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</t>
    </r>
    <r>
      <rPr>
        <sz val="11"/>
        <rFont val="標楷體"/>
        <family val="4"/>
      </rPr>
      <t>等。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</si>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</sst>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0.0000"/>
    <numFmt numFmtId="179" formatCode="0.0"/>
    <numFmt numFmtId="180" formatCode="_-* #,##0_-;\-* #,##0_-;_-* &quot;-&quot;??_-;_-@_-"/>
    <numFmt numFmtId="181" formatCode="0.00_ "/>
    <numFmt numFmtId="182" formatCode="###\ ###\ ##0;[Red]\(\-\)###\ ###\ ##0"/>
    <numFmt numFmtId="183" formatCode="###\ ##0;[Red]\(\-\)###\ ##0"/>
    <numFmt numFmtId="184" formatCode="0.0;[Red]0.0"/>
    <numFmt numFmtId="185" formatCode="###\ ###\ ##0.0;[Red]\(\-\)###\ ###\ ##0.0"/>
    <numFmt numFmtId="186" formatCode="#,##0.00_ "/>
    <numFmt numFmtId="187" formatCode="_-* #,##0.000_-;\-* #,##0.000_-;_-* &quot;-&quot;??_-;_-@_-"/>
    <numFmt numFmtId="188" formatCode="_-* #,##0.0_-;\-* #,##0.0_-;_-* &quot;-&quot;??_-;_-@_-"/>
    <numFmt numFmtId="189" formatCode="0.00000"/>
    <numFmt numFmtId="190" formatCode="0.000"/>
    <numFmt numFmtId="191" formatCode="###.0\ ###\ ##0;[Red]\(\-\)###.0\ ###\ ##0"/>
    <numFmt numFmtId="192" formatCode="###.\ ###\ ##0;[Red]\(\-\)###.\ ###\ ##0"/>
    <numFmt numFmtId="193" formatCode="##.\ ###\ ##0;[Red]\(\-\)##.\ ###\ ##0"/>
    <numFmt numFmtId="194" formatCode="#.\ ###\ ##0;[Red]\(\-\)#.\ ###\ ##0"/>
    <numFmt numFmtId="195" formatCode=".\ ###\ ##0;[Red]\(\-\).\ ###\ ##00;"/>
    <numFmt numFmtId="196" formatCode=".\ ###\ ##0;[Red]\(\-\).\ ##\ ##00;"/>
    <numFmt numFmtId="197" formatCode=".\ ###\ ##0;[Red]\(\-\).\ #\ ##00;"/>
    <numFmt numFmtId="198" formatCode=".\ ###\ ##0;[Red]\(\-\).\ \ ##00;"/>
    <numFmt numFmtId="199" formatCode=".\ ###\ ##0;[Red]\(\-\).\ \ ##0;"/>
    <numFmt numFmtId="200" formatCode=".\ ###\ ##0;[Red]\(\-\).\ \ ##;"/>
    <numFmt numFmtId="201" formatCode=".\ ###\ ##0;[Red]\(\-\).\ \ #;"/>
    <numFmt numFmtId="202" formatCode="#,##0.000"/>
    <numFmt numFmtId="203" formatCode="0_ "/>
    <numFmt numFmtId="204" formatCode="&quot;$&quot;#,##0"/>
    <numFmt numFmtId="205" formatCode="0.00_ ;[Red]\-0.00\ "/>
    <numFmt numFmtId="206" formatCode="#,##0.00_);[Red]\(#,##0.00\)"/>
    <numFmt numFmtId="207" formatCode="#,##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_);[Red]\(0.00\)"/>
    <numFmt numFmtId="213" formatCode="#,##0.0_ "/>
    <numFmt numFmtId="214" formatCode="_-* #,##0.0_-;\-* #,##0.0_-;_-* &quot;-&quot;?_-;_-@_-"/>
    <numFmt numFmtId="215" formatCode="0_);[Red]\(0\)"/>
    <numFmt numFmtId="216" formatCode="0.0_ "/>
    <numFmt numFmtId="217" formatCode="0.000_ "/>
    <numFmt numFmtId="218" formatCode="_-* #,##0.0_-;\-* #,##0.0_-;_-* &quot;-&quot;_-;_-@_-"/>
    <numFmt numFmtId="219" formatCode="_-* #,##0.00_-;\-* #,##0.00_-;_-* &quot;-&quot;_-;_-@_-"/>
    <numFmt numFmtId="220" formatCode="0.000000000"/>
    <numFmt numFmtId="221" formatCode="0.00000000"/>
    <numFmt numFmtId="222" formatCode="0.0000000"/>
    <numFmt numFmtId="223" formatCode="0.000000"/>
    <numFmt numFmtId="224" formatCode="#,##0.000_ "/>
    <numFmt numFmtId="225" formatCode="#,##0.00000"/>
    <numFmt numFmtId="226" formatCode="0.00000_ "/>
    <numFmt numFmtId="227" formatCode="0.0000_ "/>
    <numFmt numFmtId="228" formatCode="#,##0.0000_ "/>
    <numFmt numFmtId="229" formatCode="0;_萀"/>
    <numFmt numFmtId="230" formatCode="0;_栀"/>
    <numFmt numFmtId="231" formatCode="[$-404]AM/PM\ hh:mm:ss"/>
    <numFmt numFmtId="232" formatCode="0_ ;[Red]\-0\ "/>
    <numFmt numFmtId="233" formatCode="0.00_);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0"/>
      <name val="細明體"/>
      <family val="3"/>
    </font>
    <font>
      <sz val="1.75"/>
      <name val="標楷體"/>
      <family val="4"/>
    </font>
    <font>
      <sz val="2.75"/>
      <name val="新細明體"/>
      <family val="1"/>
    </font>
    <font>
      <sz val="1"/>
      <name val="新細明體"/>
      <family val="1"/>
    </font>
    <font>
      <sz val="2.25"/>
      <name val="新細明體"/>
      <family val="1"/>
    </font>
    <font>
      <sz val="1"/>
      <name val="標楷體"/>
      <family val="4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4.75"/>
      <name val="新細明體"/>
      <family val="1"/>
    </font>
    <font>
      <vertAlign val="superscript"/>
      <sz val="12"/>
      <name val="Times New Roman"/>
      <family val="1"/>
    </font>
    <font>
      <sz val="2.5"/>
      <name val="新細明體"/>
      <family val="1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9"/>
      <color indexed="8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208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/>
    </xf>
    <xf numFmtId="208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 wrapText="1"/>
    </xf>
    <xf numFmtId="41" fontId="0" fillId="2" borderId="0" xfId="15" applyNumberFormat="1" applyFont="1" applyFill="1" applyAlignment="1">
      <alignment horizontal="right" vertical="center"/>
    </xf>
    <xf numFmtId="207" fontId="4" fillId="2" borderId="0" xfId="15" applyNumberFormat="1" applyFont="1" applyFill="1" applyAlignment="1">
      <alignment horizontal="right" vertical="center"/>
    </xf>
    <xf numFmtId="208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81" fontId="0" fillId="2" borderId="4" xfId="0" applyNumberFormat="1" applyFill="1" applyBorder="1" applyAlignment="1">
      <alignment/>
    </xf>
    <xf numFmtId="181" fontId="0" fillId="2" borderId="0" xfId="0" applyNumberFormat="1" applyFill="1" applyAlignment="1">
      <alignment/>
    </xf>
    <xf numFmtId="207" fontId="0" fillId="2" borderId="0" xfId="0" applyNumberFormat="1" applyFill="1" applyAlignment="1">
      <alignment/>
    </xf>
    <xf numFmtId="203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86" fontId="4" fillId="2" borderId="0" xfId="0" applyNumberFormat="1" applyFont="1" applyFill="1" applyAlignment="1">
      <alignment/>
    </xf>
    <xf numFmtId="208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208" fontId="19" fillId="2" borderId="0" xfId="0" applyNumberFormat="1" applyFont="1" applyFill="1" applyAlignment="1">
      <alignment/>
    </xf>
    <xf numFmtId="208" fontId="8" fillId="2" borderId="0" xfId="0" applyNumberFormat="1" applyFont="1" applyFill="1" applyBorder="1" applyAlignment="1">
      <alignment horizontal="right" vertical="center"/>
    </xf>
    <xf numFmtId="208" fontId="4" fillId="2" borderId="0" xfId="0" applyNumberFormat="1" applyFont="1" applyFill="1" applyBorder="1" applyAlignment="1">
      <alignment/>
    </xf>
    <xf numFmtId="186" fontId="8" fillId="2" borderId="5" xfId="0" applyNumberFormat="1" applyFont="1" applyFill="1" applyBorder="1" applyAlignment="1">
      <alignment horizontal="right"/>
    </xf>
    <xf numFmtId="186" fontId="4" fillId="2" borderId="1" xfId="0" applyNumberFormat="1" applyFont="1" applyFill="1" applyBorder="1" applyAlignment="1">
      <alignment horizontal="right" vertical="top"/>
    </xf>
    <xf numFmtId="186" fontId="8" fillId="2" borderId="6" xfId="0" applyNumberFormat="1" applyFont="1" applyFill="1" applyBorder="1" applyAlignment="1">
      <alignment horizontal="right"/>
    </xf>
    <xf numFmtId="204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204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07" fontId="4" fillId="2" borderId="0" xfId="0" applyNumberFormat="1" applyFont="1" applyFill="1" applyAlignment="1">
      <alignment/>
    </xf>
    <xf numFmtId="204" fontId="0" fillId="2" borderId="0" xfId="0" applyNumberFormat="1" applyFill="1" applyAlignment="1">
      <alignment horizontal="center"/>
    </xf>
    <xf numFmtId="204" fontId="0" fillId="2" borderId="0" xfId="0" applyNumberForma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41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center"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218" fontId="4" fillId="2" borderId="0" xfId="0" applyNumberFormat="1" applyFont="1" applyFill="1" applyBorder="1" applyAlignment="1">
      <alignment/>
    </xf>
    <xf numFmtId="207" fontId="4" fillId="2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0" xfId="15" applyNumberFormat="1" applyFont="1" applyFill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6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17" fillId="2" borderId="12" xfId="0" applyFont="1" applyFill="1" applyBorder="1" applyAlignment="1" applyProtection="1">
      <alignment horizontal="center" vertical="center" wrapText="1" shrinkToFi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207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207" fontId="4" fillId="2" borderId="0" xfId="15" applyNumberFormat="1" applyFont="1" applyFill="1" applyAlignment="1">
      <alignment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5" fillId="2" borderId="9" xfId="0" applyFont="1" applyFill="1" applyBorder="1" applyAlignment="1">
      <alignment horizontal="right" vertical="center" wrapText="1"/>
    </xf>
    <xf numFmtId="41" fontId="4" fillId="2" borderId="5" xfId="15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left" vertical="center" wrapText="1"/>
    </xf>
    <xf numFmtId="207" fontId="7" fillId="0" borderId="19" xfId="0" applyNumberFormat="1" applyFont="1" applyFill="1" applyBorder="1" applyAlignment="1">
      <alignment horizontal="right" vertical="center"/>
    </xf>
    <xf numFmtId="207" fontId="7" fillId="2" borderId="19" xfId="0" applyNumberFormat="1" applyFont="1" applyFill="1" applyBorder="1" applyAlignment="1">
      <alignment horizontal="right" vertical="center"/>
    </xf>
    <xf numFmtId="181" fontId="7" fillId="2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 wrapText="1"/>
    </xf>
    <xf numFmtId="207" fontId="7" fillId="0" borderId="19" xfId="15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horizontal="right" vertical="center"/>
    </xf>
    <xf numFmtId="207" fontId="7" fillId="0" borderId="19" xfId="15" applyNumberFormat="1" applyFont="1" applyFill="1" applyBorder="1" applyAlignment="1">
      <alignment horizontal="right" vertical="center"/>
    </xf>
    <xf numFmtId="207" fontId="7" fillId="0" borderId="19" xfId="0" applyNumberFormat="1" applyFont="1" applyFill="1" applyBorder="1" applyAlignment="1">
      <alignment vertical="center"/>
    </xf>
    <xf numFmtId="41" fontId="7" fillId="0" borderId="19" xfId="15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 quotePrefix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207" fontId="7" fillId="0" borderId="19" xfId="0" applyNumberFormat="1" applyFont="1" applyBorder="1" applyAlignment="1">
      <alignment vertical="center"/>
    </xf>
    <xf numFmtId="207" fontId="51" fillId="0" borderId="19" xfId="0" applyNumberFormat="1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207" fontId="7" fillId="0" borderId="20" xfId="15" applyNumberFormat="1" applyFont="1" applyFill="1" applyBorder="1" applyAlignment="1">
      <alignment vertical="center"/>
    </xf>
    <xf numFmtId="207" fontId="7" fillId="0" borderId="20" xfId="0" applyNumberFormat="1" applyFont="1" applyFill="1" applyBorder="1" applyAlignment="1">
      <alignment horizontal="right" vertical="center"/>
    </xf>
    <xf numFmtId="186" fontId="7" fillId="0" borderId="20" xfId="0" applyNumberFormat="1" applyFont="1" applyFill="1" applyBorder="1" applyAlignment="1">
      <alignment horizontal="right" vertical="center"/>
    </xf>
    <xf numFmtId="207" fontId="7" fillId="0" borderId="20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207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2" fillId="3" borderId="21" xfId="0" applyFont="1" applyFill="1" applyBorder="1" applyAlignment="1">
      <alignment horizontal="left" vertical="center" wrapText="1"/>
    </xf>
    <xf numFmtId="207" fontId="7" fillId="0" borderId="21" xfId="0" applyNumberFormat="1" applyFont="1" applyFill="1" applyBorder="1" applyAlignment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207" fontId="51" fillId="0" borderId="21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19" xfId="15" applyNumberFormat="1" applyFont="1" applyFill="1" applyBorder="1" applyAlignment="1">
      <alignment horizontal="right" vertical="center"/>
    </xf>
    <xf numFmtId="0" fontId="7" fillId="3" borderId="19" xfId="0" applyFont="1" applyFill="1" applyBorder="1" applyAlignment="1">
      <alignment vertical="center" wrapText="1"/>
    </xf>
    <xf numFmtId="186" fontId="7" fillId="0" borderId="19" xfId="15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203" fontId="7" fillId="0" borderId="19" xfId="15" applyNumberFormat="1" applyFont="1" applyFill="1" applyBorder="1" applyAlignment="1">
      <alignment horizontal="right" vertical="center"/>
    </xf>
    <xf numFmtId="43" fontId="7" fillId="0" borderId="19" xfId="15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20" xfId="15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5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8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180" fontId="4" fillId="0" borderId="0" xfId="15" applyNumberFormat="1" applyFont="1" applyAlignment="1">
      <alignment vertical="center"/>
    </xf>
    <xf numFmtId="0" fontId="18" fillId="0" borderId="3" xfId="0" applyFont="1" applyBorder="1" applyAlignment="1">
      <alignment horizontal="distributed" vertical="center"/>
    </xf>
    <xf numFmtId="0" fontId="18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80" fontId="4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7" fillId="0" borderId="3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5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2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18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177" fontId="4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6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distributed" vertical="center"/>
    </xf>
    <xf numFmtId="0" fontId="58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58" fillId="0" borderId="0" xfId="0" applyFont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43" fontId="10" fillId="0" borderId="0" xfId="15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1" xfId="0" applyBorder="1" applyAlignment="1">
      <alignment/>
    </xf>
    <xf numFmtId="0" fontId="5" fillId="0" borderId="1" xfId="0" applyFont="1" applyFill="1" applyBorder="1" applyAlignment="1">
      <alignment/>
    </xf>
    <xf numFmtId="43" fontId="10" fillId="0" borderId="0" xfId="15" applyFont="1" applyAlignment="1">
      <alignment vertical="center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vertical="center"/>
    </xf>
    <xf numFmtId="43" fontId="1" fillId="0" borderId="0" xfId="15" applyFont="1" applyFill="1" applyBorder="1" applyAlignment="1">
      <alignment vertical="center"/>
    </xf>
    <xf numFmtId="180" fontId="1" fillId="0" borderId="0" xfId="15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41" fontId="1" fillId="0" borderId="0" xfId="0" applyNumberFormat="1" applyFont="1" applyBorder="1" applyAlignment="1" applyProtection="1">
      <alignment horizontal="center" vertical="center"/>
      <protection/>
    </xf>
    <xf numFmtId="41" fontId="1" fillId="0" borderId="1" xfId="0" applyNumberFormat="1" applyFont="1" applyBorder="1" applyAlignment="1" applyProtection="1">
      <alignment horizontal="center" vertical="center"/>
      <protection/>
    </xf>
    <xf numFmtId="41" fontId="2" fillId="0" borderId="0" xfId="0" applyNumberFormat="1" applyFont="1" applyBorder="1" applyAlignment="1" applyProtection="1">
      <alignment horizontal="center" vertical="center"/>
      <protection/>
    </xf>
    <xf numFmtId="41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Alignment="1">
      <alignment/>
    </xf>
    <xf numFmtId="176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1" fillId="0" borderId="0" xfId="0" applyNumberFormat="1" applyFont="1" applyFill="1" applyBorder="1" applyAlignment="1">
      <alignment vertical="center"/>
    </xf>
    <xf numFmtId="43" fontId="7" fillId="0" borderId="19" xfId="15" applyNumberFormat="1" applyFont="1" applyFill="1" applyBorder="1" applyAlignment="1">
      <alignment horizontal="right"/>
    </xf>
    <xf numFmtId="207" fontId="7" fillId="0" borderId="21" xfId="0" applyNumberFormat="1" applyFont="1" applyBorder="1" applyAlignment="1">
      <alignment horizontal="center" vertical="center" wrapText="1"/>
    </xf>
    <xf numFmtId="207" fontId="7" fillId="0" borderId="20" xfId="0" applyNumberFormat="1" applyFont="1" applyBorder="1" applyAlignment="1">
      <alignment horizontal="center" vertical="center" wrapText="1"/>
    </xf>
    <xf numFmtId="207" fontId="7" fillId="0" borderId="20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07" fontId="8" fillId="0" borderId="20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/>
    </xf>
    <xf numFmtId="207" fontId="17" fillId="0" borderId="21" xfId="0" applyNumberFormat="1" applyFont="1" applyFill="1" applyBorder="1" applyAlignment="1">
      <alignment horizontal="center" vertical="center" wrapText="1"/>
    </xf>
    <xf numFmtId="207" fontId="18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207" fontId="7" fillId="0" borderId="2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207" fontId="2" fillId="0" borderId="21" xfId="0" applyNumberFormat="1" applyFont="1" applyFill="1" applyBorder="1" applyAlignment="1">
      <alignment horizontal="center" vertical="center" wrapText="1"/>
    </xf>
    <xf numFmtId="207" fontId="4" fillId="0" borderId="2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07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7" fontId="15" fillId="0" borderId="2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1" fontId="4" fillId="0" borderId="29" xfId="15" applyNumberFormat="1" applyFont="1" applyFill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1" fillId="0" borderId="19" xfId="0" applyFont="1" applyBorder="1" applyAlignment="1">
      <alignment horizontal="center" vertical="center" wrapText="1"/>
    </xf>
    <xf numFmtId="41" fontId="0" fillId="0" borderId="29" xfId="15" applyNumberFormat="1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9" xfId="0" applyFont="1" applyBorder="1" applyAlignment="1">
      <alignment horizontal="distributed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4" fontId="4" fillId="0" borderId="29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5" fillId="0" borderId="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8" fillId="2" borderId="35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6" fontId="4" fillId="2" borderId="15" xfId="0" applyNumberFormat="1" applyFont="1" applyFill="1" applyBorder="1" applyAlignment="1">
      <alignment horizontal="right" vertical="center"/>
    </xf>
    <xf numFmtId="186" fontId="4" fillId="2" borderId="38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208" fontId="2" fillId="2" borderId="27" xfId="0" applyNumberFormat="1" applyFont="1" applyFill="1" applyBorder="1" applyAlignment="1">
      <alignment horizontal="center" vertical="center" wrapText="1"/>
    </xf>
    <xf numFmtId="208" fontId="2" fillId="2" borderId="28" xfId="0" applyNumberFormat="1" applyFont="1" applyFill="1" applyBorder="1" applyAlignment="1">
      <alignment horizontal="center" vertical="center" wrapText="1"/>
    </xf>
    <xf numFmtId="208" fontId="6" fillId="2" borderId="0" xfId="0" applyNumberFormat="1" applyFont="1" applyFill="1" applyAlignment="1">
      <alignment horizontal="center"/>
    </xf>
    <xf numFmtId="208" fontId="0" fillId="2" borderId="0" xfId="0" applyNumberFormat="1" applyFill="1" applyAlignment="1">
      <alignment horizontal="center"/>
    </xf>
    <xf numFmtId="218" fontId="4" fillId="2" borderId="15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86" fontId="4" fillId="2" borderId="15" xfId="0" applyNumberFormat="1" applyFont="1" applyFill="1" applyBorder="1" applyAlignment="1">
      <alignment vertical="center"/>
    </xf>
    <xf numFmtId="186" fontId="4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04" fontId="33" fillId="2" borderId="0" xfId="0" applyNumberFormat="1" applyFont="1" applyFill="1" applyAlignment="1">
      <alignment horizontal="left"/>
    </xf>
    <xf numFmtId="20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4" fillId="2" borderId="1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203" fontId="6" fillId="2" borderId="0" xfId="0" applyNumberFormat="1" applyFont="1" applyFill="1" applyAlignment="1">
      <alignment horizontal="center"/>
    </xf>
    <xf numFmtId="203" fontId="0" fillId="2" borderId="0" xfId="0" applyNumberFormat="1" applyFill="1" applyAlignment="1">
      <alignment horizontal="center"/>
    </xf>
    <xf numFmtId="203" fontId="2" fillId="2" borderId="5" xfId="0" applyNumberFormat="1" applyFont="1" applyFill="1" applyBorder="1" applyAlignment="1">
      <alignment horizontal="center" vertical="center" wrapText="1"/>
    </xf>
    <xf numFmtId="203" fontId="2" fillId="2" borderId="0" xfId="0" applyNumberFormat="1" applyFont="1" applyFill="1" applyBorder="1" applyAlignment="1">
      <alignment horizontal="center" vertical="center" wrapText="1"/>
    </xf>
    <xf numFmtId="203" fontId="2" fillId="2" borderId="1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81" fontId="17" fillId="2" borderId="21" xfId="0" applyNumberFormat="1" applyFont="1" applyFill="1" applyBorder="1" applyAlignment="1">
      <alignment horizontal="center" vertical="center" wrapText="1"/>
    </xf>
    <xf numFmtId="181" fontId="32" fillId="2" borderId="2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3" fontId="4" fillId="2" borderId="1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86" fontId="4" fillId="2" borderId="15" xfId="15" applyNumberFormat="1" applyFont="1" applyFill="1" applyBorder="1" applyAlignment="1">
      <alignment horizontal="right" vertical="center"/>
    </xf>
    <xf numFmtId="181" fontId="4" fillId="2" borderId="38" xfId="0" applyNumberFormat="1" applyFont="1" applyFill="1" applyBorder="1" applyAlignment="1">
      <alignment horizontal="right" vertical="center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204" fontId="6" fillId="2" borderId="5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305829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5454780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2002367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'[2]Sheet2'!$K$1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'[2]Sheet2'!$K$2:$K$10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42054905"/>
        <c:axId val="42949826"/>
        <c:axId val="51004115"/>
      </c:bar3D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2054905"/>
        <c:crossesAt val="1"/>
        <c:crossBetween val="between"/>
        <c:dispUnits/>
        <c:majorUnit val="400"/>
      </c:valAx>
      <c:serAx>
        <c:axId val="5100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4982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'保安防衛'!$U$16:$U$21</c:f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'保安防衛'!$V$16:$V$21</c:f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'保安防衛'!$T$16:$T$21</c:f>
            </c:numRef>
          </c:cat>
          <c:val>
            <c:numRef>
              <c:f>'保安防衛'!$W$16:$W$21</c:f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638385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3689270"/>
        <c:axId val="33203431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30395424"/>
        <c:axId val="5123361"/>
      </c:lineChart>
      <c:catAx>
        <c:axId val="3689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03431"/>
        <c:crosses val="autoZero"/>
        <c:auto val="0"/>
        <c:lblOffset val="100"/>
        <c:noMultiLvlLbl val="0"/>
      </c:catAx>
      <c:valAx>
        <c:axId val="33203431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89270"/>
        <c:crossesAt val="1"/>
        <c:crossBetween val="between"/>
        <c:dispUnits/>
        <c:majorUnit val="5"/>
      </c:valAx>
      <c:catAx>
        <c:axId val="30395424"/>
        <c:scaling>
          <c:orientation val="minMax"/>
        </c:scaling>
        <c:axPos val="b"/>
        <c:delete val="1"/>
        <c:majorTickMark val="in"/>
        <c:minorTickMark val="none"/>
        <c:tickLblPos val="nextTo"/>
        <c:crossAx val="5123361"/>
        <c:crosses val="autoZero"/>
        <c:auto val="0"/>
        <c:lblOffset val="100"/>
        <c:noMultiLvlLbl val="0"/>
      </c:catAx>
      <c:valAx>
        <c:axId val="512336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395424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2339067"/>
        <c:crosses val="autoZero"/>
        <c:auto val="0"/>
        <c:lblOffset val="100"/>
        <c:noMultiLvlLbl val="0"/>
      </c:catAx>
      <c:valAx>
        <c:axId val="12339067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1102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3942740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2592158"/>
        <c:axId val="23329423"/>
      </c:barChart>
      <c:lineChart>
        <c:grouping val="standard"/>
        <c:varyColors val="0"/>
        <c:ser>
          <c:idx val="0"/>
          <c:order val="1"/>
          <c:tx>
            <c:strRef>
              <c:f>'[1]Sheet2'!$Q$1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'[1]Sheet2'!$Q$2:$Q$9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8638216"/>
        <c:axId val="10635081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23329423"/>
        <c:crosses val="autoZero"/>
        <c:auto val="0"/>
        <c:lblOffset val="100"/>
        <c:noMultiLvlLbl val="0"/>
      </c:catAx>
      <c:valAx>
        <c:axId val="23329423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92158"/>
        <c:crossesAt val="1"/>
        <c:crossBetween val="between"/>
        <c:dispUnits/>
        <c:majorUnit val="3000"/>
      </c:valAx>
      <c:catAx>
        <c:axId val="8638216"/>
        <c:scaling>
          <c:orientation val="minMax"/>
        </c:scaling>
        <c:axPos val="b"/>
        <c:delete val="1"/>
        <c:majorTickMark val="in"/>
        <c:minorTickMark val="none"/>
        <c:tickLblPos val="nextTo"/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638216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8606866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84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13</xdr:row>
      <xdr:rowOff>238125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79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0.87175</cdr:y>
    </cdr:from>
    <cdr:to>
      <cdr:x>0.5075</cdr:x>
      <cdr:y>0.87175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43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81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79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83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895;&#22577;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人口參考表"/>
      <sheetName val="參考"/>
      <sheetName val="圖一"/>
      <sheetName val="表十七 續"/>
      <sheetName val="表四續"/>
      <sheetName val="圖二"/>
      <sheetName val="圖三"/>
      <sheetName val="表二十一環1參考"/>
      <sheetName val="表二十一 續"/>
      <sheetName val="圖四"/>
      <sheetName val="表二十一環參考"/>
      <sheetName val="Sheet3"/>
    </sheetNames>
    <sheetDataSet>
      <sheetData sheetId="0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</sheetData>
      <sheetData sheetId="1">
        <row r="3">
          <cell r="M3">
            <v>463434</v>
          </cell>
        </row>
        <row r="4">
          <cell r="M4">
            <v>464701</v>
          </cell>
        </row>
        <row r="5">
          <cell r="M5">
            <v>465082</v>
          </cell>
        </row>
        <row r="6">
          <cell r="M6">
            <v>465862</v>
          </cell>
        </row>
        <row r="7">
          <cell r="M7">
            <v>466115</v>
          </cell>
        </row>
        <row r="8">
          <cell r="M8">
            <v>465316</v>
          </cell>
        </row>
        <row r="9">
          <cell r="M9">
            <v>465095</v>
          </cell>
        </row>
        <row r="10">
          <cell r="M10">
            <v>465493</v>
          </cell>
        </row>
        <row r="11">
          <cell r="M11">
            <v>464953</v>
          </cell>
        </row>
        <row r="12">
          <cell r="M12">
            <v>465061</v>
          </cell>
        </row>
        <row r="13">
          <cell r="M13">
            <v>465583</v>
          </cell>
        </row>
        <row r="14">
          <cell r="M14">
            <v>464802</v>
          </cell>
        </row>
        <row r="15">
          <cell r="M15">
            <v>464280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B4" sqref="B4:B5"/>
    </sheetView>
  </sheetViews>
  <sheetFormatPr defaultColWidth="9.00390625" defaultRowHeight="25.5" customHeight="1"/>
  <cols>
    <col min="1" max="1" width="22.00390625" style="190" customWidth="1"/>
    <col min="2" max="3" width="10.625" style="191" customWidth="1"/>
    <col min="4" max="4" width="12.75390625" style="191" bestFit="1" customWidth="1"/>
    <col min="5" max="5" width="11.00390625" style="192" customWidth="1"/>
    <col min="6" max="6" width="11.00390625" style="191" customWidth="1"/>
    <col min="7" max="7" width="10.875" style="191" customWidth="1"/>
    <col min="8" max="8" width="12.875" style="192" customWidth="1"/>
    <col min="9" max="9" width="3.875" style="150" customWidth="1"/>
    <col min="10" max="16384" width="9.00390625" style="150" customWidth="1"/>
  </cols>
  <sheetData>
    <row r="1" spans="1:8" ht="25.5" customHeight="1">
      <c r="A1" s="356" t="s">
        <v>241</v>
      </c>
      <c r="B1" s="357"/>
      <c r="C1" s="357"/>
      <c r="D1" s="357"/>
      <c r="E1" s="357"/>
      <c r="F1" s="357"/>
      <c r="G1" s="357"/>
      <c r="H1" s="357"/>
    </row>
    <row r="2" spans="1:8" s="151" customFormat="1" ht="25.5" customHeight="1">
      <c r="A2" s="358" t="s">
        <v>242</v>
      </c>
      <c r="B2" s="359"/>
      <c r="C2" s="359"/>
      <c r="D2" s="359"/>
      <c r="E2" s="359"/>
      <c r="F2" s="359"/>
      <c r="G2" s="359"/>
      <c r="H2" s="359"/>
    </row>
    <row r="3" spans="1:8" s="151" customFormat="1" ht="25.5" customHeight="1">
      <c r="A3" s="365" t="s">
        <v>282</v>
      </c>
      <c r="B3" s="366"/>
      <c r="C3" s="366"/>
      <c r="D3" s="366"/>
      <c r="E3" s="366"/>
      <c r="F3" s="366"/>
      <c r="G3" s="366"/>
      <c r="H3" s="366"/>
    </row>
    <row r="4" spans="1:8" s="151" customFormat="1" ht="25.5" customHeight="1">
      <c r="A4" s="368" t="s">
        <v>243</v>
      </c>
      <c r="B4" s="340" t="s">
        <v>283</v>
      </c>
      <c r="C4" s="351" t="s">
        <v>284</v>
      </c>
      <c r="D4" s="343" t="s">
        <v>244</v>
      </c>
      <c r="E4" s="360" t="s">
        <v>245</v>
      </c>
      <c r="F4" s="362" t="s">
        <v>285</v>
      </c>
      <c r="G4" s="343" t="s">
        <v>286</v>
      </c>
      <c r="H4" s="355" t="s">
        <v>246</v>
      </c>
    </row>
    <row r="5" spans="1:8" s="151" customFormat="1" ht="25.5" customHeight="1">
      <c r="A5" s="369"/>
      <c r="B5" s="341"/>
      <c r="C5" s="342"/>
      <c r="D5" s="370"/>
      <c r="E5" s="371"/>
      <c r="F5" s="363"/>
      <c r="G5" s="372"/>
      <c r="H5" s="367"/>
    </row>
    <row r="6" spans="1:8" ht="32.25">
      <c r="A6" s="152" t="s">
        <v>247</v>
      </c>
      <c r="B6" s="153"/>
      <c r="C6" s="153"/>
      <c r="D6" s="154"/>
      <c r="E6" s="155"/>
      <c r="F6" s="154"/>
      <c r="G6" s="154"/>
      <c r="H6" s="156"/>
    </row>
    <row r="7" spans="1:8" ht="27">
      <c r="A7" s="157" t="s">
        <v>248</v>
      </c>
      <c r="B7" s="158">
        <v>147985</v>
      </c>
      <c r="C7" s="158">
        <v>147697</v>
      </c>
      <c r="D7" s="153">
        <f>B7-C7</f>
        <v>288</v>
      </c>
      <c r="E7" s="159">
        <f>D7/C7*100</f>
        <v>0.19499380488432397</v>
      </c>
      <c r="F7" s="158">
        <v>145410</v>
      </c>
      <c r="G7" s="160">
        <f>B7-F7</f>
        <v>2575</v>
      </c>
      <c r="H7" s="159">
        <f>G7/F7*100</f>
        <v>1.770854824289939</v>
      </c>
    </row>
    <row r="8" spans="1:8" ht="27">
      <c r="A8" s="157" t="s">
        <v>249</v>
      </c>
      <c r="B8" s="158">
        <v>460918</v>
      </c>
      <c r="C8" s="158">
        <v>460992</v>
      </c>
      <c r="D8" s="153">
        <f>B8-C8</f>
        <v>-74</v>
      </c>
      <c r="E8" s="159">
        <f>D8/C8*100</f>
        <v>-0.016052339303068167</v>
      </c>
      <c r="F8" s="158">
        <v>460161</v>
      </c>
      <c r="G8" s="160">
        <f>B8-F8</f>
        <v>757</v>
      </c>
      <c r="H8" s="159">
        <f>G8/F8*100</f>
        <v>0.16450763971740326</v>
      </c>
    </row>
    <row r="9" spans="1:8" ht="27">
      <c r="A9" s="157" t="s">
        <v>250</v>
      </c>
      <c r="B9" s="158">
        <v>235932</v>
      </c>
      <c r="C9" s="158">
        <v>236000</v>
      </c>
      <c r="D9" s="153">
        <f>B9-C9</f>
        <v>-68</v>
      </c>
      <c r="E9" s="159">
        <f>D9/C9*100</f>
        <v>-0.0288135593220339</v>
      </c>
      <c r="F9" s="158">
        <v>236067</v>
      </c>
      <c r="G9" s="160">
        <f>B9-F9</f>
        <v>-135</v>
      </c>
      <c r="H9" s="159">
        <f>G9/F9*100</f>
        <v>-0.05718715449427493</v>
      </c>
    </row>
    <row r="10" spans="1:8" ht="27">
      <c r="A10" s="157" t="s">
        <v>251</v>
      </c>
      <c r="B10" s="158">
        <v>224986</v>
      </c>
      <c r="C10" s="158">
        <v>224992</v>
      </c>
      <c r="D10" s="153">
        <f>B10-C10</f>
        <v>-6</v>
      </c>
      <c r="E10" s="159">
        <f>D10/C10*100</f>
        <v>-0.0026667614848527948</v>
      </c>
      <c r="F10" s="158">
        <v>224094</v>
      </c>
      <c r="G10" s="160">
        <f>B10-F10</f>
        <v>892</v>
      </c>
      <c r="H10" s="159">
        <f>G10/F10*100</f>
        <v>0.39804724802984465</v>
      </c>
    </row>
    <row r="11" spans="1:8" ht="45">
      <c r="A11" s="157" t="s">
        <v>287</v>
      </c>
      <c r="B11" s="161">
        <v>215</v>
      </c>
      <c r="C11" s="161">
        <v>215</v>
      </c>
      <c r="D11" s="162">
        <f>B11-C11</f>
        <v>0</v>
      </c>
      <c r="E11" s="162">
        <f>D11/C11*100</f>
        <v>0</v>
      </c>
      <c r="F11" s="161">
        <v>215</v>
      </c>
      <c r="G11" s="162">
        <f>B11-F11</f>
        <v>0</v>
      </c>
      <c r="H11" s="162">
        <f>G11/F11*100</f>
        <v>0</v>
      </c>
    </row>
    <row r="12" spans="1:8" ht="27">
      <c r="A12" s="157" t="s">
        <v>288</v>
      </c>
      <c r="B12" s="161">
        <v>3</v>
      </c>
      <c r="C12" s="161">
        <v>6</v>
      </c>
      <c r="D12" s="163" t="s">
        <v>252</v>
      </c>
      <c r="E12" s="163" t="s">
        <v>252</v>
      </c>
      <c r="F12" s="161">
        <v>55</v>
      </c>
      <c r="G12" s="163" t="s">
        <v>252</v>
      </c>
      <c r="H12" s="163" t="s">
        <v>252</v>
      </c>
    </row>
    <row r="13" spans="1:8" ht="27">
      <c r="A13" s="157" t="s">
        <v>253</v>
      </c>
      <c r="B13" s="161">
        <v>260</v>
      </c>
      <c r="C13" s="161">
        <v>297</v>
      </c>
      <c r="D13" s="163" t="s">
        <v>252</v>
      </c>
      <c r="E13" s="163" t="s">
        <v>252</v>
      </c>
      <c r="F13" s="161">
        <v>308</v>
      </c>
      <c r="G13" s="163" t="s">
        <v>252</v>
      </c>
      <c r="H13" s="163" t="s">
        <v>252</v>
      </c>
    </row>
    <row r="14" spans="1:8" ht="27">
      <c r="A14" s="157" t="s">
        <v>254</v>
      </c>
      <c r="B14" s="161">
        <v>257</v>
      </c>
      <c r="C14" s="161">
        <v>291</v>
      </c>
      <c r="D14" s="163" t="s">
        <v>252</v>
      </c>
      <c r="E14" s="163" t="s">
        <v>252</v>
      </c>
      <c r="F14" s="161">
        <v>253</v>
      </c>
      <c r="G14" s="163" t="s">
        <v>252</v>
      </c>
      <c r="H14" s="163" t="s">
        <v>252</v>
      </c>
    </row>
    <row r="15" spans="1:8" ht="27">
      <c r="A15" s="157" t="s">
        <v>289</v>
      </c>
      <c r="B15" s="161">
        <v>-77</v>
      </c>
      <c r="C15" s="161">
        <v>330</v>
      </c>
      <c r="D15" s="163" t="s">
        <v>252</v>
      </c>
      <c r="E15" s="163" t="s">
        <v>252</v>
      </c>
      <c r="F15" s="161">
        <v>-159</v>
      </c>
      <c r="G15" s="163" t="s">
        <v>252</v>
      </c>
      <c r="H15" s="163" t="s">
        <v>252</v>
      </c>
    </row>
    <row r="16" spans="1:8" ht="27">
      <c r="A16" s="157" t="s">
        <v>255</v>
      </c>
      <c r="B16" s="158">
        <v>1986</v>
      </c>
      <c r="C16" s="158">
        <v>2275</v>
      </c>
      <c r="D16" s="163" t="s">
        <v>252</v>
      </c>
      <c r="E16" s="163" t="s">
        <v>252</v>
      </c>
      <c r="F16" s="158">
        <v>1974</v>
      </c>
      <c r="G16" s="163" t="s">
        <v>252</v>
      </c>
      <c r="H16" s="163" t="s">
        <v>252</v>
      </c>
    </row>
    <row r="17" spans="1:8" ht="27">
      <c r="A17" s="157" t="s">
        <v>256</v>
      </c>
      <c r="B17" s="158">
        <v>2063</v>
      </c>
      <c r="C17" s="158">
        <v>1945</v>
      </c>
      <c r="D17" s="163" t="s">
        <v>252</v>
      </c>
      <c r="E17" s="163" t="s">
        <v>252</v>
      </c>
      <c r="F17" s="158">
        <v>2133</v>
      </c>
      <c r="G17" s="163" t="s">
        <v>252</v>
      </c>
      <c r="H17" s="163" t="s">
        <v>252</v>
      </c>
    </row>
    <row r="18" spans="1:8" ht="16.5">
      <c r="A18" s="164"/>
      <c r="B18" s="165"/>
      <c r="C18" s="165"/>
      <c r="D18" s="160"/>
      <c r="E18" s="159"/>
      <c r="F18" s="160"/>
      <c r="G18" s="160"/>
      <c r="H18" s="153"/>
    </row>
    <row r="19" spans="1:8" ht="32.25">
      <c r="A19" s="152" t="s">
        <v>257</v>
      </c>
      <c r="B19" s="165"/>
      <c r="C19" s="165"/>
      <c r="D19" s="153"/>
      <c r="E19" s="159"/>
      <c r="F19" s="166"/>
      <c r="G19" s="160"/>
      <c r="H19" s="153"/>
    </row>
    <row r="20" spans="1:8" ht="27">
      <c r="A20" s="157" t="s">
        <v>258</v>
      </c>
      <c r="B20" s="161">
        <v>311</v>
      </c>
      <c r="C20" s="161">
        <v>288</v>
      </c>
      <c r="D20" s="153">
        <f>B20-C20</f>
        <v>23</v>
      </c>
      <c r="E20" s="159">
        <f>D20/C20*100</f>
        <v>7.986111111111111</v>
      </c>
      <c r="F20" s="161">
        <v>346</v>
      </c>
      <c r="G20" s="160">
        <f>B20-F20</f>
        <v>-35</v>
      </c>
      <c r="H20" s="159">
        <f>G20/F20*100</f>
        <v>-10.115606936416185</v>
      </c>
    </row>
    <row r="21" spans="1:8" ht="27">
      <c r="A21" s="157" t="s">
        <v>259</v>
      </c>
      <c r="B21" s="161">
        <v>3545</v>
      </c>
      <c r="C21" s="161">
        <v>3733</v>
      </c>
      <c r="D21" s="153">
        <f>B21-C21</f>
        <v>-188</v>
      </c>
      <c r="E21" s="159">
        <f>D21/C21*100</f>
        <v>-5.036163943209216</v>
      </c>
      <c r="F21" s="158">
        <v>3283</v>
      </c>
      <c r="G21" s="160">
        <f>B21-F21</f>
        <v>262</v>
      </c>
      <c r="H21" s="159">
        <f>G21/F21*100</f>
        <v>7.980505635089857</v>
      </c>
    </row>
    <row r="22" spans="1:8" ht="23.25">
      <c r="A22" s="167" t="s">
        <v>290</v>
      </c>
      <c r="B22" s="158">
        <v>57</v>
      </c>
      <c r="C22" s="158">
        <v>30</v>
      </c>
      <c r="D22" s="153">
        <f>B22-C22</f>
        <v>27</v>
      </c>
      <c r="E22" s="159">
        <f>D22/C22*100</f>
        <v>90</v>
      </c>
      <c r="F22" s="158">
        <v>51</v>
      </c>
      <c r="G22" s="160">
        <f>B22-F22</f>
        <v>6</v>
      </c>
      <c r="H22" s="159">
        <f>G22/F22*100</f>
        <v>11.76470588235294</v>
      </c>
    </row>
    <row r="23" spans="1:8" ht="39.75">
      <c r="A23" s="157" t="s">
        <v>260</v>
      </c>
      <c r="B23" s="161">
        <v>1328</v>
      </c>
      <c r="C23" s="161">
        <v>882</v>
      </c>
      <c r="D23" s="153">
        <f>B23-C23</f>
        <v>446</v>
      </c>
      <c r="E23" s="159">
        <f>D23/C23*100</f>
        <v>50.56689342403629</v>
      </c>
      <c r="F23" s="161">
        <v>1242</v>
      </c>
      <c r="G23" s="160">
        <f>B23-F23</f>
        <v>86</v>
      </c>
      <c r="H23" s="159">
        <f>G23/F23*100</f>
        <v>6.924315619967794</v>
      </c>
    </row>
    <row r="24" spans="1:8" ht="27">
      <c r="A24" s="168" t="s">
        <v>261</v>
      </c>
      <c r="B24" s="169">
        <v>4655796</v>
      </c>
      <c r="C24" s="169">
        <v>4520765</v>
      </c>
      <c r="D24" s="170">
        <f>B24-C24</f>
        <v>135031</v>
      </c>
      <c r="E24" s="171">
        <f>D24/C24*100</f>
        <v>2.9869059771963373</v>
      </c>
      <c r="F24" s="169">
        <v>4517013</v>
      </c>
      <c r="G24" s="172">
        <f>B24-F24</f>
        <v>138783</v>
      </c>
      <c r="H24" s="171">
        <f>G24/F24*100</f>
        <v>3.0724507545141004</v>
      </c>
    </row>
    <row r="25" spans="1:8" ht="25.5" customHeight="1">
      <c r="A25" s="173"/>
      <c r="B25" s="174"/>
      <c r="C25" s="174"/>
      <c r="D25" s="174"/>
      <c r="E25" s="175"/>
      <c r="F25" s="174"/>
      <c r="G25" s="174"/>
      <c r="H25" s="173"/>
    </row>
    <row r="26" spans="1:8" ht="25.5" customHeight="1">
      <c r="A26" s="364" t="s">
        <v>262</v>
      </c>
      <c r="B26" s="357"/>
      <c r="C26" s="357"/>
      <c r="D26" s="357"/>
      <c r="E26" s="357"/>
      <c r="F26" s="357"/>
      <c r="G26" s="357"/>
      <c r="H26" s="357"/>
    </row>
    <row r="27" spans="1:8" ht="25.5" customHeight="1">
      <c r="A27" s="352" t="s">
        <v>263</v>
      </c>
      <c r="B27" s="353"/>
      <c r="C27" s="353"/>
      <c r="D27" s="353"/>
      <c r="E27" s="353"/>
      <c r="F27" s="353"/>
      <c r="G27" s="353"/>
      <c r="H27" s="353"/>
    </row>
    <row r="28" spans="1:8" ht="25.5" customHeight="1">
      <c r="A28" s="346" t="s">
        <v>282</v>
      </c>
      <c r="B28" s="346"/>
      <c r="C28" s="346"/>
      <c r="D28" s="346"/>
      <c r="E28" s="346"/>
      <c r="F28" s="346"/>
      <c r="G28" s="346"/>
      <c r="H28" s="346"/>
    </row>
    <row r="29" spans="1:8" s="151" customFormat="1" ht="25.5" customHeight="1">
      <c r="A29" s="349" t="s">
        <v>264</v>
      </c>
      <c r="B29" s="351" t="s">
        <v>283</v>
      </c>
      <c r="C29" s="351" t="s">
        <v>284</v>
      </c>
      <c r="D29" s="343" t="s">
        <v>244</v>
      </c>
      <c r="E29" s="360" t="s">
        <v>245</v>
      </c>
      <c r="F29" s="343" t="s">
        <v>265</v>
      </c>
      <c r="G29" s="347" t="s">
        <v>286</v>
      </c>
      <c r="H29" s="355" t="s">
        <v>291</v>
      </c>
    </row>
    <row r="30" spans="1:8" s="151" customFormat="1" ht="25.5" customHeight="1">
      <c r="A30" s="350"/>
      <c r="B30" s="342"/>
      <c r="C30" s="342"/>
      <c r="D30" s="345"/>
      <c r="E30" s="361"/>
      <c r="F30" s="344"/>
      <c r="G30" s="348"/>
      <c r="H30" s="354"/>
    </row>
    <row r="31" spans="1:8" ht="16.5">
      <c r="A31" s="176" t="s">
        <v>266</v>
      </c>
      <c r="B31" s="177"/>
      <c r="C31" s="177"/>
      <c r="D31" s="177"/>
      <c r="E31" s="178"/>
      <c r="F31" s="179"/>
      <c r="G31" s="177"/>
      <c r="H31" s="178"/>
    </row>
    <row r="32" spans="1:8" ht="28.5">
      <c r="A32" s="157" t="s">
        <v>267</v>
      </c>
      <c r="B32" s="160">
        <v>857629</v>
      </c>
      <c r="C32" s="160">
        <v>728833</v>
      </c>
      <c r="D32" s="160">
        <f>B32-C32</f>
        <v>128796</v>
      </c>
      <c r="E32" s="180">
        <f>D32/C32*100</f>
        <v>17.6715379243256</v>
      </c>
      <c r="F32" s="160">
        <v>997259</v>
      </c>
      <c r="G32" s="160">
        <f>B32-F32</f>
        <v>-139630</v>
      </c>
      <c r="H32" s="181">
        <f>G32/F32*100</f>
        <v>-14.001377776485347</v>
      </c>
    </row>
    <row r="33" spans="1:8" ht="16.5">
      <c r="A33" s="164"/>
      <c r="B33" s="160"/>
      <c r="C33" s="160"/>
      <c r="D33" s="160"/>
      <c r="E33" s="180"/>
      <c r="F33" s="160"/>
      <c r="G33" s="160"/>
      <c r="H33" s="181"/>
    </row>
    <row r="34" spans="1:8" ht="60.75">
      <c r="A34" s="182" t="s">
        <v>292</v>
      </c>
      <c r="B34" s="153"/>
      <c r="C34" s="153"/>
      <c r="D34" s="153"/>
      <c r="E34" s="180"/>
      <c r="F34" s="166"/>
      <c r="G34" s="153"/>
      <c r="H34" s="180"/>
    </row>
    <row r="35" spans="1:8" ht="27">
      <c r="A35" s="157" t="s">
        <v>268</v>
      </c>
      <c r="B35" s="160">
        <v>541</v>
      </c>
      <c r="C35" s="160">
        <v>581</v>
      </c>
      <c r="D35" s="160">
        <f>B35-C35</f>
        <v>-40</v>
      </c>
      <c r="E35" s="180">
        <f>D35/C35*100</f>
        <v>-6.884681583476763</v>
      </c>
      <c r="F35" s="160">
        <v>588</v>
      </c>
      <c r="G35" s="160">
        <f>B35-F35</f>
        <v>-47</v>
      </c>
      <c r="H35" s="181">
        <f>G35/F35*100</f>
        <v>-7.993197278911565</v>
      </c>
    </row>
    <row r="36" spans="1:8" ht="32.25" customHeight="1">
      <c r="A36" s="157" t="s">
        <v>269</v>
      </c>
      <c r="B36" s="153">
        <v>392</v>
      </c>
      <c r="C36" s="153">
        <v>436</v>
      </c>
      <c r="D36" s="160">
        <f>B36-C36</f>
        <v>-44</v>
      </c>
      <c r="E36" s="180">
        <f>D36/C36*100</f>
        <v>-10.091743119266056</v>
      </c>
      <c r="F36" s="153">
        <v>396</v>
      </c>
      <c r="G36" s="160">
        <f>B36-F36</f>
        <v>-4</v>
      </c>
      <c r="H36" s="183">
        <f>G36/F36*100</f>
        <v>-1.0101010101010102</v>
      </c>
    </row>
    <row r="37" spans="1:8" ht="16.5">
      <c r="A37" s="184"/>
      <c r="B37" s="153"/>
      <c r="C37" s="153"/>
      <c r="D37" s="160"/>
      <c r="E37" s="180"/>
      <c r="F37" s="153"/>
      <c r="G37" s="160"/>
      <c r="H37" s="181"/>
    </row>
    <row r="38" spans="1:8" ht="16.5">
      <c r="A38" s="152" t="s">
        <v>270</v>
      </c>
      <c r="B38" s="153"/>
      <c r="C38" s="153"/>
      <c r="D38" s="153"/>
      <c r="E38" s="180"/>
      <c r="F38" s="166"/>
      <c r="G38" s="153"/>
      <c r="H38" s="180"/>
    </row>
    <row r="39" spans="1:8" ht="27">
      <c r="A39" s="157" t="s">
        <v>271</v>
      </c>
      <c r="B39" s="162">
        <v>5</v>
      </c>
      <c r="C39" s="162">
        <v>4</v>
      </c>
      <c r="D39" s="185">
        <f>B39-C39</f>
        <v>1</v>
      </c>
      <c r="E39" s="180">
        <f>D39/C39*100</f>
        <v>25</v>
      </c>
      <c r="F39" s="153">
        <v>6</v>
      </c>
      <c r="G39" s="160">
        <f>B39-F39</f>
        <v>-1</v>
      </c>
      <c r="H39" s="181">
        <f>G39/F39*100</f>
        <v>-16.666666666666664</v>
      </c>
    </row>
    <row r="40" spans="1:8" ht="27">
      <c r="A40" s="157" t="s">
        <v>272</v>
      </c>
      <c r="B40" s="162">
        <v>5</v>
      </c>
      <c r="C40" s="162">
        <v>4</v>
      </c>
      <c r="D40" s="185">
        <f>B40-C40</f>
        <v>1</v>
      </c>
      <c r="E40" s="180">
        <f>D40/C40*100</f>
        <v>25</v>
      </c>
      <c r="F40" s="153">
        <v>6</v>
      </c>
      <c r="G40" s="160">
        <f>B40-F40</f>
        <v>-1</v>
      </c>
      <c r="H40" s="181">
        <f>G40/F40*100</f>
        <v>-16.666666666666664</v>
      </c>
    </row>
    <row r="41" spans="1:8" ht="27">
      <c r="A41" s="157" t="s">
        <v>273</v>
      </c>
      <c r="B41" s="162">
        <v>1</v>
      </c>
      <c r="C41" s="162">
        <v>1</v>
      </c>
      <c r="D41" s="339">
        <f>B41-C41</f>
        <v>0</v>
      </c>
      <c r="E41" s="187">
        <f>D41/C41*100</f>
        <v>0</v>
      </c>
      <c r="F41" s="162">
        <v>3</v>
      </c>
      <c r="G41" s="160">
        <f>B41-F41</f>
        <v>-2</v>
      </c>
      <c r="H41" s="181">
        <f>G41/F41*100</f>
        <v>-66.66666666666666</v>
      </c>
    </row>
    <row r="42" spans="1:8" ht="16.5">
      <c r="A42" s="164"/>
      <c r="B42" s="153"/>
      <c r="C42" s="153"/>
      <c r="D42" s="162"/>
      <c r="E42" s="181"/>
      <c r="F42" s="153"/>
      <c r="G42" s="162"/>
      <c r="H42" s="186"/>
    </row>
    <row r="43" spans="1:8" ht="16.5">
      <c r="A43" s="152" t="s">
        <v>274</v>
      </c>
      <c r="B43" s="153"/>
      <c r="C43" s="153"/>
      <c r="D43" s="153"/>
      <c r="E43" s="180"/>
      <c r="F43" s="166"/>
      <c r="G43" s="162"/>
      <c r="H43" s="180"/>
    </row>
    <row r="44" spans="1:8" ht="27">
      <c r="A44" s="157" t="s">
        <v>275</v>
      </c>
      <c r="B44" s="153">
        <v>12</v>
      </c>
      <c r="C44" s="153">
        <v>8</v>
      </c>
      <c r="D44" s="162">
        <f>B44-C44</f>
        <v>4</v>
      </c>
      <c r="E44" s="162">
        <f>D44/C44*100</f>
        <v>50</v>
      </c>
      <c r="F44" s="153">
        <v>6</v>
      </c>
      <c r="G44" s="160">
        <f>B44-F44</f>
        <v>6</v>
      </c>
      <c r="H44" s="181">
        <f>G44/F44*100</f>
        <v>100</v>
      </c>
    </row>
    <row r="45" spans="1:8" ht="27">
      <c r="A45" s="157" t="s">
        <v>272</v>
      </c>
      <c r="B45" s="162">
        <v>2</v>
      </c>
      <c r="C45" s="162">
        <v>0</v>
      </c>
      <c r="D45" s="162">
        <f>B45-C45</f>
        <v>2</v>
      </c>
      <c r="E45" s="186">
        <v>0</v>
      </c>
      <c r="F45" s="162">
        <v>0</v>
      </c>
      <c r="G45" s="162">
        <f>B45-F45</f>
        <v>2</v>
      </c>
      <c r="H45" s="186">
        <v>0</v>
      </c>
    </row>
    <row r="46" spans="1:8" ht="27">
      <c r="A46" s="157" t="s">
        <v>273</v>
      </c>
      <c r="B46" s="162">
        <v>2</v>
      </c>
      <c r="C46" s="162">
        <v>2</v>
      </c>
      <c r="D46" s="185">
        <f>B46-C46</f>
        <v>0</v>
      </c>
      <c r="E46" s="180">
        <f>D46/C46*100</f>
        <v>0</v>
      </c>
      <c r="F46" s="162">
        <v>1</v>
      </c>
      <c r="G46" s="162">
        <f>B46-F46</f>
        <v>1</v>
      </c>
      <c r="H46" s="181">
        <f>G46/F46*100</f>
        <v>100</v>
      </c>
    </row>
    <row r="47" spans="1:8" ht="16.5">
      <c r="A47" s="164"/>
      <c r="B47" s="162"/>
      <c r="C47" s="162"/>
      <c r="D47" s="162"/>
      <c r="E47" s="162"/>
      <c r="F47" s="162"/>
      <c r="G47" s="162"/>
      <c r="H47" s="162"/>
    </row>
    <row r="48" spans="1:8" ht="32.25">
      <c r="A48" s="152" t="s">
        <v>276</v>
      </c>
      <c r="B48" s="153"/>
      <c r="C48" s="153"/>
      <c r="D48" s="153"/>
      <c r="E48" s="180"/>
      <c r="F48" s="166"/>
      <c r="G48" s="153"/>
      <c r="H48" s="180"/>
    </row>
    <row r="49" spans="1:8" ht="27">
      <c r="A49" s="157" t="s">
        <v>277</v>
      </c>
      <c r="B49" s="153">
        <v>919</v>
      </c>
      <c r="C49" s="153">
        <v>916</v>
      </c>
      <c r="D49" s="162">
        <f>B49-C49</f>
        <v>3</v>
      </c>
      <c r="E49" s="187">
        <f>D49/C49*100</f>
        <v>0.32751091703056767</v>
      </c>
      <c r="F49" s="153">
        <v>892</v>
      </c>
      <c r="G49" s="160">
        <f>B49-F49</f>
        <v>27</v>
      </c>
      <c r="H49" s="181">
        <f>G49/F49*100</f>
        <v>3.0269058295964126</v>
      </c>
    </row>
    <row r="50" spans="1:8" ht="27">
      <c r="A50" s="157" t="s">
        <v>278</v>
      </c>
      <c r="B50" s="153">
        <v>21290</v>
      </c>
      <c r="C50" s="153">
        <v>21317</v>
      </c>
      <c r="D50" s="185">
        <f>B50-C50</f>
        <v>-27</v>
      </c>
      <c r="E50" s="181">
        <f>D50/C50*100</f>
        <v>-0.12665947365952057</v>
      </c>
      <c r="F50" s="153">
        <v>21505</v>
      </c>
      <c r="G50" s="160">
        <f>B50-F50</f>
        <v>-215</v>
      </c>
      <c r="H50" s="181">
        <f>G50/F50*100</f>
        <v>-0.9997674959311788</v>
      </c>
    </row>
    <row r="51" spans="1:8" ht="16.5">
      <c r="A51" s="164"/>
      <c r="B51" s="153"/>
      <c r="C51" s="153"/>
      <c r="D51" s="160"/>
      <c r="E51" s="180"/>
      <c r="F51" s="153"/>
      <c r="G51" s="160"/>
      <c r="H51" s="181"/>
    </row>
    <row r="52" spans="1:8" ht="32.25">
      <c r="A52" s="152" t="s">
        <v>279</v>
      </c>
      <c r="B52" s="153"/>
      <c r="C52" s="153"/>
      <c r="D52" s="153"/>
      <c r="E52" s="180"/>
      <c r="F52" s="153"/>
      <c r="G52" s="153"/>
      <c r="H52" s="180"/>
    </row>
    <row r="53" spans="1:8" ht="45.75">
      <c r="A53" s="157" t="s">
        <v>293</v>
      </c>
      <c r="B53" s="153">
        <v>39180</v>
      </c>
      <c r="C53" s="153">
        <v>32051</v>
      </c>
      <c r="D53" s="160">
        <f>B53-C53</f>
        <v>7129</v>
      </c>
      <c r="E53" s="180">
        <f>D53/C53*100</f>
        <v>22.24267573554647</v>
      </c>
      <c r="F53" s="153">
        <v>51755</v>
      </c>
      <c r="G53" s="153">
        <f>B53-F53</f>
        <v>-12575</v>
      </c>
      <c r="H53" s="180">
        <f>G53/F53*100</f>
        <v>-24.297169355617815</v>
      </c>
    </row>
    <row r="54" spans="1:8" ht="16.5">
      <c r="A54" s="164"/>
      <c r="B54" s="153"/>
      <c r="C54" s="153"/>
      <c r="D54" s="160"/>
      <c r="E54" s="180"/>
      <c r="F54" s="153"/>
      <c r="G54" s="153"/>
      <c r="H54" s="180"/>
    </row>
    <row r="55" spans="1:8" ht="32.25">
      <c r="A55" s="152" t="s">
        <v>280</v>
      </c>
      <c r="B55" s="153"/>
      <c r="C55" s="153"/>
      <c r="D55" s="153"/>
      <c r="E55" s="180"/>
      <c r="F55" s="166"/>
      <c r="G55" s="153"/>
      <c r="H55" s="180"/>
    </row>
    <row r="56" spans="1:8" ht="27">
      <c r="A56" s="168" t="s">
        <v>281</v>
      </c>
      <c r="B56" s="170">
        <v>334245</v>
      </c>
      <c r="C56" s="170">
        <v>460044</v>
      </c>
      <c r="D56" s="172">
        <f>B56-C56</f>
        <v>-125799</v>
      </c>
      <c r="E56" s="188">
        <f>D56/C56*100</f>
        <v>-27.34499308761771</v>
      </c>
      <c r="F56" s="170">
        <v>330604</v>
      </c>
      <c r="G56" s="172">
        <f>B56-F56</f>
        <v>3641</v>
      </c>
      <c r="H56" s="189">
        <f>G56/F56*100</f>
        <v>1.1013175884139332</v>
      </c>
    </row>
  </sheetData>
  <mergeCells count="22">
    <mergeCell ref="A3:H3"/>
    <mergeCell ref="H4:H5"/>
    <mergeCell ref="A4:A5"/>
    <mergeCell ref="D4:D5"/>
    <mergeCell ref="E4:E5"/>
    <mergeCell ref="G4:G5"/>
    <mergeCell ref="F29:F30"/>
    <mergeCell ref="D29:D30"/>
    <mergeCell ref="B4:B5"/>
    <mergeCell ref="F4:F5"/>
    <mergeCell ref="C4:C5"/>
    <mergeCell ref="A26:H26"/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15"/>
  <sheetViews>
    <sheetView workbookViewId="0" topLeftCell="A83">
      <selection activeCell="A1" sqref="A1"/>
    </sheetView>
  </sheetViews>
  <sheetFormatPr defaultColWidth="9.00390625" defaultRowHeight="24.75" customHeight="1"/>
  <cols>
    <col min="1" max="1" width="2.875" style="2" customWidth="1"/>
    <col min="2" max="2" width="12.00390625" style="5" customWidth="1"/>
    <col min="3" max="3" width="12.625" style="2" customWidth="1"/>
    <col min="4" max="8" width="9.00390625" style="2" customWidth="1"/>
    <col min="9" max="9" width="13.375" style="2" customWidth="1"/>
    <col min="10" max="10" width="11.875" style="2" customWidth="1"/>
    <col min="11" max="16384" width="9.00390625" style="2" customWidth="1"/>
  </cols>
  <sheetData>
    <row r="1" spans="2:9" ht="49.5" customHeight="1" thickBot="1">
      <c r="B1" s="624" t="s">
        <v>233</v>
      </c>
      <c r="C1" s="624"/>
      <c r="D1" s="624"/>
      <c r="E1" s="624"/>
      <c r="F1" s="624"/>
      <c r="G1" s="624"/>
      <c r="H1" s="624"/>
      <c r="I1" s="624"/>
    </row>
    <row r="2" spans="2:9" s="5" customFormat="1" ht="24.75" customHeight="1">
      <c r="B2" s="553" t="s">
        <v>133</v>
      </c>
      <c r="C2" s="564" t="s">
        <v>134</v>
      </c>
      <c r="D2" s="631" t="s">
        <v>135</v>
      </c>
      <c r="E2" s="632"/>
      <c r="F2" s="633"/>
      <c r="G2" s="633"/>
      <c r="H2" s="633"/>
      <c r="I2" s="633"/>
    </row>
    <row r="3" spans="2:9" s="67" customFormat="1" ht="24.75" customHeight="1">
      <c r="B3" s="611"/>
      <c r="C3" s="636"/>
      <c r="D3" s="537" t="s">
        <v>136</v>
      </c>
      <c r="E3" s="638" t="s">
        <v>137</v>
      </c>
      <c r="F3" s="638" t="s">
        <v>138</v>
      </c>
      <c r="G3" s="629" t="s">
        <v>139</v>
      </c>
      <c r="H3" s="630"/>
      <c r="I3" s="634" t="s">
        <v>140</v>
      </c>
    </row>
    <row r="4" spans="2:9" s="67" customFormat="1" ht="24.75" customHeight="1" thickBot="1">
      <c r="B4" s="572"/>
      <c r="C4" s="565"/>
      <c r="D4" s="637"/>
      <c r="E4" s="639"/>
      <c r="F4" s="639"/>
      <c r="G4" s="71" t="s">
        <v>141</v>
      </c>
      <c r="H4" s="71" t="s">
        <v>142</v>
      </c>
      <c r="I4" s="635"/>
    </row>
    <row r="5" spans="2:9" ht="24.75" customHeight="1" hidden="1">
      <c r="B5" s="8" t="s">
        <v>159</v>
      </c>
      <c r="C5" s="35">
        <v>11624</v>
      </c>
      <c r="D5" s="35">
        <v>531</v>
      </c>
      <c r="E5" s="46">
        <f>D5/360</f>
        <v>1.475</v>
      </c>
      <c r="F5" s="76">
        <v>0</v>
      </c>
      <c r="G5" s="35">
        <v>10</v>
      </c>
      <c r="H5" s="35">
        <v>21</v>
      </c>
      <c r="I5" s="35">
        <v>21012</v>
      </c>
    </row>
    <row r="6" spans="2:9" ht="24.75" customHeight="1" hidden="1">
      <c r="B6" s="13" t="s">
        <v>152</v>
      </c>
      <c r="C6" s="100">
        <v>918</v>
      </c>
      <c r="D6" s="35">
        <v>19</v>
      </c>
      <c r="E6" s="46">
        <f aca="true" t="shared" si="0" ref="E6:E13">D6/30</f>
        <v>0.6333333333333333</v>
      </c>
      <c r="F6" s="76">
        <v>0</v>
      </c>
      <c r="G6" s="76">
        <v>0</v>
      </c>
      <c r="H6" s="35">
        <v>1</v>
      </c>
      <c r="I6" s="35">
        <v>1214</v>
      </c>
    </row>
    <row r="7" spans="2:9" ht="24.75" customHeight="1" hidden="1">
      <c r="B7" s="13" t="s">
        <v>153</v>
      </c>
      <c r="C7" s="100">
        <v>912</v>
      </c>
      <c r="D7" s="35">
        <v>28</v>
      </c>
      <c r="E7" s="46">
        <f t="shared" si="0"/>
        <v>0.9333333333333333</v>
      </c>
      <c r="F7" s="76">
        <v>0</v>
      </c>
      <c r="G7" s="35">
        <v>1</v>
      </c>
      <c r="H7" s="76">
        <v>0</v>
      </c>
      <c r="I7" s="35">
        <v>2825</v>
      </c>
    </row>
    <row r="8" spans="2:9" ht="24.75" customHeight="1" hidden="1">
      <c r="B8" s="13" t="s">
        <v>154</v>
      </c>
      <c r="C8" s="35">
        <v>929</v>
      </c>
      <c r="D8" s="35">
        <v>22</v>
      </c>
      <c r="E8" s="46">
        <f t="shared" si="0"/>
        <v>0.7333333333333333</v>
      </c>
      <c r="F8" s="76">
        <v>0</v>
      </c>
      <c r="G8" s="76">
        <v>0</v>
      </c>
      <c r="H8" s="35">
        <v>5</v>
      </c>
      <c r="I8" s="35">
        <v>2135</v>
      </c>
    </row>
    <row r="9" spans="2:9" ht="24.75" customHeight="1" hidden="1">
      <c r="B9" s="13" t="s">
        <v>155</v>
      </c>
      <c r="C9" s="35">
        <v>1065</v>
      </c>
      <c r="D9" s="35">
        <v>118</v>
      </c>
      <c r="E9" s="46">
        <f t="shared" si="0"/>
        <v>3.933333333333333</v>
      </c>
      <c r="F9" s="76">
        <v>0</v>
      </c>
      <c r="G9" s="35">
        <v>3</v>
      </c>
      <c r="H9" s="35">
        <v>1</v>
      </c>
      <c r="I9" s="35">
        <v>3194</v>
      </c>
    </row>
    <row r="10" spans="2:9" ht="24.75" customHeight="1" hidden="1">
      <c r="B10" s="13" t="s">
        <v>156</v>
      </c>
      <c r="C10" s="35">
        <v>992</v>
      </c>
      <c r="D10" s="35">
        <v>131</v>
      </c>
      <c r="E10" s="46">
        <f t="shared" si="0"/>
        <v>4.366666666666666</v>
      </c>
      <c r="F10" s="76">
        <v>0</v>
      </c>
      <c r="G10" s="76">
        <v>0</v>
      </c>
      <c r="H10" s="35">
        <v>13</v>
      </c>
      <c r="I10" s="35">
        <v>1376</v>
      </c>
    </row>
    <row r="11" spans="2:9" ht="24.75" customHeight="1" hidden="1">
      <c r="B11" s="13" t="s">
        <v>157</v>
      </c>
      <c r="C11" s="35">
        <v>961</v>
      </c>
      <c r="D11" s="35">
        <v>16</v>
      </c>
      <c r="E11" s="46">
        <f t="shared" si="0"/>
        <v>0.5333333333333333</v>
      </c>
      <c r="F11" s="76">
        <v>0</v>
      </c>
      <c r="G11" s="76">
        <v>0</v>
      </c>
      <c r="H11" s="76">
        <v>0</v>
      </c>
      <c r="I11" s="35">
        <v>914</v>
      </c>
    </row>
    <row r="12" spans="2:9" ht="24.75" customHeight="1" hidden="1">
      <c r="B12" s="13" t="s">
        <v>158</v>
      </c>
      <c r="C12" s="35">
        <v>993</v>
      </c>
      <c r="D12" s="35">
        <v>26</v>
      </c>
      <c r="E12" s="46">
        <f t="shared" si="0"/>
        <v>0.8666666666666667</v>
      </c>
      <c r="F12" s="76">
        <v>0</v>
      </c>
      <c r="G12" s="35">
        <v>5</v>
      </c>
      <c r="H12" s="76">
        <v>0</v>
      </c>
      <c r="I12" s="35">
        <v>695</v>
      </c>
    </row>
    <row r="13" spans="2:9" ht="24.75" customHeight="1" hidden="1">
      <c r="B13" s="13" t="s">
        <v>163</v>
      </c>
      <c r="C13" s="35">
        <v>993</v>
      </c>
      <c r="D13" s="35">
        <v>23</v>
      </c>
      <c r="E13" s="46">
        <f t="shared" si="0"/>
        <v>0.7666666666666667</v>
      </c>
      <c r="F13" s="76">
        <v>0</v>
      </c>
      <c r="G13" s="35">
        <v>1</v>
      </c>
      <c r="H13" s="76">
        <v>0</v>
      </c>
      <c r="I13" s="35">
        <v>1641</v>
      </c>
    </row>
    <row r="14" spans="2:11" ht="24.75" customHeight="1" hidden="1">
      <c r="B14" s="13" t="s">
        <v>164</v>
      </c>
      <c r="C14" s="35">
        <v>1052</v>
      </c>
      <c r="D14" s="35">
        <v>22</v>
      </c>
      <c r="E14" s="46">
        <v>0.73</v>
      </c>
      <c r="F14" s="76">
        <v>0</v>
      </c>
      <c r="G14" s="76">
        <v>0</v>
      </c>
      <c r="H14" s="76">
        <v>0</v>
      </c>
      <c r="I14" s="35">
        <v>1149</v>
      </c>
      <c r="K14" s="8"/>
    </row>
    <row r="15" spans="3:12" ht="24.75" customHeight="1" hidden="1">
      <c r="C15" s="101"/>
      <c r="D15" s="102"/>
      <c r="E15" s="102"/>
      <c r="F15" s="102"/>
      <c r="G15" s="102"/>
      <c r="H15" s="102"/>
      <c r="I15" s="102"/>
      <c r="J15" s="7"/>
      <c r="K15" s="103" t="s">
        <v>143</v>
      </c>
      <c r="L15" s="104">
        <v>87</v>
      </c>
    </row>
    <row r="16" spans="2:12" ht="24.75" customHeight="1" hidden="1">
      <c r="B16" s="25" t="s">
        <v>198</v>
      </c>
      <c r="C16" s="35">
        <v>13218</v>
      </c>
      <c r="D16" s="35">
        <v>332</v>
      </c>
      <c r="E16" s="46">
        <f>D16/360</f>
        <v>0.9222222222222223</v>
      </c>
      <c r="F16" s="76">
        <v>2</v>
      </c>
      <c r="G16" s="76">
        <v>6</v>
      </c>
      <c r="H16" s="35">
        <v>10</v>
      </c>
      <c r="I16" s="35">
        <v>11088</v>
      </c>
      <c r="J16" s="7"/>
      <c r="K16" s="105" t="s">
        <v>144</v>
      </c>
      <c r="L16" s="2">
        <v>126</v>
      </c>
    </row>
    <row r="17" spans="2:12" ht="24.75" customHeight="1" hidden="1">
      <c r="B17" s="26" t="s">
        <v>199</v>
      </c>
      <c r="C17" s="106">
        <v>1171</v>
      </c>
      <c r="D17" s="106">
        <v>27</v>
      </c>
      <c r="E17" s="46">
        <f aca="true" t="shared" si="1" ref="E17:E26">D17/30</f>
        <v>0.9</v>
      </c>
      <c r="F17" s="76">
        <v>0</v>
      </c>
      <c r="G17" s="107">
        <v>0</v>
      </c>
      <c r="H17" s="107">
        <v>0</v>
      </c>
      <c r="I17" s="106">
        <v>540</v>
      </c>
      <c r="J17" s="7"/>
      <c r="K17" s="103" t="s">
        <v>197</v>
      </c>
      <c r="L17" s="2">
        <v>69</v>
      </c>
    </row>
    <row r="18" spans="2:12" ht="27" hidden="1">
      <c r="B18" s="26" t="s">
        <v>200</v>
      </c>
      <c r="C18" s="106">
        <v>1041</v>
      </c>
      <c r="D18" s="106">
        <v>27</v>
      </c>
      <c r="E18" s="46">
        <f t="shared" si="1"/>
        <v>0.9</v>
      </c>
      <c r="F18" s="108">
        <v>1</v>
      </c>
      <c r="G18" s="108">
        <v>1</v>
      </c>
      <c r="H18" s="108">
        <v>1</v>
      </c>
      <c r="I18" s="106">
        <v>809</v>
      </c>
      <c r="J18" s="7"/>
      <c r="K18" s="103" t="s">
        <v>145</v>
      </c>
      <c r="L18" s="2">
        <v>265</v>
      </c>
    </row>
    <row r="19" spans="2:12" ht="27" hidden="1">
      <c r="B19" s="26" t="s">
        <v>201</v>
      </c>
      <c r="C19" s="106">
        <v>1140</v>
      </c>
      <c r="D19" s="106">
        <v>19</v>
      </c>
      <c r="E19" s="46">
        <f t="shared" si="1"/>
        <v>0.6333333333333333</v>
      </c>
      <c r="F19" s="76">
        <v>0</v>
      </c>
      <c r="G19" s="107">
        <v>0</v>
      </c>
      <c r="H19" s="85">
        <v>0</v>
      </c>
      <c r="I19" s="106">
        <v>599</v>
      </c>
      <c r="J19" s="109"/>
      <c r="K19" s="103" t="s">
        <v>151</v>
      </c>
      <c r="L19" s="110">
        <v>71</v>
      </c>
    </row>
    <row r="20" spans="2:12" ht="27" hidden="1">
      <c r="B20" s="30" t="s">
        <v>202</v>
      </c>
      <c r="C20" s="106">
        <v>1068</v>
      </c>
      <c r="D20" s="106">
        <v>34</v>
      </c>
      <c r="E20" s="46">
        <f t="shared" si="1"/>
        <v>1.1333333333333333</v>
      </c>
      <c r="F20" s="76">
        <v>0</v>
      </c>
      <c r="G20" s="107">
        <v>0</v>
      </c>
      <c r="H20" s="85">
        <v>0</v>
      </c>
      <c r="I20" s="106">
        <v>166</v>
      </c>
      <c r="J20" s="109"/>
      <c r="K20" s="103" t="s">
        <v>151</v>
      </c>
      <c r="L20" s="110">
        <v>71</v>
      </c>
    </row>
    <row r="21" spans="2:12" ht="27" hidden="1">
      <c r="B21" s="30" t="s">
        <v>203</v>
      </c>
      <c r="C21" s="106">
        <v>1117</v>
      </c>
      <c r="D21" s="106">
        <v>26</v>
      </c>
      <c r="E21" s="46">
        <f t="shared" si="1"/>
        <v>0.8666666666666667</v>
      </c>
      <c r="F21" s="76">
        <v>0</v>
      </c>
      <c r="G21" s="107">
        <v>0</v>
      </c>
      <c r="H21" s="85">
        <v>0</v>
      </c>
      <c r="I21" s="106">
        <v>358</v>
      </c>
      <c r="J21" s="109"/>
      <c r="K21" s="111"/>
      <c r="L21" s="110"/>
    </row>
    <row r="22" spans="2:12" ht="27" hidden="1">
      <c r="B22" s="30" t="s">
        <v>204</v>
      </c>
      <c r="C22" s="106">
        <v>1073</v>
      </c>
      <c r="D22" s="106">
        <v>30</v>
      </c>
      <c r="E22" s="46">
        <f t="shared" si="1"/>
        <v>1</v>
      </c>
      <c r="F22" s="112">
        <v>1</v>
      </c>
      <c r="G22" s="108">
        <v>2</v>
      </c>
      <c r="H22" s="77">
        <v>2</v>
      </c>
      <c r="I22" s="106">
        <v>1737</v>
      </c>
      <c r="J22" s="109"/>
      <c r="K22" s="111"/>
      <c r="L22" s="110"/>
    </row>
    <row r="23" spans="2:12" ht="27" hidden="1">
      <c r="B23" s="30" t="s">
        <v>205</v>
      </c>
      <c r="C23" s="106">
        <v>1126</v>
      </c>
      <c r="D23" s="106">
        <v>66</v>
      </c>
      <c r="E23" s="46">
        <f t="shared" si="1"/>
        <v>2.2</v>
      </c>
      <c r="F23" s="76">
        <v>0</v>
      </c>
      <c r="G23" s="108">
        <v>1</v>
      </c>
      <c r="H23" s="84">
        <v>0</v>
      </c>
      <c r="I23" s="106">
        <v>1303</v>
      </c>
      <c r="J23" s="109"/>
      <c r="K23" s="111"/>
      <c r="L23" s="110"/>
    </row>
    <row r="24" spans="2:12" ht="27" hidden="1">
      <c r="B24" s="30" t="s">
        <v>206</v>
      </c>
      <c r="C24" s="106">
        <v>1148</v>
      </c>
      <c r="D24" s="106">
        <v>33</v>
      </c>
      <c r="E24" s="46">
        <f t="shared" si="1"/>
        <v>1.1</v>
      </c>
      <c r="F24" s="76">
        <v>0</v>
      </c>
      <c r="G24" s="108">
        <v>1</v>
      </c>
      <c r="H24" s="84">
        <v>0</v>
      </c>
      <c r="I24" s="106">
        <v>1384</v>
      </c>
      <c r="J24" s="109"/>
      <c r="K24" s="111"/>
      <c r="L24" s="110"/>
    </row>
    <row r="25" spans="2:12" ht="27" hidden="1">
      <c r="B25" s="30" t="s">
        <v>207</v>
      </c>
      <c r="C25" s="106">
        <v>1002</v>
      </c>
      <c r="D25" s="106">
        <v>17</v>
      </c>
      <c r="E25" s="46">
        <f t="shared" si="1"/>
        <v>0.5666666666666667</v>
      </c>
      <c r="F25" s="76">
        <v>0</v>
      </c>
      <c r="G25" s="108">
        <v>1</v>
      </c>
      <c r="H25" s="84">
        <v>3</v>
      </c>
      <c r="I25" s="106">
        <v>1269</v>
      </c>
      <c r="J25" s="109"/>
      <c r="K25" s="111"/>
      <c r="L25" s="110"/>
    </row>
    <row r="26" spans="2:12" ht="27" hidden="1">
      <c r="B26" s="30" t="s">
        <v>208</v>
      </c>
      <c r="C26" s="113">
        <v>1171</v>
      </c>
      <c r="D26" s="106">
        <v>13</v>
      </c>
      <c r="E26" s="46">
        <f t="shared" si="1"/>
        <v>0.43333333333333335</v>
      </c>
      <c r="F26" s="76">
        <v>0</v>
      </c>
      <c r="G26" s="107">
        <v>0</v>
      </c>
      <c r="H26" s="84">
        <v>0</v>
      </c>
      <c r="I26" s="106">
        <v>726</v>
      </c>
      <c r="J26" s="109"/>
      <c r="K26" s="111"/>
      <c r="L26" s="110"/>
    </row>
    <row r="27" spans="2:12" ht="27" hidden="1">
      <c r="B27" s="30" t="s">
        <v>209</v>
      </c>
      <c r="C27" s="113">
        <v>1028</v>
      </c>
      <c r="D27" s="106">
        <v>17</v>
      </c>
      <c r="E27" s="46">
        <v>0.57</v>
      </c>
      <c r="F27" s="76">
        <v>0</v>
      </c>
      <c r="G27" s="107">
        <v>0</v>
      </c>
      <c r="H27" s="84">
        <v>0</v>
      </c>
      <c r="I27" s="106">
        <v>800</v>
      </c>
      <c r="J27" s="109"/>
      <c r="K27" s="111"/>
      <c r="L27" s="110"/>
    </row>
    <row r="28" spans="2:12" ht="27" hidden="1">
      <c r="B28" s="30" t="s">
        <v>210</v>
      </c>
      <c r="C28" s="113">
        <v>1133</v>
      </c>
      <c r="D28" s="106">
        <v>23</v>
      </c>
      <c r="E28" s="46">
        <v>0.77</v>
      </c>
      <c r="F28" s="76">
        <v>0</v>
      </c>
      <c r="G28" s="107">
        <v>0</v>
      </c>
      <c r="H28" s="84">
        <v>4</v>
      </c>
      <c r="I28" s="106">
        <v>1397</v>
      </c>
      <c r="J28" s="109"/>
      <c r="K28" s="111"/>
      <c r="L28" s="110"/>
    </row>
    <row r="29" spans="2:12" ht="24.75" customHeight="1" hidden="1">
      <c r="B29" s="25"/>
      <c r="C29" s="22"/>
      <c r="J29" s="109"/>
      <c r="K29" s="111"/>
      <c r="L29" s="110"/>
    </row>
    <row r="30" spans="2:12" ht="24.75" customHeight="1" hidden="1">
      <c r="B30" s="25" t="s">
        <v>211</v>
      </c>
      <c r="C30" s="44">
        <v>14103</v>
      </c>
      <c r="D30" s="106">
        <v>286</v>
      </c>
      <c r="E30" s="46">
        <f>D30/360</f>
        <v>0.7944444444444444</v>
      </c>
      <c r="F30" s="76">
        <v>3</v>
      </c>
      <c r="G30" s="107">
        <v>1</v>
      </c>
      <c r="H30" s="84">
        <v>7</v>
      </c>
      <c r="I30" s="106">
        <v>13955</v>
      </c>
      <c r="J30" s="109"/>
      <c r="K30" s="111"/>
      <c r="L30" s="110"/>
    </row>
    <row r="31" spans="2:12" ht="27" hidden="1">
      <c r="B31" s="30" t="s">
        <v>212</v>
      </c>
      <c r="C31" s="113">
        <v>1256</v>
      </c>
      <c r="D31" s="106">
        <v>29</v>
      </c>
      <c r="E31" s="46">
        <f>D31/30</f>
        <v>0.9666666666666667</v>
      </c>
      <c r="F31" s="76">
        <v>0</v>
      </c>
      <c r="G31" s="107">
        <v>0</v>
      </c>
      <c r="H31" s="84">
        <v>1</v>
      </c>
      <c r="I31" s="106">
        <v>464</v>
      </c>
      <c r="J31" s="109"/>
      <c r="K31" s="111"/>
      <c r="L31" s="110"/>
    </row>
    <row r="32" spans="2:12" ht="27" hidden="1">
      <c r="B32" s="30" t="s">
        <v>213</v>
      </c>
      <c r="C32" s="113">
        <v>1074</v>
      </c>
      <c r="D32" s="106">
        <v>23</v>
      </c>
      <c r="E32" s="46">
        <v>0.7666666666666667</v>
      </c>
      <c r="F32" s="76">
        <v>0</v>
      </c>
      <c r="G32" s="107">
        <v>0</v>
      </c>
      <c r="H32" s="84">
        <v>1</v>
      </c>
      <c r="I32" s="106">
        <v>1827</v>
      </c>
      <c r="J32" s="109"/>
      <c r="K32" s="111"/>
      <c r="L32" s="110"/>
    </row>
    <row r="33" spans="2:12" ht="27" hidden="1">
      <c r="B33" s="30" t="s">
        <v>214</v>
      </c>
      <c r="C33" s="113">
        <v>1125</v>
      </c>
      <c r="D33" s="106">
        <v>50</v>
      </c>
      <c r="E33" s="46">
        <f aca="true" t="shared" si="2" ref="E33:E40">D33/30</f>
        <v>1.6666666666666667</v>
      </c>
      <c r="F33" s="76">
        <v>0</v>
      </c>
      <c r="G33" s="107">
        <v>0</v>
      </c>
      <c r="H33" s="84">
        <v>0</v>
      </c>
      <c r="I33" s="106">
        <v>862</v>
      </c>
      <c r="J33" s="109"/>
      <c r="K33" s="111"/>
      <c r="L33" s="110"/>
    </row>
    <row r="34" spans="2:12" ht="27" hidden="1">
      <c r="B34" s="30" t="s">
        <v>215</v>
      </c>
      <c r="C34" s="113">
        <v>1159</v>
      </c>
      <c r="D34" s="106">
        <v>18</v>
      </c>
      <c r="E34" s="46">
        <f t="shared" si="2"/>
        <v>0.6</v>
      </c>
      <c r="F34" s="76">
        <v>0</v>
      </c>
      <c r="G34" s="107">
        <v>0</v>
      </c>
      <c r="H34" s="84">
        <v>0</v>
      </c>
      <c r="I34" s="106">
        <v>560</v>
      </c>
      <c r="J34" s="109"/>
      <c r="K34" s="111"/>
      <c r="L34" s="110"/>
    </row>
    <row r="35" spans="2:12" ht="27" hidden="1">
      <c r="B35" s="30" t="s">
        <v>216</v>
      </c>
      <c r="C35" s="113">
        <v>1262</v>
      </c>
      <c r="D35" s="106">
        <v>13</v>
      </c>
      <c r="E35" s="46">
        <f t="shared" si="2"/>
        <v>0.43333333333333335</v>
      </c>
      <c r="F35" s="76">
        <v>0</v>
      </c>
      <c r="G35" s="107">
        <v>0</v>
      </c>
      <c r="H35" s="84">
        <v>0</v>
      </c>
      <c r="I35" s="106">
        <v>290</v>
      </c>
      <c r="J35" s="109"/>
      <c r="K35" s="111"/>
      <c r="L35" s="110"/>
    </row>
    <row r="36" spans="2:12" ht="27" hidden="1">
      <c r="B36" s="30" t="s">
        <v>217</v>
      </c>
      <c r="C36" s="113">
        <v>1223</v>
      </c>
      <c r="D36" s="106">
        <v>28</v>
      </c>
      <c r="E36" s="46">
        <f t="shared" si="2"/>
        <v>0.9333333333333333</v>
      </c>
      <c r="F36" s="76">
        <v>1</v>
      </c>
      <c r="G36" s="107">
        <v>0</v>
      </c>
      <c r="H36" s="84">
        <v>0</v>
      </c>
      <c r="I36" s="106">
        <v>1138</v>
      </c>
      <c r="J36" s="109"/>
      <c r="K36" s="111"/>
      <c r="L36" s="110"/>
    </row>
    <row r="37" spans="2:12" ht="27" hidden="1">
      <c r="B37" s="30" t="s">
        <v>206</v>
      </c>
      <c r="C37" s="113">
        <v>1136</v>
      </c>
      <c r="D37" s="106">
        <v>19</v>
      </c>
      <c r="E37" s="46">
        <f t="shared" si="2"/>
        <v>0.6333333333333333</v>
      </c>
      <c r="F37" s="76">
        <v>0</v>
      </c>
      <c r="G37" s="107">
        <v>0</v>
      </c>
      <c r="H37" s="84">
        <v>0</v>
      </c>
      <c r="I37" s="106">
        <v>1007</v>
      </c>
      <c r="J37" s="109"/>
      <c r="K37" s="111"/>
      <c r="L37" s="110"/>
    </row>
    <row r="38" spans="2:12" ht="27" hidden="1">
      <c r="B38" s="30" t="s">
        <v>207</v>
      </c>
      <c r="C38" s="113">
        <v>1149</v>
      </c>
      <c r="D38" s="106">
        <v>11</v>
      </c>
      <c r="E38" s="46">
        <f t="shared" si="2"/>
        <v>0.36666666666666664</v>
      </c>
      <c r="F38" s="76">
        <v>1</v>
      </c>
      <c r="G38" s="107">
        <v>0</v>
      </c>
      <c r="H38" s="84">
        <v>1</v>
      </c>
      <c r="I38" s="106">
        <v>1745</v>
      </c>
      <c r="J38" s="109"/>
      <c r="K38" s="111"/>
      <c r="L38" s="110"/>
    </row>
    <row r="39" spans="2:12" ht="27" hidden="1">
      <c r="B39" s="30" t="s">
        <v>208</v>
      </c>
      <c r="C39" s="113">
        <v>1175</v>
      </c>
      <c r="D39" s="106">
        <v>12</v>
      </c>
      <c r="E39" s="46">
        <f t="shared" si="2"/>
        <v>0.4</v>
      </c>
      <c r="F39" s="76">
        <v>0</v>
      </c>
      <c r="G39" s="107">
        <v>0</v>
      </c>
      <c r="H39" s="84">
        <v>0</v>
      </c>
      <c r="I39" s="106">
        <v>373</v>
      </c>
      <c r="J39" s="109"/>
      <c r="K39" s="111"/>
      <c r="L39" s="110"/>
    </row>
    <row r="40" spans="2:12" ht="27" hidden="1">
      <c r="B40" s="30" t="s">
        <v>209</v>
      </c>
      <c r="C40" s="113">
        <v>1162</v>
      </c>
      <c r="D40" s="106">
        <v>17</v>
      </c>
      <c r="E40" s="46">
        <f t="shared" si="2"/>
        <v>0.5666666666666667</v>
      </c>
      <c r="F40" s="76">
        <v>0</v>
      </c>
      <c r="G40" s="107">
        <v>0</v>
      </c>
      <c r="H40" s="84">
        <v>0</v>
      </c>
      <c r="I40" s="106">
        <v>2170</v>
      </c>
      <c r="J40" s="109"/>
      <c r="K40" s="111"/>
      <c r="L40" s="110"/>
    </row>
    <row r="41" spans="2:12" ht="16.5" hidden="1">
      <c r="B41" s="25" t="s">
        <v>211</v>
      </c>
      <c r="C41" s="113"/>
      <c r="D41" s="106"/>
      <c r="E41" s="46"/>
      <c r="F41" s="76"/>
      <c r="G41" s="107"/>
      <c r="H41" s="84"/>
      <c r="I41" s="106"/>
      <c r="J41" s="109"/>
      <c r="K41" s="111"/>
      <c r="L41" s="110"/>
    </row>
    <row r="42" spans="2:12" ht="27" hidden="1">
      <c r="B42" s="30" t="s">
        <v>210</v>
      </c>
      <c r="C42" s="113">
        <v>1264</v>
      </c>
      <c r="D42" s="106">
        <v>19</v>
      </c>
      <c r="E42" s="46">
        <f>D42/30</f>
        <v>0.6333333333333333</v>
      </c>
      <c r="F42" s="76">
        <v>1</v>
      </c>
      <c r="G42" s="107">
        <v>0</v>
      </c>
      <c r="H42" s="84">
        <v>4</v>
      </c>
      <c r="I42" s="106">
        <v>3150</v>
      </c>
      <c r="J42" s="109"/>
      <c r="K42" s="111"/>
      <c r="L42" s="110"/>
    </row>
    <row r="43" spans="2:12" ht="16.5" hidden="1">
      <c r="B43" s="30"/>
      <c r="C43" s="113"/>
      <c r="D43" s="106"/>
      <c r="E43" s="46"/>
      <c r="F43" s="76"/>
      <c r="G43" s="107"/>
      <c r="H43" s="84"/>
      <c r="I43" s="106"/>
      <c r="J43" s="109"/>
      <c r="K43" s="111"/>
      <c r="L43" s="110"/>
    </row>
    <row r="44" spans="2:12" ht="16.5" hidden="1">
      <c r="B44" s="25" t="s">
        <v>218</v>
      </c>
      <c r="C44" s="113">
        <f>SUM(C45:C56)</f>
        <v>14608</v>
      </c>
      <c r="D44" s="106">
        <f>SUM(D45:D56)</f>
        <v>278</v>
      </c>
      <c r="E44" s="46">
        <f>D44/360</f>
        <v>0.7722222222222223</v>
      </c>
      <c r="F44" s="76">
        <v>6</v>
      </c>
      <c r="G44" s="107">
        <f>SUM(G45:G56)</f>
        <v>3</v>
      </c>
      <c r="H44" s="84">
        <f>SUM(H45:H56)</f>
        <v>15</v>
      </c>
      <c r="I44" s="106">
        <f>SUM(I45:I56)</f>
        <v>18363</v>
      </c>
      <c r="J44" s="109"/>
      <c r="K44" s="111"/>
      <c r="L44" s="110"/>
    </row>
    <row r="45" spans="2:12" ht="27" hidden="1">
      <c r="B45" s="30" t="s">
        <v>212</v>
      </c>
      <c r="C45" s="113">
        <v>1353</v>
      </c>
      <c r="D45" s="106">
        <v>26</v>
      </c>
      <c r="E45" s="46">
        <f aca="true" t="shared" si="3" ref="E45:E56">D45/30</f>
        <v>0.8666666666666667</v>
      </c>
      <c r="F45" s="76">
        <v>1</v>
      </c>
      <c r="G45" s="107">
        <v>0</v>
      </c>
      <c r="H45" s="84">
        <v>0</v>
      </c>
      <c r="I45" s="106">
        <v>727</v>
      </c>
      <c r="J45" s="109"/>
      <c r="K45" s="111"/>
      <c r="L45" s="110"/>
    </row>
    <row r="46" spans="2:12" ht="27" hidden="1">
      <c r="B46" s="30" t="s">
        <v>213</v>
      </c>
      <c r="C46" s="113">
        <v>1118</v>
      </c>
      <c r="D46" s="106">
        <v>22</v>
      </c>
      <c r="E46" s="46">
        <f t="shared" si="3"/>
        <v>0.7333333333333333</v>
      </c>
      <c r="F46" s="76">
        <v>0</v>
      </c>
      <c r="G46" s="107">
        <v>0</v>
      </c>
      <c r="H46" s="84">
        <v>0</v>
      </c>
      <c r="I46" s="106">
        <v>1142</v>
      </c>
      <c r="J46" s="109"/>
      <c r="K46" s="111"/>
      <c r="L46" s="110"/>
    </row>
    <row r="47" spans="2:12" ht="27" hidden="1">
      <c r="B47" s="30" t="s">
        <v>214</v>
      </c>
      <c r="C47" s="113">
        <v>1153</v>
      </c>
      <c r="D47" s="106">
        <v>34</v>
      </c>
      <c r="E47" s="46">
        <f t="shared" si="3"/>
        <v>1.1333333333333333</v>
      </c>
      <c r="F47" s="76">
        <v>0</v>
      </c>
      <c r="G47" s="107">
        <v>0</v>
      </c>
      <c r="H47" s="84">
        <v>0</v>
      </c>
      <c r="I47" s="106">
        <v>2324</v>
      </c>
      <c r="J47" s="109"/>
      <c r="K47" s="111"/>
      <c r="L47" s="110"/>
    </row>
    <row r="48" spans="2:12" ht="27" hidden="1">
      <c r="B48" s="30" t="s">
        <v>202</v>
      </c>
      <c r="C48" s="113">
        <v>1110</v>
      </c>
      <c r="D48" s="106">
        <v>42</v>
      </c>
      <c r="E48" s="46">
        <f t="shared" si="3"/>
        <v>1.4</v>
      </c>
      <c r="F48" s="76">
        <v>2</v>
      </c>
      <c r="G48" s="107">
        <v>0</v>
      </c>
      <c r="H48" s="84">
        <v>0</v>
      </c>
      <c r="I48" s="106">
        <v>1127</v>
      </c>
      <c r="J48" s="109"/>
      <c r="K48" s="111"/>
      <c r="L48" s="110"/>
    </row>
    <row r="49" spans="2:12" ht="27" hidden="1">
      <c r="B49" s="30" t="s">
        <v>215</v>
      </c>
      <c r="C49" s="113">
        <v>1277</v>
      </c>
      <c r="D49" s="106">
        <v>18</v>
      </c>
      <c r="E49" s="46">
        <f t="shared" si="3"/>
        <v>0.6</v>
      </c>
      <c r="F49" s="76">
        <v>0</v>
      </c>
      <c r="G49" s="107">
        <v>1</v>
      </c>
      <c r="H49" s="84">
        <v>3</v>
      </c>
      <c r="I49" s="106">
        <v>1077</v>
      </c>
      <c r="J49" s="109"/>
      <c r="K49" s="111"/>
      <c r="L49" s="110"/>
    </row>
    <row r="50" spans="2:12" ht="27" hidden="1">
      <c r="B50" s="30" t="s">
        <v>216</v>
      </c>
      <c r="C50" s="113">
        <v>1198</v>
      </c>
      <c r="D50" s="106">
        <v>18</v>
      </c>
      <c r="E50" s="46">
        <f t="shared" si="3"/>
        <v>0.6</v>
      </c>
      <c r="F50" s="76">
        <v>0</v>
      </c>
      <c r="G50" s="107">
        <v>0</v>
      </c>
      <c r="H50" s="84">
        <v>4</v>
      </c>
      <c r="I50" s="106">
        <v>2080</v>
      </c>
      <c r="J50" s="109"/>
      <c r="K50" s="111"/>
      <c r="L50" s="110"/>
    </row>
    <row r="51" spans="2:12" ht="27" hidden="1">
      <c r="B51" s="30" t="s">
        <v>217</v>
      </c>
      <c r="C51" s="113">
        <v>1253</v>
      </c>
      <c r="D51" s="106">
        <v>26</v>
      </c>
      <c r="E51" s="46">
        <f t="shared" si="3"/>
        <v>0.8666666666666667</v>
      </c>
      <c r="F51" s="76">
        <v>0</v>
      </c>
      <c r="G51" s="107">
        <v>0</v>
      </c>
      <c r="H51" s="84">
        <v>1</v>
      </c>
      <c r="I51" s="106">
        <v>796</v>
      </c>
      <c r="J51" s="109"/>
      <c r="K51" s="111"/>
      <c r="L51" s="110"/>
    </row>
    <row r="52" spans="2:12" ht="27" hidden="1">
      <c r="B52" s="30" t="s">
        <v>206</v>
      </c>
      <c r="C52" s="113">
        <v>1363</v>
      </c>
      <c r="D52" s="106">
        <v>24</v>
      </c>
      <c r="E52" s="46">
        <f t="shared" si="3"/>
        <v>0.8</v>
      </c>
      <c r="F52" s="76">
        <v>0</v>
      </c>
      <c r="G52" s="107">
        <v>1</v>
      </c>
      <c r="H52" s="84">
        <v>2</v>
      </c>
      <c r="I52" s="106">
        <v>1492</v>
      </c>
      <c r="J52" s="109"/>
      <c r="K52" s="111"/>
      <c r="L52" s="110"/>
    </row>
    <row r="53" spans="2:12" ht="27" hidden="1">
      <c r="B53" s="30" t="s">
        <v>207</v>
      </c>
      <c r="C53" s="113">
        <v>1141</v>
      </c>
      <c r="D53" s="106">
        <v>16</v>
      </c>
      <c r="E53" s="46">
        <f t="shared" si="3"/>
        <v>0.5333333333333333</v>
      </c>
      <c r="F53" s="76">
        <v>0</v>
      </c>
      <c r="G53" s="76">
        <v>0</v>
      </c>
      <c r="H53" s="76">
        <v>0</v>
      </c>
      <c r="I53" s="106">
        <v>3827</v>
      </c>
      <c r="J53" s="109"/>
      <c r="K53" s="111"/>
      <c r="L53" s="110"/>
    </row>
    <row r="54" spans="2:12" ht="27" hidden="1">
      <c r="B54" s="30" t="s">
        <v>208</v>
      </c>
      <c r="C54" s="113">
        <v>1188</v>
      </c>
      <c r="D54" s="106">
        <v>16</v>
      </c>
      <c r="E54" s="46">
        <f t="shared" si="3"/>
        <v>0.5333333333333333</v>
      </c>
      <c r="F54" s="76">
        <v>0</v>
      </c>
      <c r="G54" s="76">
        <v>0</v>
      </c>
      <c r="H54" s="76">
        <v>0</v>
      </c>
      <c r="I54" s="106">
        <v>738</v>
      </c>
      <c r="J54" s="109"/>
      <c r="K54" s="111"/>
      <c r="L54" s="110"/>
    </row>
    <row r="55" spans="2:12" ht="27" hidden="1">
      <c r="B55" s="30" t="s">
        <v>209</v>
      </c>
      <c r="C55" s="113">
        <v>1204</v>
      </c>
      <c r="D55" s="114">
        <v>16</v>
      </c>
      <c r="E55" s="115">
        <f t="shared" si="3"/>
        <v>0.5333333333333333</v>
      </c>
      <c r="F55" s="116">
        <v>1</v>
      </c>
      <c r="G55" s="76">
        <v>0</v>
      </c>
      <c r="H55" s="116">
        <v>1</v>
      </c>
      <c r="I55" s="114">
        <v>700</v>
      </c>
      <c r="J55" s="109"/>
      <c r="K55" s="111"/>
      <c r="L55" s="110"/>
    </row>
    <row r="56" spans="2:12" ht="27" hidden="1">
      <c r="B56" s="30" t="s">
        <v>210</v>
      </c>
      <c r="C56" s="113">
        <v>1250</v>
      </c>
      <c r="D56" s="114">
        <v>20</v>
      </c>
      <c r="E56" s="115">
        <f t="shared" si="3"/>
        <v>0.6666666666666666</v>
      </c>
      <c r="F56" s="116">
        <v>2</v>
      </c>
      <c r="G56" s="116">
        <v>1</v>
      </c>
      <c r="H56" s="116">
        <v>4</v>
      </c>
      <c r="I56" s="114">
        <v>2333</v>
      </c>
      <c r="J56" s="109"/>
      <c r="K56" s="111"/>
      <c r="L56" s="110"/>
    </row>
    <row r="57" spans="2:12" ht="16.5">
      <c r="B57" s="25" t="s">
        <v>45</v>
      </c>
      <c r="C57" s="113">
        <f>SUM(C58:C69)</f>
        <v>16371</v>
      </c>
      <c r="D57" s="114">
        <f>SUM(D58:D69)</f>
        <v>134</v>
      </c>
      <c r="E57" s="46">
        <f>D57/360</f>
        <v>0.37222222222222223</v>
      </c>
      <c r="F57" s="116">
        <f>SUM(F58:F69)</f>
        <v>18</v>
      </c>
      <c r="G57" s="116">
        <f>SUM(G58:G69)</f>
        <v>3</v>
      </c>
      <c r="H57" s="116">
        <f>SUM(H58:H69)</f>
        <v>17</v>
      </c>
      <c r="I57" s="116">
        <f>SUM(I58:I69)</f>
        <v>25512</v>
      </c>
      <c r="J57" s="109"/>
      <c r="K57" s="111"/>
      <c r="L57" s="110"/>
    </row>
    <row r="58" spans="2:12" ht="27" hidden="1">
      <c r="B58" s="30" t="s">
        <v>212</v>
      </c>
      <c r="C58" s="113">
        <v>1245</v>
      </c>
      <c r="D58" s="114">
        <v>11</v>
      </c>
      <c r="E58" s="115">
        <f aca="true" t="shared" si="4" ref="E58:E63">D58/30</f>
        <v>0.36666666666666664</v>
      </c>
      <c r="F58" s="116">
        <v>3</v>
      </c>
      <c r="G58" s="76">
        <v>0</v>
      </c>
      <c r="H58" s="116">
        <v>2</v>
      </c>
      <c r="I58" s="114">
        <v>970</v>
      </c>
      <c r="J58" s="109"/>
      <c r="K58" s="111"/>
      <c r="L58" s="110"/>
    </row>
    <row r="59" spans="2:12" ht="27" hidden="1">
      <c r="B59" s="30" t="s">
        <v>213</v>
      </c>
      <c r="C59" s="113">
        <v>1259</v>
      </c>
      <c r="D59" s="114">
        <v>10</v>
      </c>
      <c r="E59" s="115">
        <f t="shared" si="4"/>
        <v>0.3333333333333333</v>
      </c>
      <c r="F59" s="76">
        <v>0</v>
      </c>
      <c r="G59" s="76">
        <v>0</v>
      </c>
      <c r="H59" s="116">
        <v>4</v>
      </c>
      <c r="I59" s="114">
        <v>2345</v>
      </c>
      <c r="J59" s="109"/>
      <c r="K59" s="111"/>
      <c r="L59" s="110"/>
    </row>
    <row r="60" spans="2:12" ht="27" hidden="1">
      <c r="B60" s="30" t="s">
        <v>214</v>
      </c>
      <c r="C60" s="113">
        <v>1219</v>
      </c>
      <c r="D60" s="114">
        <v>13</v>
      </c>
      <c r="E60" s="115">
        <f t="shared" si="4"/>
        <v>0.43333333333333335</v>
      </c>
      <c r="F60" s="76">
        <v>0</v>
      </c>
      <c r="G60" s="76">
        <v>0</v>
      </c>
      <c r="H60" s="76">
        <v>0</v>
      </c>
      <c r="I60" s="114">
        <v>802</v>
      </c>
      <c r="J60" s="109"/>
      <c r="K60" s="111"/>
      <c r="L60" s="110"/>
    </row>
    <row r="61" spans="2:12" ht="27" hidden="1">
      <c r="B61" s="30" t="s">
        <v>202</v>
      </c>
      <c r="C61" s="113">
        <v>1237</v>
      </c>
      <c r="D61" s="114">
        <v>9</v>
      </c>
      <c r="E61" s="115">
        <f t="shared" si="4"/>
        <v>0.3</v>
      </c>
      <c r="F61" s="116">
        <v>7</v>
      </c>
      <c r="G61" s="76">
        <v>0</v>
      </c>
      <c r="H61" s="76">
        <v>0</v>
      </c>
      <c r="I61" s="114">
        <v>1810</v>
      </c>
      <c r="J61" s="109"/>
      <c r="K61" s="111"/>
      <c r="L61" s="110"/>
    </row>
    <row r="62" spans="2:12" ht="27">
      <c r="B62" s="30" t="s">
        <v>215</v>
      </c>
      <c r="C62" s="113">
        <v>1241</v>
      </c>
      <c r="D62" s="114">
        <v>6</v>
      </c>
      <c r="E62" s="115">
        <f t="shared" si="4"/>
        <v>0.2</v>
      </c>
      <c r="F62" s="76">
        <v>0</v>
      </c>
      <c r="G62" s="76">
        <v>0</v>
      </c>
      <c r="H62" s="114">
        <v>1</v>
      </c>
      <c r="I62" s="114">
        <v>523</v>
      </c>
      <c r="J62" s="109"/>
      <c r="K62" s="111"/>
      <c r="L62" s="110"/>
    </row>
    <row r="63" spans="2:12" ht="27">
      <c r="B63" s="30" t="s">
        <v>216</v>
      </c>
      <c r="C63" s="113">
        <v>1185</v>
      </c>
      <c r="D63" s="114">
        <v>10</v>
      </c>
      <c r="E63" s="115">
        <f t="shared" si="4"/>
        <v>0.3333333333333333</v>
      </c>
      <c r="F63" s="76">
        <v>0</v>
      </c>
      <c r="G63" s="76">
        <v>0</v>
      </c>
      <c r="H63" s="114">
        <v>4</v>
      </c>
      <c r="I63" s="114">
        <v>565</v>
      </c>
      <c r="J63" s="109"/>
      <c r="K63" s="111"/>
      <c r="L63" s="110"/>
    </row>
    <row r="64" spans="2:12" ht="27">
      <c r="B64" s="30" t="s">
        <v>217</v>
      </c>
      <c r="C64" s="113">
        <v>1352</v>
      </c>
      <c r="D64" s="114">
        <v>9</v>
      </c>
      <c r="E64" s="115">
        <f aca="true" t="shared" si="5" ref="E64:E69">D64/30</f>
        <v>0.3</v>
      </c>
      <c r="F64" s="114">
        <v>3</v>
      </c>
      <c r="G64" s="76">
        <v>0</v>
      </c>
      <c r="H64" s="76">
        <v>0</v>
      </c>
      <c r="I64" s="114">
        <v>1194</v>
      </c>
      <c r="J64" s="109"/>
      <c r="K64" s="111"/>
      <c r="L64" s="110"/>
    </row>
    <row r="65" spans="2:12" ht="27">
      <c r="B65" s="30" t="s">
        <v>206</v>
      </c>
      <c r="C65" s="114">
        <v>1479</v>
      </c>
      <c r="D65" s="114">
        <v>9</v>
      </c>
      <c r="E65" s="115">
        <f t="shared" si="5"/>
        <v>0.3</v>
      </c>
      <c r="F65" s="114">
        <v>2</v>
      </c>
      <c r="G65" s="114">
        <v>2</v>
      </c>
      <c r="H65" s="114">
        <v>3</v>
      </c>
      <c r="I65" s="114">
        <v>593</v>
      </c>
      <c r="J65" s="109"/>
      <c r="K65" s="111"/>
      <c r="L65" s="110"/>
    </row>
    <row r="66" spans="2:12" ht="27">
      <c r="B66" s="30" t="s">
        <v>207</v>
      </c>
      <c r="C66" s="114">
        <v>1267</v>
      </c>
      <c r="D66" s="114">
        <v>15</v>
      </c>
      <c r="E66" s="115">
        <f t="shared" si="5"/>
        <v>0.5</v>
      </c>
      <c r="F66" s="114">
        <v>1</v>
      </c>
      <c r="G66" s="76">
        <v>0</v>
      </c>
      <c r="H66" s="114">
        <v>2</v>
      </c>
      <c r="I66" s="114">
        <v>557</v>
      </c>
      <c r="J66" s="109"/>
      <c r="K66" s="111"/>
      <c r="L66" s="110"/>
    </row>
    <row r="67" spans="2:12" ht="27">
      <c r="B67" s="30" t="s">
        <v>208</v>
      </c>
      <c r="C67" s="114">
        <v>1386</v>
      </c>
      <c r="D67" s="114">
        <v>15</v>
      </c>
      <c r="E67" s="115">
        <f t="shared" si="5"/>
        <v>0.5</v>
      </c>
      <c r="F67" s="114">
        <v>2</v>
      </c>
      <c r="G67" s="76">
        <v>0</v>
      </c>
      <c r="H67" s="76">
        <v>0</v>
      </c>
      <c r="I67" s="114">
        <v>15147</v>
      </c>
      <c r="J67" s="109"/>
      <c r="K67" s="111"/>
      <c r="L67" s="110"/>
    </row>
    <row r="68" spans="2:12" ht="27">
      <c r="B68" s="30" t="s">
        <v>209</v>
      </c>
      <c r="C68" s="114">
        <v>1213</v>
      </c>
      <c r="D68" s="114">
        <v>9</v>
      </c>
      <c r="E68" s="115">
        <f t="shared" si="5"/>
        <v>0.3</v>
      </c>
      <c r="F68" s="76">
        <v>0</v>
      </c>
      <c r="G68" s="76">
        <v>0</v>
      </c>
      <c r="H68" s="114">
        <v>1</v>
      </c>
      <c r="I68" s="114">
        <v>655</v>
      </c>
      <c r="J68" s="109"/>
      <c r="K68" s="111"/>
      <c r="L68" s="110"/>
    </row>
    <row r="69" spans="2:12" ht="27">
      <c r="B69" s="30" t="s">
        <v>210</v>
      </c>
      <c r="C69" s="114">
        <v>2288</v>
      </c>
      <c r="D69" s="114">
        <v>18</v>
      </c>
      <c r="E69" s="115">
        <f t="shared" si="5"/>
        <v>0.6</v>
      </c>
      <c r="F69" s="76">
        <v>0</v>
      </c>
      <c r="G69" s="114">
        <v>1</v>
      </c>
      <c r="H69" s="76">
        <v>0</v>
      </c>
      <c r="I69" s="114">
        <v>351</v>
      </c>
      <c r="J69" s="109"/>
      <c r="K69" s="111"/>
      <c r="L69" s="110"/>
    </row>
    <row r="70" spans="2:12" ht="16.5">
      <c r="B70" s="25" t="s">
        <v>236</v>
      </c>
      <c r="C70" s="114"/>
      <c r="D70" s="114"/>
      <c r="E70" s="115"/>
      <c r="F70" s="76"/>
      <c r="G70" s="76"/>
      <c r="H70" s="114"/>
      <c r="I70" s="114"/>
      <c r="J70" s="109"/>
      <c r="K70" s="111"/>
      <c r="L70" s="110"/>
    </row>
    <row r="71" spans="2:12" ht="27">
      <c r="B71" s="30" t="s">
        <v>212</v>
      </c>
      <c r="C71" s="114">
        <v>1407</v>
      </c>
      <c r="D71" s="114">
        <v>11</v>
      </c>
      <c r="E71" s="115">
        <f>D71/30</f>
        <v>0.36666666666666664</v>
      </c>
      <c r="F71" s="76">
        <v>0</v>
      </c>
      <c r="G71" s="76">
        <v>0</v>
      </c>
      <c r="H71" s="76">
        <v>0</v>
      </c>
      <c r="I71" s="114">
        <v>1205</v>
      </c>
      <c r="J71" s="109"/>
      <c r="K71" s="111"/>
      <c r="L71" s="110"/>
    </row>
    <row r="72" spans="2:12" ht="27">
      <c r="B72" s="30" t="s">
        <v>213</v>
      </c>
      <c r="C72" s="114">
        <v>1389</v>
      </c>
      <c r="D72" s="114">
        <v>11</v>
      </c>
      <c r="E72" s="115">
        <f>D72/30</f>
        <v>0.36666666666666664</v>
      </c>
      <c r="F72" s="76">
        <v>0</v>
      </c>
      <c r="G72" s="76">
        <v>0</v>
      </c>
      <c r="H72" s="76">
        <v>0</v>
      </c>
      <c r="I72" s="114">
        <v>383</v>
      </c>
      <c r="J72" s="109"/>
      <c r="K72" s="111"/>
      <c r="L72" s="110"/>
    </row>
    <row r="73" spans="2:12" ht="27">
      <c r="B73" s="30" t="s">
        <v>214</v>
      </c>
      <c r="C73" s="114">
        <v>1316</v>
      </c>
      <c r="D73" s="114">
        <v>13</v>
      </c>
      <c r="E73" s="115">
        <f>D73/30</f>
        <v>0.43333333333333335</v>
      </c>
      <c r="F73" s="76">
        <v>0</v>
      </c>
      <c r="G73" s="76">
        <v>0</v>
      </c>
      <c r="H73" s="76">
        <v>0</v>
      </c>
      <c r="I73" s="114">
        <v>124</v>
      </c>
      <c r="J73" s="109"/>
      <c r="K73" s="111"/>
      <c r="L73" s="110"/>
    </row>
    <row r="74" spans="2:12" ht="27">
      <c r="B74" s="30" t="s">
        <v>202</v>
      </c>
      <c r="C74" s="114">
        <v>1294</v>
      </c>
      <c r="D74" s="114">
        <v>8</v>
      </c>
      <c r="E74" s="115">
        <f>D74/30</f>
        <v>0.26666666666666666</v>
      </c>
      <c r="F74" s="76">
        <v>0</v>
      </c>
      <c r="G74" s="76">
        <v>0</v>
      </c>
      <c r="H74" s="114">
        <v>2</v>
      </c>
      <c r="I74" s="114">
        <v>533</v>
      </c>
      <c r="J74" s="109"/>
      <c r="K74" s="111"/>
      <c r="L74" s="110"/>
    </row>
    <row r="75" spans="2:12" s="1" customFormat="1" ht="27.75" thickBot="1">
      <c r="B75" s="30" t="s">
        <v>215</v>
      </c>
      <c r="C75" s="114">
        <v>1461</v>
      </c>
      <c r="D75" s="114">
        <v>12</v>
      </c>
      <c r="E75" s="115">
        <f>D75/30</f>
        <v>0.4</v>
      </c>
      <c r="F75" s="114">
        <v>4</v>
      </c>
      <c r="G75" s="114">
        <v>2</v>
      </c>
      <c r="H75" s="114">
        <v>2</v>
      </c>
      <c r="I75" s="114">
        <v>843</v>
      </c>
      <c r="J75" s="109"/>
      <c r="K75" s="111"/>
      <c r="L75" s="110"/>
    </row>
    <row r="76" spans="2:9" ht="24.75" customHeight="1" thickBot="1">
      <c r="B76" s="571" t="s">
        <v>146</v>
      </c>
      <c r="C76" s="556">
        <f>(C75-C74)/C74*100</f>
        <v>12.905718701700156</v>
      </c>
      <c r="D76" s="555">
        <f aca="true" t="shared" si="6" ref="D76:I76">(D75-D74)/D74*100</f>
        <v>50</v>
      </c>
      <c r="E76" s="555">
        <f t="shared" si="6"/>
        <v>50.000000000000014</v>
      </c>
      <c r="F76" s="570">
        <v>0</v>
      </c>
      <c r="G76" s="570">
        <v>0</v>
      </c>
      <c r="H76" s="570">
        <v>0</v>
      </c>
      <c r="I76" s="555">
        <f t="shared" si="6"/>
        <v>58.16135084427767</v>
      </c>
    </row>
    <row r="77" spans="2:9" ht="24.75" customHeight="1" thickBot="1">
      <c r="B77" s="626"/>
      <c r="C77" s="556"/>
      <c r="D77" s="555"/>
      <c r="E77" s="555"/>
      <c r="F77" s="570"/>
      <c r="G77" s="570"/>
      <c r="H77" s="570"/>
      <c r="I77" s="555"/>
    </row>
    <row r="78" spans="2:9" ht="24.75" customHeight="1" thickBot="1">
      <c r="B78" s="627" t="s">
        <v>147</v>
      </c>
      <c r="C78" s="556">
        <f>(C75-C62)/C62*100</f>
        <v>17.7276390008058</v>
      </c>
      <c r="D78" s="555">
        <f aca="true" t="shared" si="7" ref="D78:I78">(D75-D62)/D62*100</f>
        <v>100</v>
      </c>
      <c r="E78" s="555">
        <f t="shared" si="7"/>
        <v>100</v>
      </c>
      <c r="F78" s="570">
        <v>0</v>
      </c>
      <c r="G78" s="570">
        <v>0</v>
      </c>
      <c r="H78" s="555">
        <f t="shared" si="7"/>
        <v>100</v>
      </c>
      <c r="I78" s="555">
        <f t="shared" si="7"/>
        <v>61.18546845124283</v>
      </c>
    </row>
    <row r="79" spans="2:9" ht="24.75" customHeight="1" thickBot="1">
      <c r="B79" s="628"/>
      <c r="C79" s="556"/>
      <c r="D79" s="555"/>
      <c r="E79" s="555"/>
      <c r="F79" s="570"/>
      <c r="G79" s="570"/>
      <c r="H79" s="555"/>
      <c r="I79" s="555"/>
    </row>
    <row r="80" spans="2:9" ht="24.75" customHeight="1">
      <c r="B80" s="5" t="s">
        <v>148</v>
      </c>
      <c r="C80" s="57"/>
      <c r="D80" s="45"/>
      <c r="E80" s="45"/>
      <c r="F80" s="45"/>
      <c r="G80" s="45"/>
      <c r="H80" s="45"/>
      <c r="I80" s="45"/>
    </row>
    <row r="81" spans="2:3" ht="24.75" customHeight="1">
      <c r="B81" s="117" t="s">
        <v>149</v>
      </c>
      <c r="C81" s="61"/>
    </row>
    <row r="82" spans="2:9" ht="24.75" customHeight="1">
      <c r="B82" s="575"/>
      <c r="C82" s="618"/>
      <c r="D82" s="618"/>
      <c r="E82" s="618"/>
      <c r="F82" s="618"/>
      <c r="G82" s="618"/>
      <c r="H82" s="618"/>
      <c r="I82" s="618"/>
    </row>
    <row r="83" ht="24.75" customHeight="1">
      <c r="C83" s="61"/>
    </row>
    <row r="84" ht="24.75" customHeight="1">
      <c r="C84" s="61"/>
    </row>
    <row r="85" ht="24.75" customHeight="1">
      <c r="C85" s="61"/>
    </row>
    <row r="86" ht="24.75" customHeight="1">
      <c r="C86" s="61"/>
    </row>
    <row r="87" ht="24.75" customHeight="1">
      <c r="C87" s="61"/>
    </row>
    <row r="88" ht="24.75" customHeight="1">
      <c r="C88" s="61"/>
    </row>
    <row r="89" ht="24.75" customHeight="1">
      <c r="C89" s="61"/>
    </row>
    <row r="90" ht="24.75" customHeight="1">
      <c r="C90" s="61"/>
    </row>
    <row r="91" ht="24.75" customHeight="1">
      <c r="C91" s="61"/>
    </row>
    <row r="92" ht="24.75" customHeight="1">
      <c r="C92" s="61"/>
    </row>
    <row r="93" ht="24.75" customHeight="1">
      <c r="C93" s="61"/>
    </row>
    <row r="94" ht="24.75" customHeight="1">
      <c r="C94" s="61"/>
    </row>
    <row r="95" ht="24.75" customHeight="1">
      <c r="C95" s="61"/>
    </row>
    <row r="96" ht="24.75" customHeight="1">
      <c r="C96" s="61"/>
    </row>
    <row r="97" ht="24.75" customHeight="1">
      <c r="C97" s="61"/>
    </row>
    <row r="98" ht="24.75" customHeight="1">
      <c r="C98" s="61"/>
    </row>
    <row r="99" ht="24.75" customHeight="1">
      <c r="C99" s="61"/>
    </row>
    <row r="100" ht="24.75" customHeight="1">
      <c r="C100" s="61"/>
    </row>
    <row r="101" ht="24.75" customHeight="1">
      <c r="C101" s="61"/>
    </row>
    <row r="102" ht="24.75" customHeight="1">
      <c r="C102" s="61"/>
    </row>
    <row r="103" ht="24.75" customHeight="1">
      <c r="C103" s="61"/>
    </row>
    <row r="104" ht="24.75" customHeight="1">
      <c r="C104" s="61"/>
    </row>
    <row r="105" ht="24.75" customHeight="1">
      <c r="C105" s="61"/>
    </row>
    <row r="106" ht="24.75" customHeight="1">
      <c r="C106" s="61"/>
    </row>
    <row r="107" ht="24.75" customHeight="1">
      <c r="C107" s="61"/>
    </row>
    <row r="108" ht="24.75" customHeight="1">
      <c r="C108" s="61"/>
    </row>
    <row r="109" ht="24.75" customHeight="1">
      <c r="C109" s="61"/>
    </row>
    <row r="110" ht="24.75" customHeight="1">
      <c r="C110" s="61"/>
    </row>
    <row r="111" ht="24.75" customHeight="1">
      <c r="C111" s="61"/>
    </row>
    <row r="112" ht="24.75" customHeight="1">
      <c r="C112" s="61"/>
    </row>
    <row r="113" ht="24.75" customHeight="1">
      <c r="C113" s="61"/>
    </row>
    <row r="114" ht="24.75" customHeight="1">
      <c r="C114" s="61"/>
    </row>
    <row r="115" ht="24.75" customHeight="1">
      <c r="C115" s="61"/>
    </row>
  </sheetData>
  <mergeCells count="26">
    <mergeCell ref="G78:G79"/>
    <mergeCell ref="H78:H79"/>
    <mergeCell ref="C2:C4"/>
    <mergeCell ref="D3:D4"/>
    <mergeCell ref="E3:E4"/>
    <mergeCell ref="F3:F4"/>
    <mergeCell ref="B1:I1"/>
    <mergeCell ref="B82:I82"/>
    <mergeCell ref="G3:H3"/>
    <mergeCell ref="D2:I2"/>
    <mergeCell ref="C76:C77"/>
    <mergeCell ref="C78:C79"/>
    <mergeCell ref="D78:D79"/>
    <mergeCell ref="E78:E79"/>
    <mergeCell ref="I3:I4"/>
    <mergeCell ref="B2:B4"/>
    <mergeCell ref="B76:B77"/>
    <mergeCell ref="B78:B79"/>
    <mergeCell ref="F78:F79"/>
    <mergeCell ref="I76:I77"/>
    <mergeCell ref="D76:D77"/>
    <mergeCell ref="E76:E77"/>
    <mergeCell ref="I78:I79"/>
    <mergeCell ref="F76:F77"/>
    <mergeCell ref="G76:G77"/>
    <mergeCell ref="H76:H7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83"/>
  <sheetViews>
    <sheetView workbookViewId="0" topLeftCell="A76">
      <selection activeCell="C79" sqref="C79"/>
    </sheetView>
  </sheetViews>
  <sheetFormatPr defaultColWidth="9.00390625" defaultRowHeight="19.5" customHeight="1"/>
  <cols>
    <col min="1" max="1" width="2.50390625" style="2" customWidth="1"/>
    <col min="2" max="2" width="10.875" style="5" customWidth="1"/>
    <col min="3" max="3" width="13.875" style="5" customWidth="1"/>
    <col min="4" max="4" width="12.25390625" style="2" customWidth="1"/>
    <col min="5" max="5" width="12.625" style="2" customWidth="1"/>
    <col min="6" max="6" width="12.50390625" style="2" customWidth="1"/>
    <col min="7" max="7" width="14.125" style="2" customWidth="1"/>
    <col min="8" max="8" width="7.625" style="2" customWidth="1"/>
    <col min="9" max="9" width="6.875" style="2" customWidth="1"/>
    <col min="10" max="16384" width="9.00390625" style="2" customWidth="1"/>
  </cols>
  <sheetData>
    <row r="1" spans="2:7" s="120" customFormat="1" ht="50.25" customHeight="1" thickBot="1">
      <c r="B1" s="118"/>
      <c r="C1" s="642" t="s">
        <v>0</v>
      </c>
      <c r="D1" s="642"/>
      <c r="E1" s="642"/>
      <c r="F1" s="642"/>
      <c r="G1" s="119" t="s">
        <v>1</v>
      </c>
    </row>
    <row r="2" spans="2:7" s="121" customFormat="1" ht="19.5" customHeight="1">
      <c r="B2" s="643" t="s">
        <v>133</v>
      </c>
      <c r="C2" s="647" t="s">
        <v>2</v>
      </c>
      <c r="D2" s="645" t="s">
        <v>3</v>
      </c>
      <c r="E2" s="645"/>
      <c r="F2" s="645"/>
      <c r="G2" s="646"/>
    </row>
    <row r="3" spans="2:7" s="126" customFormat="1" ht="33" customHeight="1" thickBot="1">
      <c r="B3" s="644"/>
      <c r="C3" s="648"/>
      <c r="D3" s="122" t="s">
        <v>4</v>
      </c>
      <c r="E3" s="123" t="s">
        <v>5</v>
      </c>
      <c r="F3" s="124" t="s">
        <v>6</v>
      </c>
      <c r="G3" s="125" t="s">
        <v>7</v>
      </c>
    </row>
    <row r="4" spans="2:7" ht="3" customHeight="1" hidden="1">
      <c r="B4" s="8" t="s">
        <v>159</v>
      </c>
      <c r="C4" s="10">
        <v>1152</v>
      </c>
      <c r="D4" s="9">
        <v>1362</v>
      </c>
      <c r="E4" s="9">
        <v>1711</v>
      </c>
      <c r="F4" s="9">
        <v>21926</v>
      </c>
      <c r="G4" s="9">
        <v>3643699</v>
      </c>
    </row>
    <row r="5" spans="2:9" ht="31.5" customHeight="1" hidden="1">
      <c r="B5" s="13" t="s">
        <v>152</v>
      </c>
      <c r="C5" s="10">
        <v>1124</v>
      </c>
      <c r="D5" s="9">
        <v>137</v>
      </c>
      <c r="E5" s="9">
        <v>311</v>
      </c>
      <c r="F5" s="9">
        <v>22214</v>
      </c>
      <c r="G5" s="9">
        <v>3611987</v>
      </c>
      <c r="H5" s="127"/>
      <c r="I5" s="1"/>
    </row>
    <row r="6" spans="2:9" ht="31.5" customHeight="1" hidden="1">
      <c r="B6" s="13" t="s">
        <v>153</v>
      </c>
      <c r="C6" s="10">
        <v>1127</v>
      </c>
      <c r="D6" s="9">
        <v>146</v>
      </c>
      <c r="E6" s="9">
        <v>216</v>
      </c>
      <c r="F6" s="9">
        <v>22054</v>
      </c>
      <c r="G6" s="9">
        <v>3606660</v>
      </c>
      <c r="I6" s="1"/>
    </row>
    <row r="7" spans="2:9" ht="31.5" customHeight="1" hidden="1">
      <c r="B7" s="13" t="s">
        <v>154</v>
      </c>
      <c r="C7" s="10">
        <v>1123</v>
      </c>
      <c r="D7" s="9">
        <v>98</v>
      </c>
      <c r="E7" s="9">
        <v>84</v>
      </c>
      <c r="F7" s="9">
        <v>22068</v>
      </c>
      <c r="G7" s="9">
        <v>3590663</v>
      </c>
      <c r="I7" s="1"/>
    </row>
    <row r="8" spans="2:9" ht="31.5" customHeight="1" hidden="1">
      <c r="B8" s="13" t="s">
        <v>155</v>
      </c>
      <c r="C8" s="10">
        <v>1125</v>
      </c>
      <c r="D8" s="9">
        <v>146</v>
      </c>
      <c r="E8" s="9">
        <v>87</v>
      </c>
      <c r="F8" s="9">
        <v>22217</v>
      </c>
      <c r="G8" s="9">
        <v>3605018</v>
      </c>
      <c r="I8" s="1"/>
    </row>
    <row r="9" spans="2:9" ht="31.5" customHeight="1" hidden="1">
      <c r="B9" s="13" t="s">
        <v>156</v>
      </c>
      <c r="C9" s="10">
        <v>1140</v>
      </c>
      <c r="D9" s="9">
        <v>107</v>
      </c>
      <c r="E9" s="9">
        <v>53</v>
      </c>
      <c r="F9" s="9">
        <v>22181</v>
      </c>
      <c r="G9" s="9">
        <v>3609305</v>
      </c>
      <c r="I9" s="1"/>
    </row>
    <row r="10" spans="2:9" ht="31.5" customHeight="1" hidden="1">
      <c r="B10" s="13" t="s">
        <v>157</v>
      </c>
      <c r="C10" s="10">
        <v>1142</v>
      </c>
      <c r="D10" s="10">
        <v>104</v>
      </c>
      <c r="E10" s="10">
        <v>71</v>
      </c>
      <c r="F10" s="10">
        <v>22214</v>
      </c>
      <c r="G10" s="10">
        <v>3624427</v>
      </c>
      <c r="I10" s="1"/>
    </row>
    <row r="11" spans="2:9" ht="31.5" customHeight="1" hidden="1">
      <c r="B11" s="13" t="s">
        <v>158</v>
      </c>
      <c r="C11" s="9">
        <v>1147</v>
      </c>
      <c r="D11" s="10">
        <v>115</v>
      </c>
      <c r="E11" s="9">
        <v>358</v>
      </c>
      <c r="F11" s="9">
        <v>21971</v>
      </c>
      <c r="G11" s="9">
        <v>3623342</v>
      </c>
      <c r="H11" s="7"/>
      <c r="I11" s="12"/>
    </row>
    <row r="12" spans="2:9" ht="31.5" customHeight="1" hidden="1">
      <c r="B12" s="13" t="s">
        <v>163</v>
      </c>
      <c r="C12" s="10">
        <v>1151</v>
      </c>
      <c r="D12" s="9">
        <v>107</v>
      </c>
      <c r="E12" s="9">
        <v>174</v>
      </c>
      <c r="F12" s="9">
        <v>21904</v>
      </c>
      <c r="G12" s="9">
        <v>3627284</v>
      </c>
      <c r="H12" s="128"/>
      <c r="I12" s="12"/>
    </row>
    <row r="13" spans="2:9" ht="31.5" customHeight="1" hidden="1">
      <c r="B13" s="13" t="s">
        <v>164</v>
      </c>
      <c r="C13" s="10">
        <v>1152</v>
      </c>
      <c r="D13" s="9">
        <v>116</v>
      </c>
      <c r="E13" s="9">
        <v>94</v>
      </c>
      <c r="F13" s="9">
        <v>21926</v>
      </c>
      <c r="G13" s="9">
        <v>3643699</v>
      </c>
      <c r="H13" s="128"/>
      <c r="I13" s="12"/>
    </row>
    <row r="14" spans="3:9" ht="24.75" customHeight="1" hidden="1">
      <c r="C14" s="129"/>
      <c r="H14" s="128"/>
      <c r="I14" s="12"/>
    </row>
    <row r="15" spans="2:9" ht="31.5" customHeight="1" hidden="1">
      <c r="B15" s="25" t="s">
        <v>198</v>
      </c>
      <c r="C15" s="9">
        <v>962</v>
      </c>
      <c r="D15" s="10">
        <v>1342</v>
      </c>
      <c r="E15" s="9">
        <v>2033</v>
      </c>
      <c r="F15" s="9">
        <v>21235</v>
      </c>
      <c r="G15" s="9">
        <v>3574062</v>
      </c>
      <c r="H15" s="128"/>
      <c r="I15" s="12"/>
    </row>
    <row r="16" spans="2:9" ht="31.5" customHeight="1" hidden="1">
      <c r="B16" s="26" t="s">
        <v>199</v>
      </c>
      <c r="C16" s="10">
        <v>1153</v>
      </c>
      <c r="D16" s="9">
        <v>79</v>
      </c>
      <c r="E16" s="9">
        <v>59</v>
      </c>
      <c r="F16" s="9">
        <v>21946</v>
      </c>
      <c r="G16" s="9">
        <v>3667475</v>
      </c>
      <c r="H16" s="128"/>
      <c r="I16" s="130"/>
    </row>
    <row r="17" spans="2:9" ht="31.5" customHeight="1" hidden="1">
      <c r="B17" s="26" t="s">
        <v>200</v>
      </c>
      <c r="C17" s="10">
        <v>1153</v>
      </c>
      <c r="D17" s="9">
        <v>106</v>
      </c>
      <c r="E17" s="9">
        <v>171</v>
      </c>
      <c r="F17" s="9">
        <v>21881</v>
      </c>
      <c r="G17" s="9">
        <v>3687317</v>
      </c>
      <c r="H17" s="128"/>
      <c r="I17" s="130"/>
    </row>
    <row r="18" spans="2:9" ht="31.5" customHeight="1" hidden="1">
      <c r="B18" s="26" t="s">
        <v>201</v>
      </c>
      <c r="C18" s="10">
        <v>1152</v>
      </c>
      <c r="D18" s="9">
        <v>136</v>
      </c>
      <c r="E18" s="9">
        <v>275</v>
      </c>
      <c r="F18" s="9">
        <v>21742</v>
      </c>
      <c r="G18" s="9">
        <v>3661031</v>
      </c>
      <c r="H18" s="128"/>
      <c r="I18" s="130"/>
    </row>
    <row r="19" spans="2:9" ht="31.5" customHeight="1" hidden="1">
      <c r="B19" s="30" t="s">
        <v>202</v>
      </c>
      <c r="C19" s="21">
        <v>1152</v>
      </c>
      <c r="D19" s="9">
        <v>102</v>
      </c>
      <c r="E19" s="9">
        <v>625</v>
      </c>
      <c r="F19" s="9">
        <v>21219</v>
      </c>
      <c r="G19" s="9">
        <v>3525588</v>
      </c>
      <c r="H19" s="128"/>
      <c r="I19" s="130"/>
    </row>
    <row r="20" spans="2:9" ht="31.5" customHeight="1" hidden="1">
      <c r="B20" s="30" t="s">
        <v>203</v>
      </c>
      <c r="C20" s="21">
        <v>1150</v>
      </c>
      <c r="D20" s="9">
        <v>116</v>
      </c>
      <c r="E20" s="9">
        <v>343</v>
      </c>
      <c r="F20" s="9">
        <v>20992</v>
      </c>
      <c r="G20" s="9">
        <v>3481957</v>
      </c>
      <c r="H20" s="128"/>
      <c r="I20" s="130"/>
    </row>
    <row r="21" spans="2:9" ht="31.5" customHeight="1" hidden="1">
      <c r="B21" s="30" t="s">
        <v>204</v>
      </c>
      <c r="C21" s="21">
        <v>1153</v>
      </c>
      <c r="D21" s="9">
        <v>123</v>
      </c>
      <c r="E21" s="9">
        <v>70</v>
      </c>
      <c r="F21" s="9">
        <v>21045</v>
      </c>
      <c r="G21" s="9">
        <v>3488910</v>
      </c>
      <c r="H21" s="128"/>
      <c r="I21" s="130"/>
    </row>
    <row r="22" spans="2:9" ht="31.5" customHeight="1" hidden="1">
      <c r="B22" s="30" t="s">
        <v>205</v>
      </c>
      <c r="C22" s="21">
        <v>1155</v>
      </c>
      <c r="D22" s="9">
        <v>123</v>
      </c>
      <c r="E22" s="9">
        <v>65</v>
      </c>
      <c r="F22" s="9">
        <v>21103</v>
      </c>
      <c r="G22" s="9">
        <v>3518671</v>
      </c>
      <c r="H22" s="128"/>
      <c r="I22" s="130"/>
    </row>
    <row r="23" spans="2:9" ht="31.5" customHeight="1" hidden="1">
      <c r="B23" s="30" t="s">
        <v>206</v>
      </c>
      <c r="C23" s="21">
        <v>955</v>
      </c>
      <c r="D23" s="9">
        <v>97</v>
      </c>
      <c r="E23" s="9">
        <v>63</v>
      </c>
      <c r="F23" s="9">
        <v>21137</v>
      </c>
      <c r="G23" s="9">
        <v>3528621</v>
      </c>
      <c r="H23" s="128"/>
      <c r="I23" s="130"/>
    </row>
    <row r="24" spans="2:9" ht="31.5" customHeight="1" hidden="1">
      <c r="B24" s="30" t="s">
        <v>207</v>
      </c>
      <c r="C24" s="21">
        <v>960</v>
      </c>
      <c r="D24" s="9">
        <v>126</v>
      </c>
      <c r="E24" s="9">
        <v>73</v>
      </c>
      <c r="F24" s="9">
        <v>21190</v>
      </c>
      <c r="G24" s="9">
        <v>3543127</v>
      </c>
      <c r="H24" s="128"/>
      <c r="I24" s="130"/>
    </row>
    <row r="25" spans="2:9" ht="31.5" customHeight="1" hidden="1">
      <c r="B25" s="30" t="s">
        <v>208</v>
      </c>
      <c r="C25" s="21">
        <v>958</v>
      </c>
      <c r="D25" s="131">
        <v>99</v>
      </c>
      <c r="E25" s="9">
        <v>64</v>
      </c>
      <c r="F25" s="9">
        <v>21225</v>
      </c>
      <c r="G25" s="9">
        <v>3540899</v>
      </c>
      <c r="H25" s="128"/>
      <c r="I25" s="130"/>
    </row>
    <row r="26" spans="2:9" ht="31.5" customHeight="1" hidden="1">
      <c r="B26" s="30" t="s">
        <v>209</v>
      </c>
      <c r="C26" s="21">
        <v>962</v>
      </c>
      <c r="D26" s="131">
        <v>107</v>
      </c>
      <c r="E26" s="9">
        <v>71</v>
      </c>
      <c r="F26" s="9">
        <v>21261</v>
      </c>
      <c r="G26" s="9">
        <v>3559894</v>
      </c>
      <c r="H26" s="128"/>
      <c r="I26" s="130"/>
    </row>
    <row r="27" spans="2:9" ht="31.5" customHeight="1" hidden="1">
      <c r="B27" s="30" t="s">
        <v>210</v>
      </c>
      <c r="C27" s="21">
        <v>962</v>
      </c>
      <c r="D27" s="131">
        <v>128</v>
      </c>
      <c r="E27" s="9">
        <v>154</v>
      </c>
      <c r="F27" s="9">
        <v>21235</v>
      </c>
      <c r="G27" s="9">
        <v>3574062</v>
      </c>
      <c r="H27" s="128"/>
      <c r="I27" s="130"/>
    </row>
    <row r="28" spans="2:9" ht="31.5" customHeight="1" hidden="1">
      <c r="B28" s="25" t="s">
        <v>211</v>
      </c>
      <c r="C28" s="21">
        <v>908</v>
      </c>
      <c r="D28" s="131">
        <v>122</v>
      </c>
      <c r="E28" s="9">
        <v>98</v>
      </c>
      <c r="F28" s="9">
        <v>21596</v>
      </c>
      <c r="G28" s="9">
        <v>3748928</v>
      </c>
      <c r="H28" s="128"/>
      <c r="I28" s="130"/>
    </row>
    <row r="29" spans="2:9" ht="27" hidden="1">
      <c r="B29" s="30" t="s">
        <v>212</v>
      </c>
      <c r="C29" s="21">
        <v>949</v>
      </c>
      <c r="D29" s="131">
        <v>96</v>
      </c>
      <c r="E29" s="9">
        <v>167</v>
      </c>
      <c r="F29" s="9">
        <v>21164</v>
      </c>
      <c r="G29" s="9">
        <v>3562753</v>
      </c>
      <c r="H29" s="128"/>
      <c r="I29" s="130"/>
    </row>
    <row r="30" spans="2:9" ht="27" hidden="1">
      <c r="B30" s="30" t="s">
        <v>213</v>
      </c>
      <c r="C30" s="21">
        <v>948</v>
      </c>
      <c r="D30" s="131">
        <v>59</v>
      </c>
      <c r="E30" s="9">
        <v>65</v>
      </c>
      <c r="F30" s="9">
        <v>21158</v>
      </c>
      <c r="G30" s="9">
        <v>3564283</v>
      </c>
      <c r="H30" s="128"/>
      <c r="I30" s="130"/>
    </row>
    <row r="31" spans="2:9" ht="27" hidden="1">
      <c r="B31" s="30" t="s">
        <v>214</v>
      </c>
      <c r="C31" s="21">
        <v>947</v>
      </c>
      <c r="D31" s="131">
        <v>128</v>
      </c>
      <c r="E31" s="9">
        <v>94</v>
      </c>
      <c r="F31" s="9">
        <v>21192</v>
      </c>
      <c r="G31" s="9">
        <v>3585968</v>
      </c>
      <c r="H31" s="128"/>
      <c r="I31" s="130"/>
    </row>
    <row r="32" spans="2:9" ht="27" hidden="1">
      <c r="B32" s="30" t="s">
        <v>202</v>
      </c>
      <c r="C32" s="21">
        <v>947</v>
      </c>
      <c r="D32" s="131">
        <v>130</v>
      </c>
      <c r="E32" s="9">
        <v>80</v>
      </c>
      <c r="F32" s="9">
        <v>21242</v>
      </c>
      <c r="G32" s="9">
        <v>3603138</v>
      </c>
      <c r="H32" s="128"/>
      <c r="I32" s="130"/>
    </row>
    <row r="33" spans="2:9" ht="27" hidden="1">
      <c r="B33" s="30" t="s">
        <v>203</v>
      </c>
      <c r="C33" s="21">
        <v>950</v>
      </c>
      <c r="D33" s="131">
        <v>145</v>
      </c>
      <c r="E33" s="9">
        <v>66</v>
      </c>
      <c r="F33" s="9">
        <v>21321</v>
      </c>
      <c r="G33" s="9">
        <v>3635393</v>
      </c>
      <c r="H33" s="128"/>
      <c r="I33" s="130"/>
    </row>
    <row r="34" spans="2:9" ht="27" hidden="1">
      <c r="B34" s="30" t="s">
        <v>216</v>
      </c>
      <c r="C34" s="21">
        <v>950</v>
      </c>
      <c r="D34" s="131">
        <v>160</v>
      </c>
      <c r="E34" s="9">
        <v>103</v>
      </c>
      <c r="F34" s="9">
        <v>21378</v>
      </c>
      <c r="G34" s="9">
        <v>3657543</v>
      </c>
      <c r="H34" s="128"/>
      <c r="I34" s="130"/>
    </row>
    <row r="35" spans="2:9" ht="27" hidden="1">
      <c r="B35" s="30" t="s">
        <v>217</v>
      </c>
      <c r="C35" s="21">
        <v>900</v>
      </c>
      <c r="D35" s="131">
        <v>135</v>
      </c>
      <c r="E35" s="9">
        <v>83</v>
      </c>
      <c r="F35" s="9">
        <v>21430</v>
      </c>
      <c r="G35" s="9">
        <v>3674083</v>
      </c>
      <c r="H35" s="128"/>
      <c r="I35" s="130"/>
    </row>
    <row r="36" spans="2:9" ht="27" hidden="1">
      <c r="B36" s="30" t="s">
        <v>206</v>
      </c>
      <c r="C36" s="21">
        <v>900</v>
      </c>
      <c r="D36" s="131">
        <v>119</v>
      </c>
      <c r="E36" s="9">
        <v>65</v>
      </c>
      <c r="F36" s="9">
        <v>21484</v>
      </c>
      <c r="G36" s="9">
        <v>3684287</v>
      </c>
      <c r="H36" s="128"/>
      <c r="I36" s="130"/>
    </row>
    <row r="37" spans="2:9" ht="27" hidden="1">
      <c r="B37" s="30" t="s">
        <v>207</v>
      </c>
      <c r="C37" s="21">
        <v>900</v>
      </c>
      <c r="D37" s="131">
        <v>143</v>
      </c>
      <c r="E37" s="9">
        <v>93</v>
      </c>
      <c r="F37" s="9">
        <v>21534</v>
      </c>
      <c r="G37" s="9">
        <v>3698116</v>
      </c>
      <c r="H37" s="128"/>
      <c r="I37" s="130"/>
    </row>
    <row r="38" spans="2:9" ht="27" hidden="1">
      <c r="B38" s="30" t="s">
        <v>208</v>
      </c>
      <c r="C38" s="21">
        <v>905</v>
      </c>
      <c r="D38" s="131">
        <v>133</v>
      </c>
      <c r="E38" s="9">
        <v>92</v>
      </c>
      <c r="F38" s="9">
        <v>21575</v>
      </c>
      <c r="G38" s="9">
        <v>3720384</v>
      </c>
      <c r="H38" s="128"/>
      <c r="I38" s="130"/>
    </row>
    <row r="39" spans="2:9" ht="27" hidden="1">
      <c r="B39" s="30" t="s">
        <v>209</v>
      </c>
      <c r="C39" s="21">
        <v>907</v>
      </c>
      <c r="D39" s="131">
        <v>137</v>
      </c>
      <c r="E39" s="9">
        <v>140</v>
      </c>
      <c r="F39" s="9">
        <v>21572</v>
      </c>
      <c r="G39" s="9">
        <v>3728985</v>
      </c>
      <c r="H39" s="128"/>
      <c r="I39" s="130"/>
    </row>
    <row r="40" spans="2:9" ht="16.5" hidden="1">
      <c r="B40" s="25" t="s">
        <v>211</v>
      </c>
      <c r="C40" s="21"/>
      <c r="D40" s="131"/>
      <c r="E40" s="9"/>
      <c r="F40" s="9"/>
      <c r="G40" s="9"/>
      <c r="H40" s="128"/>
      <c r="I40" s="130"/>
    </row>
    <row r="41" spans="2:9" ht="27" hidden="1">
      <c r="B41" s="30" t="s">
        <v>210</v>
      </c>
      <c r="C41" s="21">
        <v>908</v>
      </c>
      <c r="D41" s="131">
        <v>122</v>
      </c>
      <c r="E41" s="9">
        <v>98</v>
      </c>
      <c r="F41" s="9">
        <v>21596</v>
      </c>
      <c r="G41" s="9">
        <v>3748928</v>
      </c>
      <c r="H41" s="128"/>
      <c r="I41" s="130"/>
    </row>
    <row r="42" spans="2:9" ht="16.5" hidden="1">
      <c r="B42" s="30"/>
      <c r="C42" s="21"/>
      <c r="D42" s="131"/>
      <c r="E42" s="9"/>
      <c r="F42" s="9"/>
      <c r="G42" s="9"/>
      <c r="H42" s="128"/>
      <c r="I42" s="130"/>
    </row>
    <row r="43" spans="2:9" ht="16.5" hidden="1">
      <c r="B43" s="25" t="s">
        <v>218</v>
      </c>
      <c r="C43" s="21">
        <f>C55</f>
        <v>886</v>
      </c>
      <c r="D43" s="131">
        <f>SUM(D44:D55)</f>
        <v>1373</v>
      </c>
      <c r="E43" s="133">
        <f>SUM(E44:E55)</f>
        <v>1493</v>
      </c>
      <c r="F43" s="133">
        <f>F55</f>
        <v>21426</v>
      </c>
      <c r="G43" s="133">
        <f>G55</f>
        <v>3877739</v>
      </c>
      <c r="H43" s="128"/>
      <c r="I43" s="130"/>
    </row>
    <row r="44" spans="2:9" ht="27" hidden="1">
      <c r="B44" s="30" t="s">
        <v>212</v>
      </c>
      <c r="C44" s="21">
        <v>895</v>
      </c>
      <c r="D44" s="131">
        <v>122</v>
      </c>
      <c r="E44" s="133">
        <v>83</v>
      </c>
      <c r="F44" s="133">
        <v>21635</v>
      </c>
      <c r="G44" s="133">
        <v>3766138</v>
      </c>
      <c r="H44" s="128"/>
      <c r="I44" s="130"/>
    </row>
    <row r="45" spans="2:9" ht="27" hidden="1">
      <c r="B45" s="30" t="s">
        <v>213</v>
      </c>
      <c r="C45" s="21">
        <v>895</v>
      </c>
      <c r="D45" s="131">
        <v>98</v>
      </c>
      <c r="E45" s="133">
        <v>94</v>
      </c>
      <c r="F45" s="133">
        <v>21639</v>
      </c>
      <c r="G45" s="133">
        <v>3777144</v>
      </c>
      <c r="H45" s="128"/>
      <c r="I45" s="130"/>
    </row>
    <row r="46" spans="2:9" ht="27" hidden="1">
      <c r="B46" s="30" t="s">
        <v>214</v>
      </c>
      <c r="C46" s="21">
        <v>898</v>
      </c>
      <c r="D46" s="131">
        <v>141</v>
      </c>
      <c r="E46" s="133">
        <v>172</v>
      </c>
      <c r="F46" s="133">
        <v>21608</v>
      </c>
      <c r="G46" s="133">
        <v>3786548</v>
      </c>
      <c r="H46" s="128"/>
      <c r="I46" s="130"/>
    </row>
    <row r="47" spans="2:9" ht="27" hidden="1">
      <c r="B47" s="30" t="s">
        <v>202</v>
      </c>
      <c r="C47" s="21">
        <v>900</v>
      </c>
      <c r="D47" s="131">
        <v>108</v>
      </c>
      <c r="E47" s="133">
        <v>254</v>
      </c>
      <c r="F47" s="133">
        <v>21462</v>
      </c>
      <c r="G47" s="133">
        <v>3768872</v>
      </c>
      <c r="H47" s="128"/>
      <c r="I47" s="130"/>
    </row>
    <row r="48" spans="2:9" ht="27" hidden="1">
      <c r="B48" s="30" t="s">
        <v>203</v>
      </c>
      <c r="C48" s="21">
        <v>901</v>
      </c>
      <c r="D48" s="131">
        <v>119</v>
      </c>
      <c r="E48" s="133">
        <v>118</v>
      </c>
      <c r="F48" s="133">
        <v>21463</v>
      </c>
      <c r="G48" s="133">
        <v>3787333</v>
      </c>
      <c r="H48" s="128"/>
      <c r="I48" s="130"/>
    </row>
    <row r="49" spans="2:9" ht="27" hidden="1">
      <c r="B49" s="30" t="s">
        <v>216</v>
      </c>
      <c r="C49" s="21">
        <v>899</v>
      </c>
      <c r="D49" s="131">
        <v>114</v>
      </c>
      <c r="E49" s="133">
        <v>181</v>
      </c>
      <c r="F49" s="133">
        <v>21396</v>
      </c>
      <c r="G49" s="133">
        <v>3773570</v>
      </c>
      <c r="H49" s="128"/>
      <c r="I49" s="130"/>
    </row>
    <row r="50" spans="2:9" ht="27" hidden="1">
      <c r="B50" s="30" t="s">
        <v>217</v>
      </c>
      <c r="C50" s="21">
        <v>899</v>
      </c>
      <c r="D50" s="131">
        <v>97</v>
      </c>
      <c r="E50" s="133">
        <v>229</v>
      </c>
      <c r="F50" s="133">
        <v>21264</v>
      </c>
      <c r="G50" s="133">
        <v>3750985</v>
      </c>
      <c r="H50" s="128"/>
      <c r="I50" s="130"/>
    </row>
    <row r="51" spans="2:9" ht="27" hidden="1">
      <c r="B51" s="30" t="s">
        <v>206</v>
      </c>
      <c r="C51" s="21">
        <v>887</v>
      </c>
      <c r="D51" s="131">
        <v>160</v>
      </c>
      <c r="E51" s="133">
        <v>80</v>
      </c>
      <c r="F51" s="133">
        <v>21344</v>
      </c>
      <c r="G51" s="133">
        <v>3800312</v>
      </c>
      <c r="H51" s="128"/>
      <c r="I51" s="130"/>
    </row>
    <row r="52" spans="2:9" ht="27" hidden="1">
      <c r="B52" s="30" t="s">
        <v>207</v>
      </c>
      <c r="C52" s="21">
        <v>885</v>
      </c>
      <c r="D52" s="131">
        <v>112</v>
      </c>
      <c r="E52" s="133">
        <v>84</v>
      </c>
      <c r="F52" s="133">
        <v>21343</v>
      </c>
      <c r="G52" s="133">
        <v>3790808</v>
      </c>
      <c r="H52" s="128"/>
      <c r="I52" s="130"/>
    </row>
    <row r="53" spans="2:9" s="132" customFormat="1" ht="27" hidden="1">
      <c r="B53" s="30" t="s">
        <v>208</v>
      </c>
      <c r="C53" s="21">
        <v>884</v>
      </c>
      <c r="D53" s="131">
        <v>99</v>
      </c>
      <c r="E53" s="133">
        <v>53</v>
      </c>
      <c r="F53" s="133">
        <v>21380</v>
      </c>
      <c r="G53" s="133">
        <v>3821326</v>
      </c>
      <c r="H53" s="128"/>
      <c r="I53" s="10"/>
    </row>
    <row r="54" spans="2:9" s="132" customFormat="1" ht="27" hidden="1">
      <c r="B54" s="30" t="s">
        <v>209</v>
      </c>
      <c r="C54" s="21">
        <v>883</v>
      </c>
      <c r="D54" s="131">
        <v>117</v>
      </c>
      <c r="E54" s="133">
        <v>81</v>
      </c>
      <c r="F54" s="133">
        <v>21411</v>
      </c>
      <c r="G54" s="133">
        <v>3856605</v>
      </c>
      <c r="H54" s="128"/>
      <c r="I54" s="10"/>
    </row>
    <row r="55" spans="2:9" s="132" customFormat="1" ht="27" hidden="1">
      <c r="B55" s="30" t="s">
        <v>210</v>
      </c>
      <c r="C55" s="21">
        <v>886</v>
      </c>
      <c r="D55" s="131">
        <v>86</v>
      </c>
      <c r="E55" s="133">
        <v>64</v>
      </c>
      <c r="F55" s="133">
        <v>21426</v>
      </c>
      <c r="G55" s="133">
        <v>3877739</v>
      </c>
      <c r="H55" s="128"/>
      <c r="I55" s="10"/>
    </row>
    <row r="56" spans="2:9" s="132" customFormat="1" ht="16.5">
      <c r="B56" s="25" t="s">
        <v>219</v>
      </c>
      <c r="C56" s="133">
        <v>914</v>
      </c>
      <c r="D56" s="133">
        <f>SUM(D57:D68)</f>
        <v>1183</v>
      </c>
      <c r="E56" s="133">
        <f>SUM(E57:E68)</f>
        <v>934</v>
      </c>
      <c r="F56" s="133">
        <f>F68</f>
        <v>21308</v>
      </c>
      <c r="G56" s="9">
        <f>G68</f>
        <v>4070511</v>
      </c>
      <c r="H56" s="128"/>
      <c r="I56" s="10"/>
    </row>
    <row r="57" spans="2:9" s="132" customFormat="1" ht="27" hidden="1">
      <c r="B57" s="30" t="s">
        <v>212</v>
      </c>
      <c r="C57" s="133">
        <v>886</v>
      </c>
      <c r="D57" s="133">
        <v>118</v>
      </c>
      <c r="E57" s="133">
        <v>132</v>
      </c>
      <c r="F57" s="133">
        <v>21396</v>
      </c>
      <c r="G57" s="133">
        <v>3877739</v>
      </c>
      <c r="H57" s="128"/>
      <c r="I57" s="10"/>
    </row>
    <row r="58" spans="2:9" s="132" customFormat="1" ht="27" hidden="1">
      <c r="B58" s="30" t="s">
        <v>213</v>
      </c>
      <c r="C58" s="133">
        <v>888</v>
      </c>
      <c r="D58" s="133">
        <v>67</v>
      </c>
      <c r="E58" s="133">
        <v>47</v>
      </c>
      <c r="F58" s="133">
        <v>21407</v>
      </c>
      <c r="G58" s="133">
        <v>3882447</v>
      </c>
      <c r="H58" s="128"/>
      <c r="I58" s="10"/>
    </row>
    <row r="59" spans="2:9" s="132" customFormat="1" ht="27" hidden="1">
      <c r="B59" s="30" t="s">
        <v>214</v>
      </c>
      <c r="C59" s="133">
        <v>889</v>
      </c>
      <c r="D59" s="133">
        <v>117</v>
      </c>
      <c r="E59" s="133">
        <v>101</v>
      </c>
      <c r="F59" s="133">
        <v>21421</v>
      </c>
      <c r="G59" s="133">
        <v>3886824</v>
      </c>
      <c r="H59" s="128"/>
      <c r="I59" s="10"/>
    </row>
    <row r="60" spans="2:9" s="132" customFormat="1" ht="27" hidden="1">
      <c r="B60" s="30" t="s">
        <v>202</v>
      </c>
      <c r="C60" s="133">
        <v>892</v>
      </c>
      <c r="D60" s="133">
        <v>121</v>
      </c>
      <c r="E60" s="133">
        <v>70</v>
      </c>
      <c r="F60" s="133">
        <v>21467</v>
      </c>
      <c r="G60" s="133">
        <v>3891310</v>
      </c>
      <c r="H60" s="128"/>
      <c r="I60" s="10"/>
    </row>
    <row r="61" spans="2:9" s="132" customFormat="1" ht="28.5">
      <c r="B61" s="30" t="s">
        <v>203</v>
      </c>
      <c r="C61" s="133">
        <v>892</v>
      </c>
      <c r="D61" s="133">
        <v>130</v>
      </c>
      <c r="E61" s="133">
        <v>86</v>
      </c>
      <c r="F61" s="133">
        <v>21505</v>
      </c>
      <c r="G61" s="133">
        <v>3934644</v>
      </c>
      <c r="H61" s="128"/>
      <c r="I61" s="10"/>
    </row>
    <row r="62" spans="2:9" s="132" customFormat="1" ht="28.5">
      <c r="B62" s="30" t="s">
        <v>216</v>
      </c>
      <c r="C62" s="133">
        <v>892</v>
      </c>
      <c r="D62" s="133">
        <v>124</v>
      </c>
      <c r="E62" s="133">
        <v>72</v>
      </c>
      <c r="F62" s="133">
        <v>21557</v>
      </c>
      <c r="G62" s="133">
        <v>3961073</v>
      </c>
      <c r="H62" s="128"/>
      <c r="I62" s="10"/>
    </row>
    <row r="63" spans="2:9" s="132" customFormat="1" ht="28.5">
      <c r="B63" s="30" t="s">
        <v>217</v>
      </c>
      <c r="C63" s="133">
        <v>897</v>
      </c>
      <c r="D63" s="133">
        <v>96</v>
      </c>
      <c r="E63" s="133">
        <v>72</v>
      </c>
      <c r="F63" s="133">
        <v>21577</v>
      </c>
      <c r="G63" s="133">
        <v>3999922</v>
      </c>
      <c r="H63" s="128"/>
      <c r="I63" s="10"/>
    </row>
    <row r="64" spans="2:9" s="132" customFormat="1" ht="28.5">
      <c r="B64" s="30" t="s">
        <v>206</v>
      </c>
      <c r="C64" s="133">
        <v>901</v>
      </c>
      <c r="D64" s="133">
        <v>91</v>
      </c>
      <c r="E64" s="133">
        <v>67</v>
      </c>
      <c r="F64" s="133">
        <v>21428</v>
      </c>
      <c r="G64" s="133">
        <v>4016870</v>
      </c>
      <c r="H64" s="128"/>
      <c r="I64" s="10"/>
    </row>
    <row r="65" spans="2:9" s="132" customFormat="1" ht="28.5">
      <c r="B65" s="30" t="s">
        <v>207</v>
      </c>
      <c r="C65" s="133">
        <v>908</v>
      </c>
      <c r="D65" s="133">
        <v>55</v>
      </c>
      <c r="E65" s="133">
        <v>73</v>
      </c>
      <c r="F65" s="133">
        <v>21271</v>
      </c>
      <c r="G65" s="133">
        <v>4026165</v>
      </c>
      <c r="H65" s="128"/>
      <c r="I65" s="10"/>
    </row>
    <row r="66" spans="2:9" s="132" customFormat="1" ht="28.5">
      <c r="B66" s="30" t="s">
        <v>208</v>
      </c>
      <c r="C66" s="133">
        <v>909</v>
      </c>
      <c r="D66" s="133">
        <v>81</v>
      </c>
      <c r="E66" s="133">
        <v>70</v>
      </c>
      <c r="F66" s="133">
        <v>21273</v>
      </c>
      <c r="G66" s="133">
        <v>4037319</v>
      </c>
      <c r="H66" s="128"/>
      <c r="I66" s="10"/>
    </row>
    <row r="67" spans="2:9" s="132" customFormat="1" ht="28.5">
      <c r="B67" s="30" t="s">
        <v>209</v>
      </c>
      <c r="C67" s="133">
        <v>911</v>
      </c>
      <c r="D67" s="133">
        <v>101</v>
      </c>
      <c r="E67" s="133">
        <v>68</v>
      </c>
      <c r="F67" s="133">
        <v>21303</v>
      </c>
      <c r="G67" s="133">
        <v>4061422</v>
      </c>
      <c r="H67" s="128"/>
      <c r="I67" s="10"/>
    </row>
    <row r="68" spans="2:9" s="132" customFormat="1" ht="28.5">
      <c r="B68" s="30" t="s">
        <v>210</v>
      </c>
      <c r="C68" s="133">
        <v>914</v>
      </c>
      <c r="D68" s="133">
        <v>82</v>
      </c>
      <c r="E68" s="133">
        <v>76</v>
      </c>
      <c r="F68" s="133">
        <v>21308</v>
      </c>
      <c r="G68" s="133">
        <v>4070511</v>
      </c>
      <c r="H68" s="128"/>
      <c r="I68" s="10"/>
    </row>
    <row r="69" spans="2:9" s="132" customFormat="1" ht="16.5">
      <c r="B69" s="25" t="s">
        <v>236</v>
      </c>
      <c r="C69" s="133"/>
      <c r="D69" s="133"/>
      <c r="E69" s="133"/>
      <c r="F69" s="133"/>
      <c r="G69" s="133"/>
      <c r="H69" s="128"/>
      <c r="I69" s="10"/>
    </row>
    <row r="70" spans="2:9" s="132" customFormat="1" ht="28.5">
      <c r="B70" s="30" t="s">
        <v>212</v>
      </c>
      <c r="C70" s="133">
        <v>916</v>
      </c>
      <c r="D70" s="133">
        <v>92</v>
      </c>
      <c r="E70" s="133">
        <v>107</v>
      </c>
      <c r="F70" s="133">
        <v>21279</v>
      </c>
      <c r="G70" s="133">
        <v>4076796</v>
      </c>
      <c r="H70" s="128"/>
      <c r="I70" s="10"/>
    </row>
    <row r="71" spans="2:9" s="132" customFormat="1" ht="28.5">
      <c r="B71" s="30" t="s">
        <v>213</v>
      </c>
      <c r="C71" s="133">
        <v>914</v>
      </c>
      <c r="D71" s="133">
        <v>43</v>
      </c>
      <c r="E71" s="133">
        <v>32</v>
      </c>
      <c r="F71" s="133">
        <v>21286</v>
      </c>
      <c r="G71" s="133">
        <v>4069333</v>
      </c>
      <c r="H71" s="128"/>
      <c r="I71" s="10"/>
    </row>
    <row r="72" spans="2:9" s="132" customFormat="1" ht="28.5">
      <c r="B72" s="30" t="s">
        <v>214</v>
      </c>
      <c r="C72" s="133">
        <v>915</v>
      </c>
      <c r="D72" s="133">
        <v>89</v>
      </c>
      <c r="E72" s="133">
        <v>68</v>
      </c>
      <c r="F72" s="133">
        <v>21297</v>
      </c>
      <c r="G72" s="133">
        <v>4069345</v>
      </c>
      <c r="H72" s="128"/>
      <c r="I72" s="10"/>
    </row>
    <row r="73" spans="2:9" s="132" customFormat="1" ht="28.5">
      <c r="B73" s="30" t="s">
        <v>202</v>
      </c>
      <c r="C73" s="133">
        <v>916</v>
      </c>
      <c r="D73" s="133">
        <v>130</v>
      </c>
      <c r="E73" s="133">
        <v>96</v>
      </c>
      <c r="F73" s="133">
        <v>21317</v>
      </c>
      <c r="G73" s="133">
        <v>4074601</v>
      </c>
      <c r="H73" s="128"/>
      <c r="I73" s="10"/>
    </row>
    <row r="74" spans="2:9" s="132" customFormat="1" ht="29.25" thickBot="1">
      <c r="B74" s="30" t="s">
        <v>203</v>
      </c>
      <c r="C74" s="133">
        <v>919</v>
      </c>
      <c r="D74" s="133">
        <v>85</v>
      </c>
      <c r="E74" s="133">
        <v>89</v>
      </c>
      <c r="F74" s="133">
        <v>21290</v>
      </c>
      <c r="G74" s="133">
        <v>4087456</v>
      </c>
      <c r="H74" s="128"/>
      <c r="I74" s="10"/>
    </row>
    <row r="75" spans="2:7" ht="19.5" customHeight="1" thickBot="1">
      <c r="B75" s="627" t="s">
        <v>8</v>
      </c>
      <c r="C75" s="640">
        <f>(C74-C73)/C73*100</f>
        <v>0.32751091703056767</v>
      </c>
      <c r="D75" s="640">
        <f>(D74-D73)/D73*100</f>
        <v>-34.61538461538461</v>
      </c>
      <c r="E75" s="640">
        <f>(E74-E73)/E73*100</f>
        <v>-7.291666666666667</v>
      </c>
      <c r="F75" s="640">
        <f>(F74-F73)/F73*100</f>
        <v>-0.12665947365952057</v>
      </c>
      <c r="G75" s="640">
        <f>(G74-G73)/G73*100</f>
        <v>0.31549101372134347</v>
      </c>
    </row>
    <row r="76" spans="2:7" ht="19.5" customHeight="1" thickBot="1">
      <c r="B76" s="628"/>
      <c r="C76" s="640"/>
      <c r="D76" s="640"/>
      <c r="E76" s="640"/>
      <c r="F76" s="640"/>
      <c r="G76" s="640"/>
    </row>
    <row r="77" spans="2:7" ht="19.5" customHeight="1" thickBot="1">
      <c r="B77" s="615" t="s">
        <v>9</v>
      </c>
      <c r="C77" s="641">
        <f>(C74-C61)/C61*100</f>
        <v>3.0269058295964126</v>
      </c>
      <c r="D77" s="623">
        <f>(D74-D61)/D61*100</f>
        <v>-34.61538461538461</v>
      </c>
      <c r="E77" s="623">
        <f>(E74-E61)/E61*100</f>
        <v>3.488372093023256</v>
      </c>
      <c r="F77" s="623">
        <f>(F74-F61)/F61*100</f>
        <v>-0.9997674959311788</v>
      </c>
      <c r="G77" s="623">
        <f>(G74-G61)/G61*100</f>
        <v>3.883756700733281</v>
      </c>
    </row>
    <row r="78" spans="2:7" ht="19.5" customHeight="1" thickBot="1">
      <c r="B78" s="614"/>
      <c r="C78" s="641"/>
      <c r="D78" s="623"/>
      <c r="E78" s="623"/>
      <c r="F78" s="623"/>
      <c r="G78" s="623"/>
    </row>
    <row r="79" spans="2:7" ht="24.75" customHeight="1">
      <c r="B79" s="5" t="s">
        <v>225</v>
      </c>
      <c r="D79" s="45"/>
      <c r="E79" s="649"/>
      <c r="F79" s="650"/>
      <c r="G79" s="650"/>
    </row>
    <row r="80" spans="2:8" ht="24.75" customHeight="1">
      <c r="B80" s="651" t="s">
        <v>10</v>
      </c>
      <c r="C80" s="652"/>
      <c r="D80" s="652"/>
      <c r="E80" s="652"/>
      <c r="F80" s="652"/>
      <c r="G80" s="652"/>
      <c r="H80" s="134"/>
    </row>
    <row r="81" spans="2:8" ht="19.5" customHeight="1">
      <c r="B81" s="551" t="s">
        <v>11</v>
      </c>
      <c r="C81" s="551"/>
      <c r="D81" s="551"/>
      <c r="E81" s="551"/>
      <c r="F81" s="551"/>
      <c r="G81" s="551"/>
      <c r="H81" s="134"/>
    </row>
    <row r="82" spans="2:8" ht="21" customHeight="1">
      <c r="B82" s="551" t="s">
        <v>12</v>
      </c>
      <c r="C82" s="551"/>
      <c r="D82" s="551"/>
      <c r="E82" s="551"/>
      <c r="F82" s="551"/>
      <c r="G82" s="551"/>
      <c r="H82" s="134"/>
    </row>
    <row r="83" spans="2:7" ht="19.5" customHeight="1">
      <c r="B83" s="551" t="s">
        <v>13</v>
      </c>
      <c r="C83" s="551"/>
      <c r="D83" s="551"/>
      <c r="E83" s="551"/>
      <c r="F83" s="551"/>
      <c r="G83" s="551"/>
    </row>
  </sheetData>
  <mergeCells count="21">
    <mergeCell ref="B83:G83"/>
    <mergeCell ref="E79:G79"/>
    <mergeCell ref="B81:G81"/>
    <mergeCell ref="B80:G80"/>
    <mergeCell ref="B82:G82"/>
    <mergeCell ref="C1:F1"/>
    <mergeCell ref="E75:E76"/>
    <mergeCell ref="F75:F76"/>
    <mergeCell ref="B2:B3"/>
    <mergeCell ref="D2:G2"/>
    <mergeCell ref="C75:C76"/>
    <mergeCell ref="G75:G76"/>
    <mergeCell ref="C2:C3"/>
    <mergeCell ref="B75:B76"/>
    <mergeCell ref="B77:B78"/>
    <mergeCell ref="D75:D76"/>
    <mergeCell ref="G77:G78"/>
    <mergeCell ref="C77:C78"/>
    <mergeCell ref="D77:D78"/>
    <mergeCell ref="E77:E78"/>
    <mergeCell ref="F77:F78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16"/>
  <sheetViews>
    <sheetView workbookViewId="0" topLeftCell="A75">
      <selection activeCell="D77" sqref="D77:D78"/>
    </sheetView>
  </sheetViews>
  <sheetFormatPr defaultColWidth="9.00390625" defaultRowHeight="24.75" customHeight="1"/>
  <cols>
    <col min="1" max="1" width="2.75390625" style="2" customWidth="1"/>
    <col min="2" max="2" width="12.00390625" style="5" customWidth="1"/>
    <col min="3" max="3" width="9.125" style="2" customWidth="1"/>
    <col min="4" max="4" width="7.50390625" style="2" customWidth="1"/>
    <col min="5" max="5" width="8.00390625" style="2" customWidth="1"/>
    <col min="6" max="6" width="7.50390625" style="2" customWidth="1"/>
    <col min="7" max="7" width="7.625" style="2" customWidth="1"/>
    <col min="8" max="8" width="8.00390625" style="2" customWidth="1"/>
    <col min="9" max="9" width="11.125" style="2" bestFit="1" customWidth="1"/>
    <col min="10" max="10" width="9.00390625" style="2" customWidth="1"/>
    <col min="11" max="14" width="9.00390625" style="1" customWidth="1"/>
    <col min="15" max="16384" width="9.00390625" style="2" customWidth="1"/>
  </cols>
  <sheetData>
    <row r="1" spans="2:10" ht="51.75" customHeight="1" thickBot="1">
      <c r="B1" s="135"/>
      <c r="C1" s="624" t="s">
        <v>14</v>
      </c>
      <c r="D1" s="662"/>
      <c r="E1" s="662"/>
      <c r="F1" s="662"/>
      <c r="G1" s="662"/>
      <c r="H1" s="662"/>
      <c r="I1" s="663" t="s">
        <v>15</v>
      </c>
      <c r="J1" s="663"/>
    </row>
    <row r="2" spans="2:14" s="5" customFormat="1" ht="24.75" customHeight="1">
      <c r="B2" s="553" t="s">
        <v>16</v>
      </c>
      <c r="C2" s="669" t="s">
        <v>17</v>
      </c>
      <c r="D2" s="667"/>
      <c r="E2" s="667"/>
      <c r="F2" s="667"/>
      <c r="G2" s="670"/>
      <c r="H2" s="666" t="s">
        <v>18</v>
      </c>
      <c r="I2" s="667"/>
      <c r="J2" s="667"/>
      <c r="K2" s="34"/>
      <c r="L2" s="34"/>
      <c r="M2" s="34"/>
      <c r="N2" s="34"/>
    </row>
    <row r="3" spans="2:14" s="67" customFormat="1" ht="24.75" customHeight="1">
      <c r="B3" s="668"/>
      <c r="C3" s="664" t="s">
        <v>19</v>
      </c>
      <c r="D3" s="629" t="s">
        <v>20</v>
      </c>
      <c r="E3" s="630"/>
      <c r="F3" s="629" t="s">
        <v>21</v>
      </c>
      <c r="G3" s="630"/>
      <c r="H3" s="537" t="s">
        <v>19</v>
      </c>
      <c r="I3" s="638" t="s">
        <v>22</v>
      </c>
      <c r="J3" s="653" t="s">
        <v>23</v>
      </c>
      <c r="K3" s="7"/>
      <c r="L3" s="7"/>
      <c r="M3" s="7"/>
      <c r="N3" s="7"/>
    </row>
    <row r="4" spans="2:14" s="67" customFormat="1" ht="34.5" customHeight="1" thickBot="1">
      <c r="B4" s="554"/>
      <c r="C4" s="665"/>
      <c r="D4" s="136" t="s">
        <v>24</v>
      </c>
      <c r="E4" s="136" t="s">
        <v>25</v>
      </c>
      <c r="F4" s="136" t="s">
        <v>24</v>
      </c>
      <c r="G4" s="137" t="s">
        <v>25</v>
      </c>
      <c r="H4" s="563"/>
      <c r="I4" s="639"/>
      <c r="J4" s="654"/>
      <c r="K4" s="7"/>
      <c r="L4" s="7"/>
      <c r="M4" s="7"/>
      <c r="N4" s="7"/>
    </row>
    <row r="5" spans="2:12" ht="24.75" customHeight="1" hidden="1">
      <c r="B5" s="8" t="s">
        <v>150</v>
      </c>
      <c r="C5" s="35">
        <v>325158</v>
      </c>
      <c r="D5" s="35">
        <v>72267</v>
      </c>
      <c r="E5" s="35">
        <v>152666</v>
      </c>
      <c r="F5" s="35">
        <v>26351</v>
      </c>
      <c r="G5" s="35">
        <v>73874</v>
      </c>
      <c r="H5" s="35">
        <v>325158</v>
      </c>
      <c r="I5" s="35">
        <v>236310</v>
      </c>
      <c r="J5" s="35">
        <v>88848</v>
      </c>
      <c r="K5" s="7"/>
      <c r="L5" s="37"/>
    </row>
    <row r="6" spans="2:12" ht="24.75" customHeight="1" hidden="1">
      <c r="B6" s="13" t="s">
        <v>152</v>
      </c>
      <c r="C6" s="35">
        <f aca="true" t="shared" si="0" ref="C6:C14">D6+E6+F6+G6</f>
        <v>9059</v>
      </c>
      <c r="D6" s="35">
        <v>1373</v>
      </c>
      <c r="E6" s="35">
        <v>1092</v>
      </c>
      <c r="F6" s="35">
        <v>1591</v>
      </c>
      <c r="G6" s="35">
        <v>5003</v>
      </c>
      <c r="H6" s="35">
        <v>9059</v>
      </c>
      <c r="I6" s="35">
        <v>4949</v>
      </c>
      <c r="J6" s="35">
        <f aca="true" t="shared" si="1" ref="J6:J14">H6-I6</f>
        <v>4110</v>
      </c>
      <c r="K6" s="7"/>
      <c r="L6" s="37"/>
    </row>
    <row r="7" spans="2:12" ht="24.75" customHeight="1" hidden="1">
      <c r="B7" s="13" t="s">
        <v>153</v>
      </c>
      <c r="C7" s="35">
        <f t="shared" si="0"/>
        <v>40438</v>
      </c>
      <c r="D7" s="35">
        <v>4703</v>
      </c>
      <c r="E7" s="35">
        <v>25793</v>
      </c>
      <c r="F7" s="35">
        <v>4082</v>
      </c>
      <c r="G7" s="35">
        <v>5860</v>
      </c>
      <c r="H7" s="35">
        <v>40438</v>
      </c>
      <c r="I7" s="35">
        <v>36223</v>
      </c>
      <c r="J7" s="35">
        <f t="shared" si="1"/>
        <v>4215</v>
      </c>
      <c r="K7" s="7"/>
      <c r="L7" s="37"/>
    </row>
    <row r="8" spans="2:12" ht="24.75" customHeight="1" hidden="1">
      <c r="B8" s="13" t="s">
        <v>154</v>
      </c>
      <c r="C8" s="35">
        <f t="shared" si="0"/>
        <v>26067</v>
      </c>
      <c r="D8" s="35">
        <v>11238</v>
      </c>
      <c r="E8" s="35">
        <v>10333</v>
      </c>
      <c r="F8" s="35">
        <v>357</v>
      </c>
      <c r="G8" s="35">
        <v>4139</v>
      </c>
      <c r="H8" s="35">
        <v>26067</v>
      </c>
      <c r="I8" s="35">
        <v>25489</v>
      </c>
      <c r="J8" s="35">
        <f t="shared" si="1"/>
        <v>578</v>
      </c>
      <c r="K8" s="7"/>
      <c r="L8" s="37"/>
    </row>
    <row r="9" spans="2:12" ht="24.75" customHeight="1" hidden="1">
      <c r="B9" s="13" t="s">
        <v>155</v>
      </c>
      <c r="C9" s="35">
        <f t="shared" si="0"/>
        <v>12231</v>
      </c>
      <c r="D9" s="35">
        <v>2872</v>
      </c>
      <c r="E9" s="35">
        <v>6150</v>
      </c>
      <c r="F9" s="35">
        <v>1654</v>
      </c>
      <c r="G9" s="35">
        <v>1555</v>
      </c>
      <c r="H9" s="35">
        <v>12231</v>
      </c>
      <c r="I9" s="35">
        <v>11685</v>
      </c>
      <c r="J9" s="35">
        <f t="shared" si="1"/>
        <v>546</v>
      </c>
      <c r="K9" s="7"/>
      <c r="L9" s="37"/>
    </row>
    <row r="10" spans="2:12" ht="24.75" customHeight="1" hidden="1">
      <c r="B10" s="13" t="s">
        <v>156</v>
      </c>
      <c r="C10" s="35">
        <f t="shared" si="0"/>
        <v>17265</v>
      </c>
      <c r="D10" s="35">
        <v>8809</v>
      </c>
      <c r="E10" s="35">
        <v>4816</v>
      </c>
      <c r="F10" s="35">
        <v>361</v>
      </c>
      <c r="G10" s="35">
        <v>3279</v>
      </c>
      <c r="H10" s="35">
        <v>17265</v>
      </c>
      <c r="I10" s="35">
        <v>12296</v>
      </c>
      <c r="J10" s="35">
        <f t="shared" si="1"/>
        <v>4969</v>
      </c>
      <c r="K10" s="7"/>
      <c r="L10" s="37"/>
    </row>
    <row r="11" spans="2:12" ht="24.75" customHeight="1" hidden="1">
      <c r="B11" s="13" t="s">
        <v>157</v>
      </c>
      <c r="C11" s="35">
        <f t="shared" si="0"/>
        <v>41700</v>
      </c>
      <c r="D11" s="35">
        <v>6792</v>
      </c>
      <c r="E11" s="35">
        <v>27138</v>
      </c>
      <c r="F11" s="35">
        <v>1187</v>
      </c>
      <c r="G11" s="35">
        <v>6583</v>
      </c>
      <c r="H11" s="35">
        <v>41700</v>
      </c>
      <c r="I11" s="35">
        <v>27940</v>
      </c>
      <c r="J11" s="35">
        <f t="shared" si="1"/>
        <v>13760</v>
      </c>
      <c r="K11" s="7"/>
      <c r="L11" s="37"/>
    </row>
    <row r="12" spans="2:12" ht="24.75" customHeight="1" hidden="1">
      <c r="B12" s="13" t="s">
        <v>158</v>
      </c>
      <c r="C12" s="35">
        <f t="shared" si="0"/>
        <v>61034</v>
      </c>
      <c r="D12" s="35">
        <v>2117</v>
      </c>
      <c r="E12" s="35">
        <v>32720</v>
      </c>
      <c r="F12" s="76">
        <v>0</v>
      </c>
      <c r="G12" s="35">
        <v>26197</v>
      </c>
      <c r="H12" s="35">
        <v>61034</v>
      </c>
      <c r="I12" s="35">
        <v>17032</v>
      </c>
      <c r="J12" s="35">
        <f t="shared" si="1"/>
        <v>44002</v>
      </c>
      <c r="K12" s="7"/>
      <c r="L12" s="48"/>
    </row>
    <row r="13" spans="2:12" ht="24.75" customHeight="1" hidden="1">
      <c r="B13" s="13" t="s">
        <v>163</v>
      </c>
      <c r="C13" s="35">
        <f t="shared" si="0"/>
        <v>18000</v>
      </c>
      <c r="D13" s="35">
        <v>11031</v>
      </c>
      <c r="E13" s="35">
        <v>6479</v>
      </c>
      <c r="F13" s="76">
        <v>0</v>
      </c>
      <c r="G13" s="35">
        <v>490</v>
      </c>
      <c r="H13" s="35">
        <v>18000</v>
      </c>
      <c r="I13" s="35">
        <v>16188</v>
      </c>
      <c r="J13" s="35">
        <f t="shared" si="1"/>
        <v>1812</v>
      </c>
      <c r="L13" s="37"/>
    </row>
    <row r="14" spans="2:12" ht="24.75" customHeight="1" hidden="1">
      <c r="B14" s="13" t="s">
        <v>164</v>
      </c>
      <c r="C14" s="35">
        <f t="shared" si="0"/>
        <v>31003</v>
      </c>
      <c r="D14" s="35">
        <v>8282</v>
      </c>
      <c r="E14" s="35">
        <v>9393</v>
      </c>
      <c r="F14" s="35">
        <v>11140</v>
      </c>
      <c r="G14" s="35">
        <v>2188</v>
      </c>
      <c r="H14" s="35">
        <v>31003</v>
      </c>
      <c r="I14" s="35">
        <v>28893</v>
      </c>
      <c r="J14" s="35">
        <f t="shared" si="1"/>
        <v>2110</v>
      </c>
      <c r="K14" s="7"/>
      <c r="L14" s="20"/>
    </row>
    <row r="15" spans="3:12" ht="24.75" customHeight="1" hidden="1">
      <c r="C15" s="22"/>
      <c r="K15" s="7"/>
      <c r="L15" s="37"/>
    </row>
    <row r="16" spans="2:12" ht="24.75" customHeight="1" hidden="1">
      <c r="B16" s="25" t="s">
        <v>26</v>
      </c>
      <c r="C16" s="35">
        <v>480397</v>
      </c>
      <c r="D16" s="35">
        <v>200271</v>
      </c>
      <c r="E16" s="35">
        <v>181202</v>
      </c>
      <c r="F16" s="35">
        <v>19626</v>
      </c>
      <c r="G16" s="35">
        <v>79298</v>
      </c>
      <c r="H16" s="35">
        <v>480397</v>
      </c>
      <c r="I16" s="35">
        <v>422736</v>
      </c>
      <c r="J16" s="35">
        <v>57661</v>
      </c>
      <c r="K16" s="7"/>
      <c r="L16" s="37"/>
    </row>
    <row r="17" spans="2:12" ht="24.75" customHeight="1" hidden="1">
      <c r="B17" s="26" t="s">
        <v>27</v>
      </c>
      <c r="C17" s="35">
        <f>D17+E17+F17+G17</f>
        <v>24415</v>
      </c>
      <c r="D17" s="35">
        <v>17867</v>
      </c>
      <c r="E17" s="35">
        <v>4464</v>
      </c>
      <c r="F17" s="35">
        <v>351</v>
      </c>
      <c r="G17" s="35">
        <v>1733</v>
      </c>
      <c r="H17" s="35">
        <v>24415</v>
      </c>
      <c r="I17" s="35">
        <v>18667</v>
      </c>
      <c r="J17" s="35">
        <f>H17-I17</f>
        <v>5748</v>
      </c>
      <c r="K17" s="7"/>
      <c r="L17" s="37"/>
    </row>
    <row r="18" spans="2:12" ht="27" hidden="1">
      <c r="B18" s="26" t="s">
        <v>28</v>
      </c>
      <c r="C18" s="35">
        <f>D18+E18+F18+G18</f>
        <v>12996</v>
      </c>
      <c r="D18" s="35">
        <v>7462</v>
      </c>
      <c r="E18" s="35">
        <v>4533</v>
      </c>
      <c r="F18" s="76">
        <v>0</v>
      </c>
      <c r="G18" s="138">
        <v>1001</v>
      </c>
      <c r="H18" s="112">
        <f>I18+J18</f>
        <v>12996</v>
      </c>
      <c r="I18" s="112">
        <v>11986</v>
      </c>
      <c r="J18" s="35">
        <v>1010</v>
      </c>
      <c r="K18" s="7"/>
      <c r="L18" s="37"/>
    </row>
    <row r="19" spans="2:12" ht="27" hidden="1">
      <c r="B19" s="26" t="s">
        <v>160</v>
      </c>
      <c r="C19" s="35">
        <f>D19+E19+F19+G19</f>
        <v>15259</v>
      </c>
      <c r="D19" s="35">
        <v>7422</v>
      </c>
      <c r="E19" s="35">
        <v>6033</v>
      </c>
      <c r="F19" s="76">
        <v>185</v>
      </c>
      <c r="G19" s="138">
        <v>1619</v>
      </c>
      <c r="H19" s="112">
        <v>15259</v>
      </c>
      <c r="I19" s="112">
        <v>10726</v>
      </c>
      <c r="J19" s="35">
        <f>H19-I19</f>
        <v>4533</v>
      </c>
      <c r="K19" s="109"/>
      <c r="L19" s="20"/>
    </row>
    <row r="20" spans="2:12" ht="27" hidden="1">
      <c r="B20" s="30" t="s">
        <v>29</v>
      </c>
      <c r="C20" s="35">
        <v>23591</v>
      </c>
      <c r="D20" s="35">
        <v>5805</v>
      </c>
      <c r="E20" s="35">
        <v>4204</v>
      </c>
      <c r="F20" s="35">
        <v>3215</v>
      </c>
      <c r="G20" s="35">
        <v>10367</v>
      </c>
      <c r="H20" s="112">
        <v>23591</v>
      </c>
      <c r="I20" s="112">
        <v>19977</v>
      </c>
      <c r="J20" s="35">
        <f>H20-I20</f>
        <v>3614</v>
      </c>
      <c r="K20" s="109"/>
      <c r="L20" s="20"/>
    </row>
    <row r="21" spans="2:12" ht="27" hidden="1">
      <c r="B21" s="30" t="s">
        <v>30</v>
      </c>
      <c r="C21" s="35">
        <f aca="true" t="shared" si="2" ref="C21:C28">SUM(D21:G21)</f>
        <v>47416</v>
      </c>
      <c r="D21" s="35">
        <v>19774</v>
      </c>
      <c r="E21" s="35">
        <v>19055</v>
      </c>
      <c r="F21" s="35">
        <v>540</v>
      </c>
      <c r="G21" s="35">
        <v>8047</v>
      </c>
      <c r="H21" s="112">
        <f>SUM(I21:J21)</f>
        <v>47416</v>
      </c>
      <c r="I21" s="112">
        <v>46084</v>
      </c>
      <c r="J21" s="35">
        <v>1332</v>
      </c>
      <c r="K21" s="109"/>
      <c r="L21" s="20"/>
    </row>
    <row r="22" spans="2:12" ht="27" hidden="1">
      <c r="B22" s="30" t="s">
        <v>31</v>
      </c>
      <c r="C22" s="35">
        <f t="shared" si="2"/>
        <v>27990</v>
      </c>
      <c r="D22" s="35">
        <v>10285</v>
      </c>
      <c r="E22" s="35">
        <v>6365</v>
      </c>
      <c r="F22" s="35">
        <v>8626</v>
      </c>
      <c r="G22" s="35">
        <v>2714</v>
      </c>
      <c r="H22" s="112">
        <f>SUM(I22:J22)</f>
        <v>27990</v>
      </c>
      <c r="I22" s="112">
        <v>25186</v>
      </c>
      <c r="J22" s="35">
        <v>2804</v>
      </c>
      <c r="K22" s="109"/>
      <c r="L22" s="20"/>
    </row>
    <row r="23" spans="2:12" ht="27" hidden="1">
      <c r="B23" s="30" t="s">
        <v>32</v>
      </c>
      <c r="C23" s="35">
        <f t="shared" si="2"/>
        <v>46006</v>
      </c>
      <c r="D23" s="35">
        <v>17344</v>
      </c>
      <c r="E23" s="35">
        <v>16708</v>
      </c>
      <c r="F23" s="76">
        <v>0</v>
      </c>
      <c r="G23" s="35">
        <v>11954</v>
      </c>
      <c r="H23" s="112">
        <f>SUM(I23:J23)</f>
        <v>46006</v>
      </c>
      <c r="I23" s="112">
        <v>43774</v>
      </c>
      <c r="J23" s="35">
        <v>2232</v>
      </c>
      <c r="K23" s="109"/>
      <c r="L23" s="20"/>
    </row>
    <row r="24" spans="2:12" ht="27" hidden="1">
      <c r="B24" s="30" t="s">
        <v>161</v>
      </c>
      <c r="C24" s="35">
        <f t="shared" si="2"/>
        <v>35150</v>
      </c>
      <c r="D24" s="35">
        <v>1936</v>
      </c>
      <c r="E24" s="35">
        <v>22079</v>
      </c>
      <c r="F24" s="76">
        <v>0</v>
      </c>
      <c r="G24" s="35">
        <v>11135</v>
      </c>
      <c r="H24" s="112">
        <f>SUM(I24:J24)</f>
        <v>35150</v>
      </c>
      <c r="I24" s="112">
        <v>32270</v>
      </c>
      <c r="J24" s="35">
        <v>2880</v>
      </c>
      <c r="K24" s="109"/>
      <c r="L24" s="20"/>
    </row>
    <row r="25" spans="2:12" ht="27" hidden="1">
      <c r="B25" s="30" t="s">
        <v>33</v>
      </c>
      <c r="C25" s="35">
        <f t="shared" si="2"/>
        <v>139309</v>
      </c>
      <c r="D25" s="35">
        <v>72262</v>
      </c>
      <c r="E25" s="35">
        <v>60520</v>
      </c>
      <c r="F25" s="76">
        <v>4452</v>
      </c>
      <c r="G25" s="35">
        <v>2075</v>
      </c>
      <c r="H25" s="112">
        <v>139309</v>
      </c>
      <c r="I25" s="112">
        <v>118172</v>
      </c>
      <c r="J25" s="35">
        <v>21137</v>
      </c>
      <c r="K25" s="109"/>
      <c r="L25" s="20"/>
    </row>
    <row r="26" spans="2:12" ht="27" hidden="1">
      <c r="B26" s="30" t="s">
        <v>34</v>
      </c>
      <c r="C26" s="35">
        <f t="shared" si="2"/>
        <v>21430</v>
      </c>
      <c r="D26" s="35">
        <v>15584</v>
      </c>
      <c r="E26" s="35">
        <v>4169</v>
      </c>
      <c r="F26" s="76">
        <v>313</v>
      </c>
      <c r="G26" s="35">
        <v>1364</v>
      </c>
      <c r="H26" s="112">
        <v>21430</v>
      </c>
      <c r="I26" s="112">
        <v>13717</v>
      </c>
      <c r="J26" s="35">
        <v>7713</v>
      </c>
      <c r="K26" s="109"/>
      <c r="L26" s="20"/>
    </row>
    <row r="27" spans="2:12" ht="27" hidden="1">
      <c r="B27" s="30" t="s">
        <v>35</v>
      </c>
      <c r="C27" s="35">
        <f t="shared" si="2"/>
        <v>61256</v>
      </c>
      <c r="D27" s="35">
        <v>15748</v>
      </c>
      <c r="E27" s="35">
        <v>20921</v>
      </c>
      <c r="F27" s="76">
        <v>1053</v>
      </c>
      <c r="G27" s="35">
        <v>23534</v>
      </c>
      <c r="H27" s="112">
        <v>61256</v>
      </c>
      <c r="I27" s="112">
        <v>59017</v>
      </c>
      <c r="J27" s="35">
        <v>2239</v>
      </c>
      <c r="K27" s="109"/>
      <c r="L27" s="20"/>
    </row>
    <row r="28" spans="2:12" ht="27" hidden="1">
      <c r="B28" s="30" t="s">
        <v>36</v>
      </c>
      <c r="C28" s="35">
        <f t="shared" si="2"/>
        <v>25579</v>
      </c>
      <c r="D28" s="35">
        <v>8782</v>
      </c>
      <c r="E28" s="35">
        <v>12151</v>
      </c>
      <c r="F28" s="76">
        <v>891</v>
      </c>
      <c r="G28" s="35">
        <v>3755</v>
      </c>
      <c r="H28" s="112">
        <v>25579</v>
      </c>
      <c r="I28" s="112">
        <v>23160</v>
      </c>
      <c r="J28" s="35">
        <v>2419</v>
      </c>
      <c r="K28" s="109"/>
      <c r="L28" s="20"/>
    </row>
    <row r="29" spans="2:12" ht="24.75" customHeight="1" hidden="1">
      <c r="B29" s="25"/>
      <c r="C29" s="35"/>
      <c r="D29" s="35"/>
      <c r="E29" s="35"/>
      <c r="F29" s="76"/>
      <c r="G29" s="35"/>
      <c r="H29" s="112"/>
      <c r="I29" s="112"/>
      <c r="J29" s="35"/>
      <c r="K29" s="109"/>
      <c r="L29" s="20"/>
    </row>
    <row r="30" spans="2:12" ht="24.75" customHeight="1" hidden="1">
      <c r="B30" s="25" t="s">
        <v>37</v>
      </c>
      <c r="C30" s="35">
        <f aca="true" t="shared" si="3" ref="C30:C41">SUM(D30:G30)</f>
        <v>568662</v>
      </c>
      <c r="D30" s="35">
        <v>262562</v>
      </c>
      <c r="E30" s="35">
        <v>190032</v>
      </c>
      <c r="F30" s="76">
        <v>20032</v>
      </c>
      <c r="G30" s="35">
        <v>96036</v>
      </c>
      <c r="H30" s="112">
        <f aca="true" t="shared" si="4" ref="H30:H41">SUM(I30:J30)</f>
        <v>568662</v>
      </c>
      <c r="I30" s="112">
        <v>454911</v>
      </c>
      <c r="J30" s="35">
        <v>113751</v>
      </c>
      <c r="K30" s="109"/>
      <c r="L30" s="20"/>
    </row>
    <row r="31" spans="2:12" ht="27" hidden="1">
      <c r="B31" s="30" t="s">
        <v>38</v>
      </c>
      <c r="C31" s="35">
        <f t="shared" si="3"/>
        <v>109672</v>
      </c>
      <c r="D31" s="35">
        <v>24121</v>
      </c>
      <c r="E31" s="35">
        <v>81808</v>
      </c>
      <c r="F31" s="76">
        <v>730</v>
      </c>
      <c r="G31" s="35">
        <v>3013</v>
      </c>
      <c r="H31" s="112">
        <f t="shared" si="4"/>
        <v>109672</v>
      </c>
      <c r="I31" s="112">
        <v>73379</v>
      </c>
      <c r="J31" s="35">
        <v>36293</v>
      </c>
      <c r="K31" s="109"/>
      <c r="L31" s="20"/>
    </row>
    <row r="32" spans="2:12" ht="27" hidden="1">
      <c r="B32" s="30" t="s">
        <v>39</v>
      </c>
      <c r="C32" s="35">
        <f t="shared" si="3"/>
        <v>37751</v>
      </c>
      <c r="D32" s="35">
        <v>35604</v>
      </c>
      <c r="E32" s="35">
        <v>1972</v>
      </c>
      <c r="F32" s="76">
        <v>0</v>
      </c>
      <c r="G32" s="35">
        <v>175</v>
      </c>
      <c r="H32" s="112">
        <f t="shared" si="4"/>
        <v>37751</v>
      </c>
      <c r="I32" s="112">
        <v>36797</v>
      </c>
      <c r="J32" s="35">
        <v>954</v>
      </c>
      <c r="K32" s="109"/>
      <c r="L32" s="20"/>
    </row>
    <row r="33" spans="2:12" ht="27" hidden="1">
      <c r="B33" s="30" t="s">
        <v>40</v>
      </c>
      <c r="C33" s="35">
        <f t="shared" si="3"/>
        <v>28604</v>
      </c>
      <c r="D33" s="35">
        <v>7340</v>
      </c>
      <c r="E33" s="35">
        <v>12582</v>
      </c>
      <c r="F33" s="76">
        <v>8554</v>
      </c>
      <c r="G33" s="35">
        <v>128</v>
      </c>
      <c r="H33" s="112">
        <f t="shared" si="4"/>
        <v>28604</v>
      </c>
      <c r="I33" s="112">
        <v>24614</v>
      </c>
      <c r="J33" s="35">
        <v>3990</v>
      </c>
      <c r="K33" s="109"/>
      <c r="L33" s="20"/>
    </row>
    <row r="34" spans="2:12" ht="27" hidden="1">
      <c r="B34" s="30" t="s">
        <v>29</v>
      </c>
      <c r="C34" s="35">
        <f t="shared" si="3"/>
        <v>49152</v>
      </c>
      <c r="D34" s="35">
        <v>23227</v>
      </c>
      <c r="E34" s="35">
        <v>12038</v>
      </c>
      <c r="F34" s="76">
        <v>2854</v>
      </c>
      <c r="G34" s="35">
        <v>11033</v>
      </c>
      <c r="H34" s="112">
        <f t="shared" si="4"/>
        <v>49152</v>
      </c>
      <c r="I34" s="112">
        <v>47595</v>
      </c>
      <c r="J34" s="35">
        <v>1557</v>
      </c>
      <c r="K34" s="109"/>
      <c r="L34" s="20"/>
    </row>
    <row r="35" spans="2:12" ht="27" hidden="1">
      <c r="B35" s="30" t="s">
        <v>41</v>
      </c>
      <c r="C35" s="35">
        <f t="shared" si="3"/>
        <v>42767</v>
      </c>
      <c r="D35" s="35">
        <v>27457</v>
      </c>
      <c r="E35" s="35">
        <v>6207</v>
      </c>
      <c r="F35" s="76">
        <v>2997</v>
      </c>
      <c r="G35" s="35">
        <v>6106</v>
      </c>
      <c r="H35" s="112">
        <f t="shared" si="4"/>
        <v>42767</v>
      </c>
      <c r="I35" s="112">
        <v>40012</v>
      </c>
      <c r="J35" s="35">
        <v>2755</v>
      </c>
      <c r="K35" s="109"/>
      <c r="L35" s="20"/>
    </row>
    <row r="36" spans="2:12" ht="27" hidden="1">
      <c r="B36" s="30" t="s">
        <v>42</v>
      </c>
      <c r="C36" s="35">
        <f t="shared" si="3"/>
        <v>34735</v>
      </c>
      <c r="D36" s="35">
        <v>13623</v>
      </c>
      <c r="E36" s="35">
        <v>16941</v>
      </c>
      <c r="F36" s="76">
        <v>0</v>
      </c>
      <c r="G36" s="35">
        <v>4171</v>
      </c>
      <c r="H36" s="112">
        <f t="shared" si="4"/>
        <v>34735</v>
      </c>
      <c r="I36" s="112">
        <v>30844</v>
      </c>
      <c r="J36" s="35">
        <v>3891</v>
      </c>
      <c r="K36" s="109"/>
      <c r="L36" s="20"/>
    </row>
    <row r="37" spans="2:12" ht="27" hidden="1">
      <c r="B37" s="30" t="s">
        <v>43</v>
      </c>
      <c r="C37" s="35">
        <f t="shared" si="3"/>
        <v>31562</v>
      </c>
      <c r="D37" s="35">
        <v>14204</v>
      </c>
      <c r="E37" s="35">
        <v>15468</v>
      </c>
      <c r="F37" s="76">
        <v>1119</v>
      </c>
      <c r="G37" s="35">
        <v>771</v>
      </c>
      <c r="H37" s="112">
        <f t="shared" si="4"/>
        <v>31562</v>
      </c>
      <c r="I37" s="112">
        <v>30196</v>
      </c>
      <c r="J37" s="35">
        <v>1366</v>
      </c>
      <c r="K37" s="109"/>
      <c r="L37" s="20"/>
    </row>
    <row r="38" spans="2:12" ht="27" hidden="1">
      <c r="B38" s="30" t="s">
        <v>161</v>
      </c>
      <c r="C38" s="35">
        <f t="shared" si="3"/>
        <v>32340</v>
      </c>
      <c r="D38" s="35">
        <v>15261</v>
      </c>
      <c r="E38" s="35">
        <v>15256</v>
      </c>
      <c r="F38" s="76">
        <v>81</v>
      </c>
      <c r="G38" s="35">
        <v>1742</v>
      </c>
      <c r="H38" s="112">
        <f t="shared" si="4"/>
        <v>32340</v>
      </c>
      <c r="I38" s="112">
        <v>28985</v>
      </c>
      <c r="J38" s="35">
        <v>3355</v>
      </c>
      <c r="K38" s="109"/>
      <c r="L38" s="20"/>
    </row>
    <row r="39" spans="2:12" ht="27" hidden="1">
      <c r="B39" s="30" t="s">
        <v>33</v>
      </c>
      <c r="C39" s="35">
        <f t="shared" si="3"/>
        <v>38470</v>
      </c>
      <c r="D39" s="35">
        <v>25841</v>
      </c>
      <c r="E39" s="35">
        <v>7734</v>
      </c>
      <c r="F39" s="76">
        <v>2067</v>
      </c>
      <c r="G39" s="35">
        <v>2828</v>
      </c>
      <c r="H39" s="112">
        <f t="shared" si="4"/>
        <v>38470</v>
      </c>
      <c r="I39" s="112">
        <v>34476</v>
      </c>
      <c r="J39" s="35">
        <v>3994</v>
      </c>
      <c r="K39" s="109"/>
      <c r="L39" s="20"/>
    </row>
    <row r="40" spans="2:12" ht="27" hidden="1">
      <c r="B40" s="30" t="s">
        <v>34</v>
      </c>
      <c r="C40" s="35">
        <f t="shared" si="3"/>
        <v>54510</v>
      </c>
      <c r="D40" s="35">
        <v>19081</v>
      </c>
      <c r="E40" s="35">
        <v>7123</v>
      </c>
      <c r="F40" s="76">
        <v>1254</v>
      </c>
      <c r="G40" s="35">
        <v>27052</v>
      </c>
      <c r="H40" s="112">
        <f t="shared" si="4"/>
        <v>54510</v>
      </c>
      <c r="I40" s="112">
        <v>25122</v>
      </c>
      <c r="J40" s="35">
        <v>29388</v>
      </c>
      <c r="K40" s="109"/>
      <c r="L40" s="20"/>
    </row>
    <row r="41" spans="2:12" ht="27" hidden="1">
      <c r="B41" s="30" t="s">
        <v>35</v>
      </c>
      <c r="C41" s="35">
        <f t="shared" si="3"/>
        <v>42461</v>
      </c>
      <c r="D41" s="35">
        <v>26065</v>
      </c>
      <c r="E41" s="35">
        <v>7221</v>
      </c>
      <c r="F41" s="76">
        <v>284</v>
      </c>
      <c r="G41" s="35">
        <v>8891</v>
      </c>
      <c r="H41" s="112">
        <f t="shared" si="4"/>
        <v>42461</v>
      </c>
      <c r="I41" s="112">
        <v>41375</v>
      </c>
      <c r="J41" s="35">
        <v>1086</v>
      </c>
      <c r="K41" s="109"/>
      <c r="L41" s="20"/>
    </row>
    <row r="42" spans="2:12" ht="16.5" hidden="1">
      <c r="B42" s="25" t="s">
        <v>37</v>
      </c>
      <c r="C42" s="35"/>
      <c r="D42" s="35"/>
      <c r="E42" s="35"/>
      <c r="F42" s="76"/>
      <c r="G42" s="35"/>
      <c r="H42" s="112"/>
      <c r="I42" s="112"/>
      <c r="J42" s="35"/>
      <c r="K42" s="109"/>
      <c r="L42" s="20"/>
    </row>
    <row r="43" spans="2:12" ht="27" hidden="1">
      <c r="B43" s="30" t="s">
        <v>36</v>
      </c>
      <c r="C43" s="35">
        <f>SUM(D43:G43)</f>
        <v>66638</v>
      </c>
      <c r="D43" s="35">
        <v>30738</v>
      </c>
      <c r="E43" s="35">
        <v>5682</v>
      </c>
      <c r="F43" s="76">
        <v>92</v>
      </c>
      <c r="G43" s="35">
        <v>30126</v>
      </c>
      <c r="H43" s="112">
        <f>SUM(I43:J43)</f>
        <v>66638</v>
      </c>
      <c r="I43" s="112">
        <v>41516</v>
      </c>
      <c r="J43" s="35">
        <v>25122</v>
      </c>
      <c r="K43" s="109"/>
      <c r="L43" s="20"/>
    </row>
    <row r="44" spans="2:12" ht="16.5" hidden="1">
      <c r="B44" s="30"/>
      <c r="C44" s="35"/>
      <c r="D44" s="35"/>
      <c r="E44" s="35"/>
      <c r="F44" s="76"/>
      <c r="G44" s="35"/>
      <c r="H44" s="112"/>
      <c r="I44" s="112"/>
      <c r="J44" s="35"/>
      <c r="K44" s="109"/>
      <c r="L44" s="20"/>
    </row>
    <row r="45" spans="2:12" ht="16.5" hidden="1">
      <c r="B45" s="25" t="s">
        <v>44</v>
      </c>
      <c r="C45" s="35">
        <f aca="true" t="shared" si="5" ref="C45:J45">SUM(C46:C57)</f>
        <v>551405</v>
      </c>
      <c r="D45" s="35">
        <f t="shared" si="5"/>
        <v>255516</v>
      </c>
      <c r="E45" s="35">
        <f t="shared" si="5"/>
        <v>188825</v>
      </c>
      <c r="F45" s="76">
        <f t="shared" si="5"/>
        <v>42598</v>
      </c>
      <c r="G45" s="35">
        <f t="shared" si="5"/>
        <v>64466</v>
      </c>
      <c r="H45" s="112">
        <f t="shared" si="5"/>
        <v>551405</v>
      </c>
      <c r="I45" s="112">
        <f t="shared" si="5"/>
        <v>510332</v>
      </c>
      <c r="J45" s="35">
        <f t="shared" si="5"/>
        <v>41073</v>
      </c>
      <c r="K45" s="109"/>
      <c r="L45" s="20"/>
    </row>
    <row r="46" spans="2:12" ht="27" hidden="1">
      <c r="B46" s="30" t="s">
        <v>38</v>
      </c>
      <c r="C46" s="35">
        <f>SUM(D46:G46)</f>
        <v>66716</v>
      </c>
      <c r="D46" s="35">
        <v>19285</v>
      </c>
      <c r="E46" s="35">
        <v>19195</v>
      </c>
      <c r="F46" s="76">
        <v>12341</v>
      </c>
      <c r="G46" s="35">
        <v>15895</v>
      </c>
      <c r="H46" s="112">
        <f>SUM(I46:J46)</f>
        <v>66716</v>
      </c>
      <c r="I46" s="112">
        <v>62717</v>
      </c>
      <c r="J46" s="35">
        <v>3999</v>
      </c>
      <c r="K46" s="109"/>
      <c r="L46" s="20"/>
    </row>
    <row r="47" spans="2:12" ht="27" hidden="1">
      <c r="B47" s="30" t="s">
        <v>39</v>
      </c>
      <c r="C47" s="35">
        <f>SUM(D47:G47)</f>
        <v>39434</v>
      </c>
      <c r="D47" s="35">
        <v>14879</v>
      </c>
      <c r="E47" s="35">
        <v>21066</v>
      </c>
      <c r="F47" s="76">
        <v>153</v>
      </c>
      <c r="G47" s="35">
        <v>3336</v>
      </c>
      <c r="H47" s="112">
        <f>SUM(I47:J47)</f>
        <v>39434</v>
      </c>
      <c r="I47" s="112">
        <v>36942</v>
      </c>
      <c r="J47" s="35">
        <v>2492</v>
      </c>
      <c r="K47" s="109"/>
      <c r="L47" s="20"/>
    </row>
    <row r="48" spans="2:12" ht="27" hidden="1">
      <c r="B48" s="30" t="s">
        <v>40</v>
      </c>
      <c r="C48" s="35">
        <f>SUM(D48:G48)</f>
        <v>34405</v>
      </c>
      <c r="D48" s="35">
        <v>15257</v>
      </c>
      <c r="E48" s="35">
        <v>14070</v>
      </c>
      <c r="F48" s="76">
        <v>4536</v>
      </c>
      <c r="G48" s="35">
        <v>542</v>
      </c>
      <c r="H48" s="112">
        <f>SUM(I48:J48)</f>
        <v>34405</v>
      </c>
      <c r="I48" s="112">
        <v>32895</v>
      </c>
      <c r="J48" s="35">
        <v>1510</v>
      </c>
      <c r="K48" s="109"/>
      <c r="L48" s="20"/>
    </row>
    <row r="49" spans="2:12" ht="27" hidden="1">
      <c r="B49" s="30" t="s">
        <v>29</v>
      </c>
      <c r="C49" s="35">
        <f>SUM(D49:G49)</f>
        <v>25899</v>
      </c>
      <c r="D49" s="35">
        <v>19370</v>
      </c>
      <c r="E49" s="35">
        <v>874</v>
      </c>
      <c r="F49" s="76">
        <v>1535</v>
      </c>
      <c r="G49" s="35">
        <v>4120</v>
      </c>
      <c r="H49" s="112">
        <f>SUM(I49:J49)</f>
        <v>25899</v>
      </c>
      <c r="I49" s="112">
        <v>16839</v>
      </c>
      <c r="J49" s="35">
        <v>9060</v>
      </c>
      <c r="K49" s="109"/>
      <c r="L49" s="20"/>
    </row>
    <row r="50" spans="2:12" ht="27" hidden="1">
      <c r="B50" s="30" t="s">
        <v>41</v>
      </c>
      <c r="C50" s="35">
        <f>SUM(D50:G50)</f>
        <v>69278</v>
      </c>
      <c r="D50" s="35">
        <v>35325</v>
      </c>
      <c r="E50" s="35">
        <v>16108</v>
      </c>
      <c r="F50" s="76">
        <v>10307</v>
      </c>
      <c r="G50" s="35">
        <v>7538</v>
      </c>
      <c r="H50" s="112">
        <f>SUM(I50:J50)</f>
        <v>69278</v>
      </c>
      <c r="I50" s="112">
        <v>60637</v>
      </c>
      <c r="J50" s="35">
        <v>8641</v>
      </c>
      <c r="K50" s="109"/>
      <c r="L50" s="20"/>
    </row>
    <row r="51" spans="2:12" ht="27" hidden="1">
      <c r="B51" s="30" t="s">
        <v>42</v>
      </c>
      <c r="C51" s="35">
        <v>48430</v>
      </c>
      <c r="D51" s="35">
        <v>23401</v>
      </c>
      <c r="E51" s="35">
        <v>12778</v>
      </c>
      <c r="F51" s="76">
        <v>2950</v>
      </c>
      <c r="G51" s="35">
        <v>9301</v>
      </c>
      <c r="H51" s="112">
        <v>48430</v>
      </c>
      <c r="I51" s="112">
        <v>44538</v>
      </c>
      <c r="J51" s="35">
        <v>3892</v>
      </c>
      <c r="K51" s="109"/>
      <c r="L51" s="20"/>
    </row>
    <row r="52" spans="2:12" ht="27" hidden="1">
      <c r="B52" s="30" t="s">
        <v>43</v>
      </c>
      <c r="C52" s="35">
        <v>34748</v>
      </c>
      <c r="D52" s="35">
        <v>15759</v>
      </c>
      <c r="E52" s="35">
        <v>17419</v>
      </c>
      <c r="F52" s="76">
        <v>972</v>
      </c>
      <c r="G52" s="35">
        <v>598</v>
      </c>
      <c r="H52" s="112">
        <v>34748</v>
      </c>
      <c r="I52" s="112">
        <v>33655</v>
      </c>
      <c r="J52" s="35">
        <v>1093</v>
      </c>
      <c r="K52" s="109"/>
      <c r="L52" s="20"/>
    </row>
    <row r="53" spans="2:12" ht="27" hidden="1">
      <c r="B53" s="30" t="s">
        <v>161</v>
      </c>
      <c r="C53" s="35">
        <v>31000</v>
      </c>
      <c r="D53" s="35">
        <v>10644</v>
      </c>
      <c r="E53" s="35">
        <v>12400</v>
      </c>
      <c r="F53" s="76">
        <v>3799</v>
      </c>
      <c r="G53" s="35">
        <v>4157</v>
      </c>
      <c r="H53" s="112">
        <v>31000</v>
      </c>
      <c r="I53" s="112">
        <v>27958</v>
      </c>
      <c r="J53" s="35">
        <v>3042</v>
      </c>
      <c r="K53" s="109"/>
      <c r="L53" s="20"/>
    </row>
    <row r="54" spans="2:12" ht="27" hidden="1">
      <c r="B54" s="30" t="s">
        <v>33</v>
      </c>
      <c r="C54" s="35">
        <v>50072</v>
      </c>
      <c r="D54" s="35">
        <v>33189</v>
      </c>
      <c r="E54" s="35">
        <v>9781</v>
      </c>
      <c r="F54" s="76">
        <v>3523</v>
      </c>
      <c r="G54" s="35">
        <v>3579</v>
      </c>
      <c r="H54" s="112">
        <v>50072</v>
      </c>
      <c r="I54" s="112">
        <v>48942</v>
      </c>
      <c r="J54" s="35">
        <v>1130</v>
      </c>
      <c r="K54" s="109"/>
      <c r="L54" s="20"/>
    </row>
    <row r="55" spans="2:12" ht="27" hidden="1">
      <c r="B55" s="30" t="s">
        <v>34</v>
      </c>
      <c r="C55" s="35">
        <v>49342</v>
      </c>
      <c r="D55" s="35">
        <v>31657</v>
      </c>
      <c r="E55" s="35">
        <v>8270</v>
      </c>
      <c r="F55" s="76">
        <v>801</v>
      </c>
      <c r="G55" s="35">
        <v>8614</v>
      </c>
      <c r="H55" s="112">
        <v>49342</v>
      </c>
      <c r="I55" s="112">
        <v>44746</v>
      </c>
      <c r="J55" s="35">
        <v>4596</v>
      </c>
      <c r="K55" s="109"/>
      <c r="L55" s="20"/>
    </row>
    <row r="56" spans="2:12" ht="27" hidden="1">
      <c r="B56" s="30" t="s">
        <v>35</v>
      </c>
      <c r="C56" s="35">
        <v>50318</v>
      </c>
      <c r="D56" s="35">
        <v>12816</v>
      </c>
      <c r="E56" s="35">
        <v>31794</v>
      </c>
      <c r="F56" s="76">
        <v>567</v>
      </c>
      <c r="G56" s="35">
        <v>5141</v>
      </c>
      <c r="H56" s="112">
        <v>50318</v>
      </c>
      <c r="I56" s="112">
        <v>49015</v>
      </c>
      <c r="J56" s="35">
        <v>1303</v>
      </c>
      <c r="K56" s="109"/>
      <c r="L56" s="20"/>
    </row>
    <row r="57" spans="2:12" ht="27" hidden="1">
      <c r="B57" s="30" t="s">
        <v>36</v>
      </c>
      <c r="C57" s="35">
        <v>51763</v>
      </c>
      <c r="D57" s="35">
        <v>23934</v>
      </c>
      <c r="E57" s="35">
        <v>25070</v>
      </c>
      <c r="F57" s="76">
        <v>1114</v>
      </c>
      <c r="G57" s="35">
        <v>1645</v>
      </c>
      <c r="H57" s="112">
        <v>51763</v>
      </c>
      <c r="I57" s="112">
        <v>51448</v>
      </c>
      <c r="J57" s="35">
        <v>315</v>
      </c>
      <c r="K57" s="109"/>
      <c r="L57" s="20"/>
    </row>
    <row r="58" spans="2:12" ht="16.5">
      <c r="B58" s="25" t="s">
        <v>45</v>
      </c>
      <c r="C58" s="35">
        <f aca="true" t="shared" si="6" ref="C58:J58">SUM(C59:C71)</f>
        <v>604253</v>
      </c>
      <c r="D58" s="35">
        <f t="shared" si="6"/>
        <v>204532</v>
      </c>
      <c r="E58" s="35">
        <f t="shared" si="6"/>
        <v>78638</v>
      </c>
      <c r="F58" s="35">
        <f t="shared" si="6"/>
        <v>42239</v>
      </c>
      <c r="G58" s="35">
        <f t="shared" si="6"/>
        <v>278844</v>
      </c>
      <c r="H58" s="35">
        <f t="shared" si="6"/>
        <v>604253</v>
      </c>
      <c r="I58" s="35">
        <f t="shared" si="6"/>
        <v>489301</v>
      </c>
      <c r="J58" s="35">
        <f t="shared" si="6"/>
        <v>114952</v>
      </c>
      <c r="K58" s="109"/>
      <c r="L58" s="20"/>
    </row>
    <row r="59" spans="2:12" ht="27" hidden="1">
      <c r="B59" s="30" t="s">
        <v>38</v>
      </c>
      <c r="C59" s="35">
        <v>43931</v>
      </c>
      <c r="D59" s="35">
        <v>24036</v>
      </c>
      <c r="E59" s="35">
        <v>12284</v>
      </c>
      <c r="F59" s="76">
        <v>571</v>
      </c>
      <c r="G59" s="35">
        <v>7040</v>
      </c>
      <c r="H59" s="112">
        <v>43931</v>
      </c>
      <c r="I59" s="112">
        <v>29166</v>
      </c>
      <c r="J59" s="35">
        <v>14765</v>
      </c>
      <c r="K59" s="109"/>
      <c r="L59" s="20"/>
    </row>
    <row r="60" spans="2:12" ht="27" hidden="1">
      <c r="B60" s="30" t="s">
        <v>39</v>
      </c>
      <c r="C60" s="35">
        <v>35449</v>
      </c>
      <c r="D60" s="35">
        <v>4550</v>
      </c>
      <c r="E60" s="35">
        <v>6986</v>
      </c>
      <c r="F60" s="76">
        <v>0</v>
      </c>
      <c r="G60" s="35">
        <v>23913</v>
      </c>
      <c r="H60" s="112">
        <v>35449</v>
      </c>
      <c r="I60" s="112">
        <v>30671</v>
      </c>
      <c r="J60" s="35">
        <v>4778</v>
      </c>
      <c r="K60" s="109"/>
      <c r="L60" s="20"/>
    </row>
    <row r="61" spans="2:12" ht="27" hidden="1">
      <c r="B61" s="30" t="s">
        <v>40</v>
      </c>
      <c r="C61" s="35">
        <v>25632</v>
      </c>
      <c r="D61" s="35">
        <v>7039</v>
      </c>
      <c r="E61" s="35">
        <v>6125</v>
      </c>
      <c r="F61" s="76">
        <v>459</v>
      </c>
      <c r="G61" s="35">
        <v>12009</v>
      </c>
      <c r="H61" s="112">
        <v>25632</v>
      </c>
      <c r="I61" s="112">
        <v>21523</v>
      </c>
      <c r="J61" s="35">
        <v>4109</v>
      </c>
      <c r="K61" s="109"/>
      <c r="L61" s="20"/>
    </row>
    <row r="62" spans="2:12" ht="27" hidden="1">
      <c r="B62" s="30" t="s">
        <v>29</v>
      </c>
      <c r="C62" s="35">
        <f>SUM(D62:G62)</f>
        <v>20655</v>
      </c>
      <c r="D62" s="35">
        <v>10044</v>
      </c>
      <c r="E62" s="35">
        <f>411+1575+1575</f>
        <v>3561</v>
      </c>
      <c r="F62" s="76">
        <v>217</v>
      </c>
      <c r="G62" s="76">
        <v>6833</v>
      </c>
      <c r="H62" s="112">
        <f>SUM(I62:J62)</f>
        <v>20655</v>
      </c>
      <c r="I62" s="112">
        <v>16850</v>
      </c>
      <c r="J62" s="35">
        <f>2341+1464</f>
        <v>3805</v>
      </c>
      <c r="K62" s="109"/>
      <c r="L62" s="20"/>
    </row>
    <row r="63" spans="2:12" ht="28.5">
      <c r="B63" s="30" t="s">
        <v>41</v>
      </c>
      <c r="C63" s="35">
        <f>SUM(D63:G63)</f>
        <v>51755</v>
      </c>
      <c r="D63" s="35">
        <v>20274</v>
      </c>
      <c r="E63" s="35">
        <v>8159</v>
      </c>
      <c r="F63" s="35">
        <v>94</v>
      </c>
      <c r="G63" s="35">
        <v>23228</v>
      </c>
      <c r="H63" s="35">
        <f>SUM(I63:J63)</f>
        <v>51755</v>
      </c>
      <c r="I63" s="35">
        <v>44872</v>
      </c>
      <c r="J63" s="35">
        <v>6883</v>
      </c>
      <c r="K63" s="109"/>
      <c r="L63" s="20"/>
    </row>
    <row r="64" spans="2:12" ht="28.5">
      <c r="B64" s="30" t="s">
        <v>42</v>
      </c>
      <c r="C64" s="35">
        <f>SUM(D64:G64)</f>
        <v>57028</v>
      </c>
      <c r="D64" s="35">
        <v>24421</v>
      </c>
      <c r="E64" s="35">
        <v>4057</v>
      </c>
      <c r="F64" s="76">
        <v>0</v>
      </c>
      <c r="G64" s="35">
        <v>28550</v>
      </c>
      <c r="H64" s="35">
        <f>SUM(I64:J64)</f>
        <v>57028</v>
      </c>
      <c r="I64" s="35">
        <v>52451</v>
      </c>
      <c r="J64" s="35">
        <v>4577</v>
      </c>
      <c r="K64" s="109"/>
      <c r="L64" s="20"/>
    </row>
    <row r="65" spans="2:12" ht="28.5">
      <c r="B65" s="30" t="s">
        <v>43</v>
      </c>
      <c r="C65" s="35">
        <f>SUM(D65:G65)</f>
        <v>84763</v>
      </c>
      <c r="D65" s="35">
        <v>43400</v>
      </c>
      <c r="E65" s="35">
        <v>11411</v>
      </c>
      <c r="F65" s="76">
        <v>0</v>
      </c>
      <c r="G65" s="35">
        <v>29952</v>
      </c>
      <c r="H65" s="35">
        <f>SUM(I65:J65)</f>
        <v>84763</v>
      </c>
      <c r="I65" s="35">
        <v>65677</v>
      </c>
      <c r="J65" s="35">
        <v>19086</v>
      </c>
      <c r="K65" s="109"/>
      <c r="L65" s="20"/>
    </row>
    <row r="66" spans="2:12" ht="28.5">
      <c r="B66" s="30" t="s">
        <v>161</v>
      </c>
      <c r="C66" s="35">
        <v>88311</v>
      </c>
      <c r="D66" s="35">
        <v>15051</v>
      </c>
      <c r="E66" s="35">
        <v>15244</v>
      </c>
      <c r="F66" s="35">
        <v>28171</v>
      </c>
      <c r="G66" s="35">
        <v>29845</v>
      </c>
      <c r="H66" s="35">
        <v>88311</v>
      </c>
      <c r="I66" s="35">
        <v>69649</v>
      </c>
      <c r="J66" s="35">
        <v>18662</v>
      </c>
      <c r="K66" s="109"/>
      <c r="L66" s="20"/>
    </row>
    <row r="67" spans="2:12" ht="28.5">
      <c r="B67" s="30" t="s">
        <v>33</v>
      </c>
      <c r="C67" s="35">
        <v>60990</v>
      </c>
      <c r="D67" s="35">
        <v>15271</v>
      </c>
      <c r="E67" s="35">
        <v>5387</v>
      </c>
      <c r="F67" s="35">
        <v>11042</v>
      </c>
      <c r="G67" s="35">
        <v>29290</v>
      </c>
      <c r="H67" s="35">
        <v>60990</v>
      </c>
      <c r="I67" s="35">
        <v>53694</v>
      </c>
      <c r="J67" s="35">
        <v>7296</v>
      </c>
      <c r="K67" s="109"/>
      <c r="L67" s="20"/>
    </row>
    <row r="68" spans="2:12" ht="28.5">
      <c r="B68" s="30" t="s">
        <v>34</v>
      </c>
      <c r="C68" s="35">
        <v>46427</v>
      </c>
      <c r="D68" s="35">
        <v>9605</v>
      </c>
      <c r="E68" s="35">
        <v>889</v>
      </c>
      <c r="F68" s="35">
        <v>1685</v>
      </c>
      <c r="G68" s="35">
        <v>34248</v>
      </c>
      <c r="H68" s="35">
        <v>46427</v>
      </c>
      <c r="I68" s="35">
        <v>39938</v>
      </c>
      <c r="J68" s="35">
        <v>6489</v>
      </c>
      <c r="K68" s="109"/>
      <c r="L68" s="20"/>
    </row>
    <row r="69" spans="2:12" ht="28.5">
      <c r="B69" s="30" t="s">
        <v>35</v>
      </c>
      <c r="C69" s="35">
        <v>34314</v>
      </c>
      <c r="D69" s="35">
        <v>4754</v>
      </c>
      <c r="E69" s="35">
        <v>2036</v>
      </c>
      <c r="F69" s="76">
        <v>0</v>
      </c>
      <c r="G69" s="35">
        <v>27524</v>
      </c>
      <c r="H69" s="35">
        <v>34314</v>
      </c>
      <c r="I69" s="35">
        <v>18021</v>
      </c>
      <c r="J69" s="35">
        <v>16293</v>
      </c>
      <c r="K69" s="109"/>
      <c r="L69" s="20"/>
    </row>
    <row r="70" spans="2:12" ht="28.5">
      <c r="B70" s="30" t="s">
        <v>36</v>
      </c>
      <c r="C70" s="35">
        <v>54998</v>
      </c>
      <c r="D70" s="35">
        <v>26087</v>
      </c>
      <c r="E70" s="35">
        <v>2499</v>
      </c>
      <c r="F70" s="76">
        <v>0</v>
      </c>
      <c r="G70" s="35">
        <v>26412</v>
      </c>
      <c r="H70" s="35">
        <v>54998</v>
      </c>
      <c r="I70" s="35">
        <v>46789</v>
      </c>
      <c r="J70" s="35">
        <v>8209</v>
      </c>
      <c r="K70" s="109"/>
      <c r="L70" s="20"/>
    </row>
    <row r="71" spans="2:12" ht="16.5">
      <c r="B71" s="25" t="s">
        <v>236</v>
      </c>
      <c r="C71" s="35"/>
      <c r="D71" s="35"/>
      <c r="E71" s="35"/>
      <c r="F71" s="76"/>
      <c r="G71" s="35"/>
      <c r="H71" s="35"/>
      <c r="I71" s="35"/>
      <c r="J71" s="35"/>
      <c r="K71" s="109"/>
      <c r="L71" s="20"/>
    </row>
    <row r="72" spans="2:12" ht="28.5">
      <c r="B72" s="30" t="s">
        <v>38</v>
      </c>
      <c r="C72" s="35">
        <v>81006</v>
      </c>
      <c r="D72" s="35">
        <v>36795</v>
      </c>
      <c r="E72" s="35">
        <v>7964</v>
      </c>
      <c r="F72" s="76">
        <v>0</v>
      </c>
      <c r="G72" s="35">
        <v>36247</v>
      </c>
      <c r="H72" s="35">
        <v>81006</v>
      </c>
      <c r="I72" s="35">
        <v>72759</v>
      </c>
      <c r="J72" s="35">
        <v>8247</v>
      </c>
      <c r="K72" s="109"/>
      <c r="L72" s="20"/>
    </row>
    <row r="73" spans="2:12" ht="28.5">
      <c r="B73" s="30" t="s">
        <v>39</v>
      </c>
      <c r="C73" s="35">
        <v>63393</v>
      </c>
      <c r="D73" s="35">
        <v>20784</v>
      </c>
      <c r="E73" s="35">
        <v>8969</v>
      </c>
      <c r="F73" s="76">
        <v>0</v>
      </c>
      <c r="G73" s="35">
        <v>33640</v>
      </c>
      <c r="H73" s="35">
        <v>63393</v>
      </c>
      <c r="I73" s="35">
        <v>49112</v>
      </c>
      <c r="J73" s="35">
        <v>14281</v>
      </c>
      <c r="K73" s="109"/>
      <c r="L73" s="20"/>
    </row>
    <row r="74" spans="2:12" ht="28.5">
      <c r="B74" s="30" t="s">
        <v>40</v>
      </c>
      <c r="C74" s="35">
        <v>61576</v>
      </c>
      <c r="D74" s="35">
        <v>30624</v>
      </c>
      <c r="E74" s="35">
        <v>8749</v>
      </c>
      <c r="F74" s="76">
        <v>0</v>
      </c>
      <c r="G74" s="35">
        <v>22203</v>
      </c>
      <c r="H74" s="35">
        <v>61576</v>
      </c>
      <c r="I74" s="35">
        <v>54653</v>
      </c>
      <c r="J74" s="35">
        <v>6923</v>
      </c>
      <c r="K74" s="109"/>
      <c r="L74" s="20"/>
    </row>
    <row r="75" spans="2:12" ht="27">
      <c r="B75" s="30" t="s">
        <v>29</v>
      </c>
      <c r="C75" s="35">
        <v>32051</v>
      </c>
      <c r="D75" s="35">
        <v>8242</v>
      </c>
      <c r="E75" s="35">
        <v>13097</v>
      </c>
      <c r="F75" s="76">
        <v>0</v>
      </c>
      <c r="G75" s="35">
        <v>10712</v>
      </c>
      <c r="H75" s="35">
        <v>32051</v>
      </c>
      <c r="I75" s="35">
        <v>28017</v>
      </c>
      <c r="J75" s="35">
        <v>4034</v>
      </c>
      <c r="K75" s="109"/>
      <c r="L75" s="20"/>
    </row>
    <row r="76" spans="2:12" ht="27.75" thickBot="1">
      <c r="B76" s="30" t="s">
        <v>41</v>
      </c>
      <c r="C76" s="35">
        <v>39180</v>
      </c>
      <c r="D76" s="35">
        <v>9679</v>
      </c>
      <c r="E76" s="35">
        <v>4742</v>
      </c>
      <c r="F76" s="76">
        <v>0</v>
      </c>
      <c r="G76" s="35">
        <v>24759</v>
      </c>
      <c r="H76" s="35">
        <v>39180</v>
      </c>
      <c r="I76" s="35">
        <v>27853</v>
      </c>
      <c r="J76" s="35">
        <v>11327</v>
      </c>
      <c r="K76" s="146"/>
      <c r="L76" s="20"/>
    </row>
    <row r="77" spans="2:10" ht="24.75" customHeight="1" thickBot="1">
      <c r="B77" s="571" t="s">
        <v>46</v>
      </c>
      <c r="C77" s="641">
        <f>(C76-C75)/C75*100</f>
        <v>22.24267573554647</v>
      </c>
      <c r="D77" s="623">
        <f aca="true" t="shared" si="7" ref="D77:J77">(D76-D75)/D75*100</f>
        <v>17.435088570735257</v>
      </c>
      <c r="E77" s="623">
        <f t="shared" si="7"/>
        <v>-63.79323509200581</v>
      </c>
      <c r="F77" s="149">
        <v>0</v>
      </c>
      <c r="G77" s="623">
        <f t="shared" si="7"/>
        <v>131.13330843913369</v>
      </c>
      <c r="H77" s="623">
        <f t="shared" si="7"/>
        <v>22.24267573554647</v>
      </c>
      <c r="I77" s="623">
        <f t="shared" si="7"/>
        <v>-0.585358889245815</v>
      </c>
      <c r="J77" s="623">
        <f t="shared" si="7"/>
        <v>180.7882994546356</v>
      </c>
    </row>
    <row r="78" spans="2:10" ht="24.75" customHeight="1" thickBot="1">
      <c r="B78" s="626"/>
      <c r="C78" s="641"/>
      <c r="D78" s="623"/>
      <c r="E78" s="623"/>
      <c r="F78" s="76"/>
      <c r="G78" s="623"/>
      <c r="H78" s="623"/>
      <c r="I78" s="623"/>
      <c r="J78" s="623"/>
    </row>
    <row r="79" spans="2:10" ht="24.75" customHeight="1" thickBot="1">
      <c r="B79" s="627" t="s">
        <v>47</v>
      </c>
      <c r="C79" s="641">
        <f>(C76-C63)/C63*100</f>
        <v>-24.297169355617815</v>
      </c>
      <c r="D79" s="623">
        <f aca="true" t="shared" si="8" ref="D79:J79">(D76-D63)/D63*100</f>
        <v>-52.25905100128243</v>
      </c>
      <c r="E79" s="623">
        <f t="shared" si="8"/>
        <v>-41.88013236916289</v>
      </c>
      <c r="F79" s="623">
        <f t="shared" si="8"/>
        <v>-100</v>
      </c>
      <c r="G79" s="623">
        <f t="shared" si="8"/>
        <v>6.591183054933701</v>
      </c>
      <c r="H79" s="623">
        <f t="shared" si="8"/>
        <v>-24.297169355617815</v>
      </c>
      <c r="I79" s="623">
        <f t="shared" si="8"/>
        <v>-37.92788375824568</v>
      </c>
      <c r="J79" s="623">
        <f t="shared" si="8"/>
        <v>64.56486996949005</v>
      </c>
    </row>
    <row r="80" spans="2:10" ht="24.75" customHeight="1" thickBot="1">
      <c r="B80" s="628"/>
      <c r="C80" s="641"/>
      <c r="D80" s="623"/>
      <c r="E80" s="623"/>
      <c r="F80" s="623"/>
      <c r="G80" s="623"/>
      <c r="H80" s="623"/>
      <c r="I80" s="623"/>
      <c r="J80" s="623"/>
    </row>
    <row r="81" spans="2:10" ht="24.75" customHeight="1">
      <c r="B81" s="657" t="s">
        <v>226</v>
      </c>
      <c r="C81" s="658"/>
      <c r="D81" s="658"/>
      <c r="E81" s="45"/>
      <c r="F81" s="45"/>
      <c r="G81" s="45"/>
      <c r="H81" s="57"/>
      <c r="I81" s="45"/>
      <c r="J81" s="45"/>
    </row>
    <row r="82" spans="2:10" ht="24.75" customHeight="1">
      <c r="B82" s="655" t="s">
        <v>48</v>
      </c>
      <c r="C82" s="656"/>
      <c r="D82" s="656"/>
      <c r="E82" s="656"/>
      <c r="F82" s="45"/>
      <c r="G82" s="45"/>
      <c r="H82" s="57"/>
      <c r="I82" s="45"/>
      <c r="J82" s="45"/>
    </row>
    <row r="83" spans="2:10" ht="24.75" customHeight="1">
      <c r="B83" s="655"/>
      <c r="C83" s="656"/>
      <c r="D83" s="656"/>
      <c r="E83" s="656"/>
      <c r="F83" s="656"/>
      <c r="G83" s="656"/>
      <c r="H83" s="656"/>
      <c r="I83" s="656"/>
      <c r="J83" s="656"/>
    </row>
    <row r="84" spans="2:10" ht="24.75" customHeight="1">
      <c r="B84" s="659"/>
      <c r="C84" s="660"/>
      <c r="D84" s="660"/>
      <c r="E84" s="660"/>
      <c r="F84" s="660"/>
      <c r="G84" s="660"/>
      <c r="H84" s="660"/>
      <c r="I84" s="660"/>
      <c r="J84" s="661"/>
    </row>
    <row r="85" spans="3:8" ht="24.75" customHeight="1">
      <c r="C85" s="61"/>
      <c r="H85" s="61"/>
    </row>
    <row r="86" spans="3:8" ht="24.75" customHeight="1">
      <c r="C86" s="61"/>
      <c r="H86" s="61"/>
    </row>
    <row r="87" spans="3:8" ht="24.75" customHeight="1">
      <c r="C87" s="61"/>
      <c r="H87" s="61"/>
    </row>
    <row r="88" spans="3:8" ht="24.75" customHeight="1">
      <c r="C88" s="61"/>
      <c r="H88" s="61"/>
    </row>
    <row r="89" spans="3:8" ht="24.75" customHeight="1">
      <c r="C89" s="61"/>
      <c r="H89" s="61"/>
    </row>
    <row r="90" spans="3:8" ht="24.75" customHeight="1">
      <c r="C90" s="61"/>
      <c r="H90" s="61"/>
    </row>
    <row r="91" spans="3:8" ht="24.75" customHeight="1">
      <c r="C91" s="61"/>
      <c r="H91" s="61"/>
    </row>
    <row r="92" spans="3:8" ht="24.75" customHeight="1">
      <c r="C92" s="61"/>
      <c r="H92" s="61"/>
    </row>
    <row r="93" spans="3:8" ht="24.75" customHeight="1">
      <c r="C93" s="61"/>
      <c r="H93" s="61"/>
    </row>
    <row r="94" spans="3:8" ht="24.75" customHeight="1">
      <c r="C94" s="61"/>
      <c r="H94" s="61"/>
    </row>
    <row r="95" spans="3:8" ht="24.75" customHeight="1">
      <c r="C95" s="61"/>
      <c r="H95" s="61"/>
    </row>
    <row r="96" spans="3:8" ht="24.75" customHeight="1">
      <c r="C96" s="61"/>
      <c r="H96" s="61"/>
    </row>
    <row r="97" spans="3:8" ht="24.75" customHeight="1">
      <c r="C97" s="61"/>
      <c r="H97" s="61"/>
    </row>
    <row r="98" spans="3:8" ht="24.75" customHeight="1">
      <c r="C98" s="61"/>
      <c r="H98" s="61"/>
    </row>
    <row r="99" spans="3:8" ht="24.75" customHeight="1">
      <c r="C99" s="61"/>
      <c r="H99" s="61"/>
    </row>
    <row r="100" spans="3:8" ht="24.75" customHeight="1">
      <c r="C100" s="61"/>
      <c r="H100" s="61"/>
    </row>
    <row r="101" spans="3:8" ht="24.75" customHeight="1">
      <c r="C101" s="61"/>
      <c r="H101" s="61"/>
    </row>
    <row r="102" spans="3:8" ht="24.75" customHeight="1">
      <c r="C102" s="61"/>
      <c r="H102" s="61"/>
    </row>
    <row r="103" spans="3:8" ht="24.75" customHeight="1">
      <c r="C103" s="61"/>
      <c r="H103" s="61"/>
    </row>
    <row r="104" spans="3:8" ht="24.75" customHeight="1">
      <c r="C104" s="61"/>
      <c r="H104" s="61"/>
    </row>
    <row r="105" spans="3:8" ht="24.75" customHeight="1">
      <c r="C105" s="61"/>
      <c r="H105" s="61"/>
    </row>
    <row r="106" spans="3:8" ht="24.75" customHeight="1">
      <c r="C106" s="61"/>
      <c r="H106" s="61"/>
    </row>
    <row r="107" spans="3:8" ht="24.75" customHeight="1">
      <c r="C107" s="61"/>
      <c r="H107" s="61"/>
    </row>
    <row r="108" spans="3:8" ht="24.75" customHeight="1">
      <c r="C108" s="61"/>
      <c r="H108" s="61"/>
    </row>
    <row r="109" spans="3:8" ht="24.75" customHeight="1">
      <c r="C109" s="61"/>
      <c r="H109" s="61"/>
    </row>
    <row r="110" spans="3:8" ht="24.75" customHeight="1">
      <c r="C110" s="61"/>
      <c r="H110" s="61"/>
    </row>
    <row r="111" spans="3:8" ht="24.75" customHeight="1">
      <c r="C111" s="61"/>
      <c r="H111" s="61"/>
    </row>
    <row r="112" spans="3:8" ht="24.75" customHeight="1">
      <c r="C112" s="61"/>
      <c r="H112" s="61"/>
    </row>
    <row r="113" spans="3:8" ht="24.75" customHeight="1">
      <c r="C113" s="61"/>
      <c r="H113" s="61"/>
    </row>
    <row r="114" spans="3:8" ht="24.75" customHeight="1">
      <c r="C114" s="61"/>
      <c r="H114" s="61"/>
    </row>
    <row r="115" spans="3:8" ht="24.75" customHeight="1">
      <c r="C115" s="61"/>
      <c r="H115" s="61"/>
    </row>
    <row r="116" spans="3:8" ht="24.75" customHeight="1">
      <c r="C116" s="61"/>
      <c r="H116" s="61"/>
    </row>
  </sheetData>
  <mergeCells count="32">
    <mergeCell ref="B2:B4"/>
    <mergeCell ref="C2:G2"/>
    <mergeCell ref="G79:G80"/>
    <mergeCell ref="H79:H80"/>
    <mergeCell ref="G77:G78"/>
    <mergeCell ref="H77:H78"/>
    <mergeCell ref="D77:D78"/>
    <mergeCell ref="E79:E80"/>
    <mergeCell ref="B77:B78"/>
    <mergeCell ref="B79:B80"/>
    <mergeCell ref="C1:H1"/>
    <mergeCell ref="I1:J1"/>
    <mergeCell ref="J77:J78"/>
    <mergeCell ref="C3:C4"/>
    <mergeCell ref="D3:E3"/>
    <mergeCell ref="F3:G3"/>
    <mergeCell ref="H3:H4"/>
    <mergeCell ref="H2:J2"/>
    <mergeCell ref="I77:I78"/>
    <mergeCell ref="E77:E78"/>
    <mergeCell ref="B82:E82"/>
    <mergeCell ref="B83:J83"/>
    <mergeCell ref="B81:D81"/>
    <mergeCell ref="B84:J84"/>
    <mergeCell ref="C77:C78"/>
    <mergeCell ref="J3:J4"/>
    <mergeCell ref="C79:C80"/>
    <mergeCell ref="D79:D80"/>
    <mergeCell ref="F79:F80"/>
    <mergeCell ref="I3:I4"/>
    <mergeCell ref="J79:J80"/>
    <mergeCell ref="I79:I80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F95" sqref="F95"/>
    </sheetView>
  </sheetViews>
  <sheetFormatPr defaultColWidth="9.00390625" defaultRowHeight="16.5"/>
  <cols>
    <col min="1" max="1" width="11.125" style="2" customWidth="1"/>
    <col min="2" max="2" width="7.875" style="2" customWidth="1"/>
    <col min="3" max="3" width="8.25390625" style="2" customWidth="1"/>
    <col min="4" max="4" width="5.75390625" style="2" customWidth="1"/>
    <col min="5" max="5" width="8.00390625" style="2" customWidth="1"/>
    <col min="6" max="6" width="7.50390625" style="2" customWidth="1"/>
    <col min="7" max="10" width="9.125" style="2" bestFit="1" customWidth="1"/>
    <col min="11" max="16384" width="9.00390625" style="2" customWidth="1"/>
  </cols>
  <sheetData>
    <row r="1" spans="1:10" ht="51.75" customHeight="1" thickBot="1">
      <c r="A1" s="624" t="s">
        <v>49</v>
      </c>
      <c r="B1" s="676"/>
      <c r="C1" s="676"/>
      <c r="D1" s="676"/>
      <c r="E1" s="676"/>
      <c r="F1" s="676"/>
      <c r="G1" s="676"/>
      <c r="H1" s="676"/>
      <c r="I1" s="663" t="s">
        <v>50</v>
      </c>
      <c r="J1" s="675"/>
    </row>
    <row r="2" spans="1:10" ht="49.5" customHeight="1" thickBot="1">
      <c r="A2" s="139" t="s">
        <v>51</v>
      </c>
      <c r="B2" s="140" t="s">
        <v>52</v>
      </c>
      <c r="C2" s="141" t="s">
        <v>53</v>
      </c>
      <c r="D2" s="142" t="s">
        <v>54</v>
      </c>
      <c r="E2" s="142" t="s">
        <v>55</v>
      </c>
      <c r="F2" s="142" t="s">
        <v>235</v>
      </c>
      <c r="G2" s="143" t="s">
        <v>56</v>
      </c>
      <c r="H2" s="143" t="s">
        <v>57</v>
      </c>
      <c r="I2" s="141" t="s">
        <v>58</v>
      </c>
      <c r="J2" s="144" t="s">
        <v>59</v>
      </c>
    </row>
    <row r="3" spans="1:10" ht="25.5" customHeight="1" hidden="1">
      <c r="A3" s="8" t="s">
        <v>60</v>
      </c>
      <c r="B3" s="59">
        <v>2656877</v>
      </c>
      <c r="C3" s="59">
        <v>685262</v>
      </c>
      <c r="D3" s="59">
        <v>22763</v>
      </c>
      <c r="E3" s="59">
        <v>1123953</v>
      </c>
      <c r="F3" s="59"/>
      <c r="G3" s="59">
        <v>64368</v>
      </c>
      <c r="H3" s="59">
        <v>201088</v>
      </c>
      <c r="I3" s="59">
        <v>45869</v>
      </c>
      <c r="J3" s="59">
        <v>513574</v>
      </c>
    </row>
    <row r="4" spans="1:10" ht="25.5" customHeight="1" hidden="1">
      <c r="A4" s="13" t="s">
        <v>152</v>
      </c>
      <c r="B4" s="59">
        <f aca="true" t="shared" si="0" ref="B4:B12">SUM(C4:J4)</f>
        <v>314578</v>
      </c>
      <c r="C4" s="59">
        <v>21799</v>
      </c>
      <c r="D4" s="59">
        <v>1385</v>
      </c>
      <c r="E4" s="59">
        <v>82040</v>
      </c>
      <c r="F4" s="59"/>
      <c r="G4" s="59">
        <v>2360</v>
      </c>
      <c r="H4" s="59">
        <v>8020</v>
      </c>
      <c r="I4" s="59">
        <v>4837</v>
      </c>
      <c r="J4" s="59">
        <v>194137</v>
      </c>
    </row>
    <row r="5" spans="1:10" ht="25.5" customHeight="1" hidden="1">
      <c r="A5" s="13" t="s">
        <v>153</v>
      </c>
      <c r="B5" s="59">
        <f t="shared" si="0"/>
        <v>121837</v>
      </c>
      <c r="C5" s="59">
        <v>13794</v>
      </c>
      <c r="D5" s="59">
        <v>500</v>
      </c>
      <c r="E5" s="59">
        <v>53258</v>
      </c>
      <c r="F5" s="59"/>
      <c r="G5" s="59">
        <v>2739</v>
      </c>
      <c r="H5" s="59">
        <v>5508</v>
      </c>
      <c r="I5" s="59">
        <v>3284</v>
      </c>
      <c r="J5" s="59">
        <v>42754</v>
      </c>
    </row>
    <row r="6" spans="1:10" ht="25.5" customHeight="1" hidden="1">
      <c r="A6" s="13" t="s">
        <v>154</v>
      </c>
      <c r="B6" s="59">
        <f t="shared" si="0"/>
        <v>148488</v>
      </c>
      <c r="C6" s="59">
        <v>49718</v>
      </c>
      <c r="D6" s="59">
        <v>500</v>
      </c>
      <c r="E6" s="59">
        <v>56495</v>
      </c>
      <c r="F6" s="59"/>
      <c r="G6" s="59">
        <v>3934</v>
      </c>
      <c r="H6" s="59">
        <v>20289</v>
      </c>
      <c r="I6" s="59">
        <v>3752</v>
      </c>
      <c r="J6" s="59">
        <v>13800</v>
      </c>
    </row>
    <row r="7" spans="1:10" ht="25.5" customHeight="1" hidden="1">
      <c r="A7" s="13" t="s">
        <v>155</v>
      </c>
      <c r="B7" s="59">
        <f t="shared" si="0"/>
        <v>538704</v>
      </c>
      <c r="C7" s="59">
        <v>250434</v>
      </c>
      <c r="D7" s="59">
        <v>5000</v>
      </c>
      <c r="E7" s="59">
        <v>135741</v>
      </c>
      <c r="F7" s="59"/>
      <c r="G7" s="59">
        <v>5741</v>
      </c>
      <c r="H7" s="59">
        <v>70271</v>
      </c>
      <c r="I7" s="59">
        <v>3525</v>
      </c>
      <c r="J7" s="59">
        <v>67992</v>
      </c>
    </row>
    <row r="8" spans="1:10" ht="25.5" customHeight="1" hidden="1">
      <c r="A8" s="13" t="s">
        <v>156</v>
      </c>
      <c r="B8" s="59">
        <f t="shared" si="0"/>
        <v>324900</v>
      </c>
      <c r="C8" s="59">
        <v>94939</v>
      </c>
      <c r="D8" s="59">
        <v>1800</v>
      </c>
      <c r="E8" s="59">
        <v>130150</v>
      </c>
      <c r="F8" s="59"/>
      <c r="G8" s="59">
        <v>6205</v>
      </c>
      <c r="H8" s="59">
        <v>58633</v>
      </c>
      <c r="I8" s="59">
        <v>3918</v>
      </c>
      <c r="J8" s="59">
        <v>29255</v>
      </c>
    </row>
    <row r="9" spans="1:10" ht="25.5" customHeight="1" hidden="1">
      <c r="A9" s="13" t="s">
        <v>157</v>
      </c>
      <c r="B9" s="59">
        <f t="shared" si="0"/>
        <v>189790</v>
      </c>
      <c r="C9" s="59">
        <v>60874</v>
      </c>
      <c r="D9" s="59">
        <v>4000</v>
      </c>
      <c r="E9" s="59">
        <v>91476</v>
      </c>
      <c r="F9" s="59"/>
      <c r="G9" s="59">
        <v>5057</v>
      </c>
      <c r="H9" s="59">
        <v>10493</v>
      </c>
      <c r="I9" s="59">
        <v>3037</v>
      </c>
      <c r="J9" s="59">
        <v>14853</v>
      </c>
    </row>
    <row r="10" spans="1:10" ht="25.5" customHeight="1" hidden="1">
      <c r="A10" s="13" t="s">
        <v>158</v>
      </c>
      <c r="B10" s="59">
        <f t="shared" si="0"/>
        <v>177781</v>
      </c>
      <c r="C10" s="59">
        <v>44681</v>
      </c>
      <c r="D10" s="59">
        <v>1600</v>
      </c>
      <c r="E10" s="59">
        <v>100722</v>
      </c>
      <c r="F10" s="59"/>
      <c r="G10" s="59">
        <v>5856</v>
      </c>
      <c r="H10" s="59">
        <v>6523</v>
      </c>
      <c r="I10" s="59">
        <v>4321</v>
      </c>
      <c r="J10" s="59">
        <v>14078</v>
      </c>
    </row>
    <row r="11" spans="1:10" ht="25.5" customHeight="1" hidden="1">
      <c r="A11" s="13" t="s">
        <v>163</v>
      </c>
      <c r="B11" s="59">
        <f t="shared" si="0"/>
        <v>111907</v>
      </c>
      <c r="C11" s="59">
        <v>20581</v>
      </c>
      <c r="D11" s="59">
        <v>2000</v>
      </c>
      <c r="E11" s="59">
        <v>69679</v>
      </c>
      <c r="F11" s="59"/>
      <c r="G11" s="59">
        <v>6240</v>
      </c>
      <c r="H11" s="59">
        <v>6523</v>
      </c>
      <c r="I11" s="59">
        <v>2490</v>
      </c>
      <c r="J11" s="59">
        <v>4394</v>
      </c>
    </row>
    <row r="12" spans="1:10" ht="25.5" customHeight="1" hidden="1">
      <c r="A12" s="13" t="s">
        <v>164</v>
      </c>
      <c r="B12" s="59">
        <f t="shared" si="0"/>
        <v>91234</v>
      </c>
      <c r="C12" s="59">
        <v>18632</v>
      </c>
      <c r="D12" s="59">
        <v>200</v>
      </c>
      <c r="E12" s="59">
        <v>60904</v>
      </c>
      <c r="F12" s="59"/>
      <c r="G12" s="59">
        <v>5369</v>
      </c>
      <c r="H12" s="59">
        <v>653</v>
      </c>
      <c r="I12" s="59">
        <v>2466</v>
      </c>
      <c r="J12" s="59">
        <v>3010</v>
      </c>
    </row>
    <row r="13" ht="25.5" customHeight="1" hidden="1">
      <c r="B13" s="22"/>
    </row>
    <row r="14" spans="1:13" ht="24.75" customHeight="1" hidden="1">
      <c r="A14" s="25" t="s">
        <v>61</v>
      </c>
      <c r="B14" s="35">
        <v>3001960</v>
      </c>
      <c r="C14" s="35">
        <v>1121936</v>
      </c>
      <c r="D14" s="35">
        <v>13693</v>
      </c>
      <c r="E14" s="35">
        <v>1113557</v>
      </c>
      <c r="F14" s="35"/>
      <c r="G14" s="35">
        <v>64455</v>
      </c>
      <c r="H14" s="35">
        <v>160804</v>
      </c>
      <c r="I14" s="35">
        <v>39832</v>
      </c>
      <c r="J14" s="35">
        <v>487683</v>
      </c>
      <c r="K14" s="7"/>
      <c r="L14" s="37"/>
      <c r="M14" s="1"/>
    </row>
    <row r="15" spans="1:13" ht="24.75" customHeight="1" hidden="1">
      <c r="A15" s="26" t="s">
        <v>62</v>
      </c>
      <c r="B15" s="59">
        <f aca="true" t="shared" si="1" ref="B15:B22">SUM(C15:J15)</f>
        <v>161092</v>
      </c>
      <c r="C15" s="35">
        <v>40981</v>
      </c>
      <c r="D15" s="35">
        <v>200</v>
      </c>
      <c r="E15" s="35">
        <v>103077</v>
      </c>
      <c r="F15" s="35"/>
      <c r="G15" s="35">
        <v>8158</v>
      </c>
      <c r="H15" s="35">
        <v>949</v>
      </c>
      <c r="I15" s="35">
        <v>3116</v>
      </c>
      <c r="J15" s="35">
        <v>4611</v>
      </c>
      <c r="K15" s="7"/>
      <c r="L15" s="37"/>
      <c r="M15" s="1"/>
    </row>
    <row r="16" spans="1:13" ht="27" hidden="1">
      <c r="A16" s="26" t="s">
        <v>63</v>
      </c>
      <c r="B16" s="59">
        <f t="shared" si="1"/>
        <v>172803</v>
      </c>
      <c r="C16" s="35">
        <v>20434</v>
      </c>
      <c r="D16" s="35">
        <v>2000</v>
      </c>
      <c r="E16" s="35">
        <v>101677</v>
      </c>
      <c r="F16" s="35"/>
      <c r="G16" s="35">
        <v>5220</v>
      </c>
      <c r="H16" s="35">
        <v>1182</v>
      </c>
      <c r="I16" s="35">
        <v>3124</v>
      </c>
      <c r="J16" s="35">
        <v>39166</v>
      </c>
      <c r="K16" s="7"/>
      <c r="L16" s="37"/>
      <c r="M16" s="1"/>
    </row>
    <row r="17" spans="1:13" ht="27" hidden="1">
      <c r="A17" s="26" t="s">
        <v>64</v>
      </c>
      <c r="B17" s="59">
        <f t="shared" si="1"/>
        <v>359180</v>
      </c>
      <c r="C17" s="35">
        <v>14412</v>
      </c>
      <c r="D17" s="35">
        <v>2200</v>
      </c>
      <c r="E17" s="35">
        <v>100004</v>
      </c>
      <c r="F17" s="35"/>
      <c r="G17" s="35">
        <v>4948</v>
      </c>
      <c r="H17" s="35">
        <v>903</v>
      </c>
      <c r="I17" s="35">
        <v>3037</v>
      </c>
      <c r="J17" s="35">
        <v>233676</v>
      </c>
      <c r="K17" s="109"/>
      <c r="L17" s="20"/>
      <c r="M17" s="1"/>
    </row>
    <row r="18" spans="1:13" ht="27" hidden="1">
      <c r="A18" s="30" t="s">
        <v>65</v>
      </c>
      <c r="B18" s="59">
        <f t="shared" si="1"/>
        <v>240584</v>
      </c>
      <c r="C18" s="35">
        <v>22130</v>
      </c>
      <c r="D18" s="35">
        <v>1000</v>
      </c>
      <c r="E18" s="35">
        <v>106231</v>
      </c>
      <c r="F18" s="35"/>
      <c r="G18" s="35">
        <v>4620</v>
      </c>
      <c r="H18" s="35">
        <v>2175</v>
      </c>
      <c r="I18" s="35">
        <v>3594</v>
      </c>
      <c r="J18" s="35">
        <v>100834</v>
      </c>
      <c r="K18" s="109"/>
      <c r="L18" s="20"/>
      <c r="M18" s="1"/>
    </row>
    <row r="19" spans="1:13" ht="27" hidden="1">
      <c r="A19" s="30" t="s">
        <v>66</v>
      </c>
      <c r="B19" s="59">
        <f t="shared" si="1"/>
        <v>204311</v>
      </c>
      <c r="C19" s="35">
        <v>30949</v>
      </c>
      <c r="D19" s="35">
        <v>500</v>
      </c>
      <c r="E19" s="35">
        <v>148428</v>
      </c>
      <c r="F19" s="35"/>
      <c r="G19" s="35">
        <v>2800</v>
      </c>
      <c r="H19" s="35">
        <v>5667</v>
      </c>
      <c r="I19" s="35">
        <v>3984</v>
      </c>
      <c r="J19" s="35">
        <v>11983</v>
      </c>
      <c r="K19" s="109"/>
      <c r="L19" s="20"/>
      <c r="M19" s="1"/>
    </row>
    <row r="20" spans="1:13" ht="27" hidden="1">
      <c r="A20" s="30" t="s">
        <v>67</v>
      </c>
      <c r="B20" s="59">
        <f t="shared" si="1"/>
        <v>203103</v>
      </c>
      <c r="C20" s="35">
        <v>84088</v>
      </c>
      <c r="D20" s="35">
        <v>480</v>
      </c>
      <c r="E20" s="35">
        <v>84255</v>
      </c>
      <c r="F20" s="35"/>
      <c r="G20" s="35">
        <v>4087</v>
      </c>
      <c r="H20" s="35">
        <v>13062</v>
      </c>
      <c r="I20" s="35">
        <v>2913</v>
      </c>
      <c r="J20" s="35">
        <v>14218</v>
      </c>
      <c r="K20" s="109"/>
      <c r="L20" s="20"/>
      <c r="M20" s="1"/>
    </row>
    <row r="21" spans="1:13" ht="27" hidden="1">
      <c r="A21" s="30" t="s">
        <v>68</v>
      </c>
      <c r="B21" s="59">
        <f t="shared" si="1"/>
        <v>674294</v>
      </c>
      <c r="C21" s="35">
        <v>481959</v>
      </c>
      <c r="D21" s="35">
        <v>1300</v>
      </c>
      <c r="E21" s="35">
        <v>94726</v>
      </c>
      <c r="F21" s="35"/>
      <c r="G21" s="35">
        <v>5837</v>
      </c>
      <c r="H21" s="35">
        <v>55803</v>
      </c>
      <c r="I21" s="35">
        <v>3908</v>
      </c>
      <c r="J21" s="35">
        <v>30761</v>
      </c>
      <c r="K21" s="109"/>
      <c r="L21" s="20"/>
      <c r="M21" s="1"/>
    </row>
    <row r="22" spans="1:13" ht="27" hidden="1">
      <c r="A22" s="30" t="s">
        <v>69</v>
      </c>
      <c r="B22" s="59">
        <f t="shared" si="1"/>
        <v>514358</v>
      </c>
      <c r="C22" s="35">
        <v>338090</v>
      </c>
      <c r="D22" s="35">
        <v>1700</v>
      </c>
      <c r="E22" s="35">
        <v>71909</v>
      </c>
      <c r="F22" s="35"/>
      <c r="G22" s="35">
        <v>4650</v>
      </c>
      <c r="H22" s="35">
        <v>67475</v>
      </c>
      <c r="I22" s="35">
        <v>3560</v>
      </c>
      <c r="J22" s="35">
        <v>26974</v>
      </c>
      <c r="K22" s="109"/>
      <c r="L22" s="20"/>
      <c r="M22" s="1"/>
    </row>
    <row r="23" spans="1:13" ht="27" hidden="1">
      <c r="A23" s="30" t="s">
        <v>70</v>
      </c>
      <c r="B23" s="59">
        <v>132106</v>
      </c>
      <c r="C23" s="35">
        <v>24410</v>
      </c>
      <c r="D23" s="35">
        <v>1100</v>
      </c>
      <c r="E23" s="35">
        <v>81391</v>
      </c>
      <c r="F23" s="35"/>
      <c r="G23" s="35">
        <v>5034</v>
      </c>
      <c r="H23" s="35">
        <v>7690</v>
      </c>
      <c r="I23" s="35">
        <v>3937</v>
      </c>
      <c r="J23" s="35">
        <v>8544</v>
      </c>
      <c r="K23" s="109"/>
      <c r="L23" s="20"/>
      <c r="M23" s="1"/>
    </row>
    <row r="24" spans="1:13" ht="27" hidden="1">
      <c r="A24" s="30" t="s">
        <v>71</v>
      </c>
      <c r="B24" s="59">
        <f>SUM(C24:J24)</f>
        <v>149278</v>
      </c>
      <c r="C24" s="35">
        <v>26125</v>
      </c>
      <c r="D24" s="35">
        <v>958</v>
      </c>
      <c r="E24" s="35">
        <v>96920</v>
      </c>
      <c r="F24" s="35"/>
      <c r="G24" s="35">
        <v>7712</v>
      </c>
      <c r="H24" s="35">
        <v>4356</v>
      </c>
      <c r="I24" s="35">
        <v>3128</v>
      </c>
      <c r="J24" s="35">
        <v>10079</v>
      </c>
      <c r="K24" s="109"/>
      <c r="L24" s="20"/>
      <c r="M24" s="1"/>
    </row>
    <row r="25" spans="1:13" ht="27" hidden="1">
      <c r="A25" s="30" t="s">
        <v>72</v>
      </c>
      <c r="B25" s="59">
        <f>SUM(C25:J25)</f>
        <v>103399</v>
      </c>
      <c r="C25" s="35">
        <v>22864</v>
      </c>
      <c r="D25" s="35">
        <v>855</v>
      </c>
      <c r="E25" s="35">
        <v>64734</v>
      </c>
      <c r="F25" s="35"/>
      <c r="G25" s="35">
        <v>6118</v>
      </c>
      <c r="H25" s="35">
        <v>1034</v>
      </c>
      <c r="I25" s="35">
        <v>3378</v>
      </c>
      <c r="J25" s="35">
        <v>4416</v>
      </c>
      <c r="K25" s="109"/>
      <c r="L25" s="20"/>
      <c r="M25" s="1"/>
    </row>
    <row r="26" spans="1:13" ht="27" hidden="1">
      <c r="A26" s="30" t="s">
        <v>73</v>
      </c>
      <c r="B26" s="59">
        <v>87452</v>
      </c>
      <c r="C26" s="35">
        <v>15494</v>
      </c>
      <c r="D26" s="35">
        <v>1400</v>
      </c>
      <c r="E26" s="35">
        <v>60205</v>
      </c>
      <c r="F26" s="35"/>
      <c r="G26" s="35">
        <v>5271</v>
      </c>
      <c r="H26" s="35">
        <v>508</v>
      </c>
      <c r="I26" s="35">
        <v>2153</v>
      </c>
      <c r="J26" s="35">
        <v>2421</v>
      </c>
      <c r="K26" s="109"/>
      <c r="L26" s="20"/>
      <c r="M26" s="1"/>
    </row>
    <row r="27" spans="1:13" ht="24.75" customHeight="1" hidden="1">
      <c r="A27" s="25"/>
      <c r="B27" s="59"/>
      <c r="C27" s="35"/>
      <c r="D27" s="35"/>
      <c r="E27" s="35"/>
      <c r="F27" s="35"/>
      <c r="G27" s="35"/>
      <c r="H27" s="35"/>
      <c r="I27" s="35"/>
      <c r="J27" s="35"/>
      <c r="K27" s="109"/>
      <c r="L27" s="20"/>
      <c r="M27" s="1"/>
    </row>
    <row r="28" spans="1:13" ht="24.75" customHeight="1" hidden="1">
      <c r="A28" s="25" t="s">
        <v>74</v>
      </c>
      <c r="B28" s="59">
        <f>SUM(C28:J28)</f>
        <v>2789727</v>
      </c>
      <c r="C28" s="35">
        <v>770976</v>
      </c>
      <c r="D28" s="35">
        <v>14600</v>
      </c>
      <c r="E28" s="35">
        <v>1277710</v>
      </c>
      <c r="F28" s="35"/>
      <c r="G28" s="35">
        <v>95871</v>
      </c>
      <c r="H28" s="35">
        <v>115653</v>
      </c>
      <c r="I28" s="35">
        <v>39417</v>
      </c>
      <c r="J28" s="35">
        <v>475500</v>
      </c>
      <c r="K28" s="109"/>
      <c r="L28" s="20"/>
      <c r="M28" s="1"/>
    </row>
    <row r="29" spans="1:13" ht="27" hidden="1">
      <c r="A29" s="30" t="s">
        <v>75</v>
      </c>
      <c r="B29" s="59">
        <f>SUM(C29:J29)</f>
        <v>79752</v>
      </c>
      <c r="C29" s="35">
        <v>17096</v>
      </c>
      <c r="D29" s="35">
        <v>1200</v>
      </c>
      <c r="E29" s="35">
        <v>51390</v>
      </c>
      <c r="F29" s="35"/>
      <c r="G29" s="35">
        <v>4718</v>
      </c>
      <c r="H29" s="35">
        <v>749</v>
      </c>
      <c r="I29" s="35">
        <v>3027</v>
      </c>
      <c r="J29" s="35">
        <v>1572</v>
      </c>
      <c r="K29" s="109"/>
      <c r="L29" s="20"/>
      <c r="M29" s="1"/>
    </row>
    <row r="30" spans="1:13" ht="27" hidden="1">
      <c r="A30" s="30" t="s">
        <v>76</v>
      </c>
      <c r="B30" s="59">
        <v>143473</v>
      </c>
      <c r="C30" s="35">
        <v>37326</v>
      </c>
      <c r="D30" s="35">
        <v>600</v>
      </c>
      <c r="E30" s="35">
        <v>87459</v>
      </c>
      <c r="F30" s="35"/>
      <c r="G30" s="35">
        <v>7592</v>
      </c>
      <c r="H30" s="35">
        <v>1159</v>
      </c>
      <c r="I30" s="35">
        <v>3980</v>
      </c>
      <c r="J30" s="35">
        <v>5357</v>
      </c>
      <c r="K30" s="109"/>
      <c r="L30" s="20"/>
      <c r="M30" s="1"/>
    </row>
    <row r="31" spans="1:13" ht="27" hidden="1">
      <c r="A31" s="30" t="s">
        <v>77</v>
      </c>
      <c r="B31" s="59">
        <f aca="true" t="shared" si="2" ref="B31:B39">SUM(C31:J31)</f>
        <v>197693</v>
      </c>
      <c r="C31" s="35">
        <v>14592</v>
      </c>
      <c r="D31" s="35">
        <v>800</v>
      </c>
      <c r="E31" s="35">
        <v>70410</v>
      </c>
      <c r="F31" s="35"/>
      <c r="G31" s="35">
        <v>7875</v>
      </c>
      <c r="H31" s="35">
        <v>898</v>
      </c>
      <c r="I31" s="35">
        <v>3407</v>
      </c>
      <c r="J31" s="35">
        <v>99711</v>
      </c>
      <c r="K31" s="109"/>
      <c r="L31" s="20"/>
      <c r="M31" s="1"/>
    </row>
    <row r="32" spans="1:13" ht="27" hidden="1">
      <c r="A32" s="30" t="s">
        <v>65</v>
      </c>
      <c r="B32" s="59">
        <f t="shared" si="2"/>
        <v>384282</v>
      </c>
      <c r="C32" s="35">
        <v>35904</v>
      </c>
      <c r="D32" s="35">
        <v>2000</v>
      </c>
      <c r="E32" s="35">
        <v>84937</v>
      </c>
      <c r="F32" s="35"/>
      <c r="G32" s="35">
        <v>7717</v>
      </c>
      <c r="H32" s="35">
        <v>2574</v>
      </c>
      <c r="I32" s="35">
        <v>3053</v>
      </c>
      <c r="J32" s="35">
        <v>248097</v>
      </c>
      <c r="K32" s="109"/>
      <c r="L32" s="20"/>
      <c r="M32" s="1"/>
    </row>
    <row r="33" spans="1:13" ht="27" hidden="1">
      <c r="A33" s="30" t="s">
        <v>78</v>
      </c>
      <c r="B33" s="59">
        <f t="shared" si="2"/>
        <v>179555</v>
      </c>
      <c r="C33" s="35">
        <v>20728</v>
      </c>
      <c r="D33" s="35">
        <v>2500</v>
      </c>
      <c r="E33" s="35">
        <v>94818</v>
      </c>
      <c r="F33" s="35"/>
      <c r="G33" s="35">
        <v>6683</v>
      </c>
      <c r="H33" s="35">
        <v>3609</v>
      </c>
      <c r="I33" s="35">
        <v>2525</v>
      </c>
      <c r="J33" s="35">
        <v>48692</v>
      </c>
      <c r="K33" s="109"/>
      <c r="L33" s="20"/>
      <c r="M33" s="1"/>
    </row>
    <row r="34" spans="1:13" ht="27" hidden="1">
      <c r="A34" s="30" t="s">
        <v>79</v>
      </c>
      <c r="B34" s="59">
        <f t="shared" si="2"/>
        <v>187287</v>
      </c>
      <c r="C34" s="35">
        <v>47304</v>
      </c>
      <c r="D34" s="35">
        <v>500</v>
      </c>
      <c r="E34" s="35">
        <v>109002</v>
      </c>
      <c r="F34" s="35"/>
      <c r="G34" s="35">
        <v>6977</v>
      </c>
      <c r="H34" s="35">
        <v>11801</v>
      </c>
      <c r="I34" s="35">
        <v>3088</v>
      </c>
      <c r="J34" s="35">
        <v>8615</v>
      </c>
      <c r="K34" s="109"/>
      <c r="L34" s="20"/>
      <c r="M34" s="1"/>
    </row>
    <row r="35" spans="1:13" ht="27" hidden="1">
      <c r="A35" s="30" t="s">
        <v>80</v>
      </c>
      <c r="B35" s="59">
        <f t="shared" si="2"/>
        <v>611547</v>
      </c>
      <c r="C35" s="35">
        <v>355965</v>
      </c>
      <c r="D35" s="35">
        <v>1000</v>
      </c>
      <c r="E35" s="35">
        <v>172237</v>
      </c>
      <c r="F35" s="35"/>
      <c r="G35" s="35">
        <v>8800</v>
      </c>
      <c r="H35" s="35">
        <v>44793</v>
      </c>
      <c r="I35" s="35">
        <v>3963</v>
      </c>
      <c r="J35" s="35">
        <v>24789</v>
      </c>
      <c r="K35" s="109"/>
      <c r="L35" s="20"/>
      <c r="M35" s="1"/>
    </row>
    <row r="36" spans="1:13" ht="27" hidden="1">
      <c r="A36" s="30" t="s">
        <v>69</v>
      </c>
      <c r="B36" s="59">
        <f t="shared" si="2"/>
        <v>395669</v>
      </c>
      <c r="C36" s="35">
        <v>175699</v>
      </c>
      <c r="D36" s="35">
        <v>1500</v>
      </c>
      <c r="E36" s="35">
        <v>152033</v>
      </c>
      <c r="F36" s="35"/>
      <c r="G36" s="35">
        <v>8502</v>
      </c>
      <c r="H36" s="35">
        <v>37979</v>
      </c>
      <c r="I36" s="35">
        <v>3161</v>
      </c>
      <c r="J36" s="35">
        <v>16795</v>
      </c>
      <c r="K36" s="109"/>
      <c r="L36" s="20"/>
      <c r="M36" s="1"/>
    </row>
    <row r="37" spans="1:13" ht="27" hidden="1">
      <c r="A37" s="30" t="s">
        <v>70</v>
      </c>
      <c r="B37" s="59">
        <f t="shared" si="2"/>
        <v>151845</v>
      </c>
      <c r="C37" s="35">
        <v>15984</v>
      </c>
      <c r="D37" s="35">
        <v>1000</v>
      </c>
      <c r="E37" s="35">
        <v>105666</v>
      </c>
      <c r="F37" s="35"/>
      <c r="G37" s="35">
        <v>8220</v>
      </c>
      <c r="H37" s="35">
        <v>7052</v>
      </c>
      <c r="I37" s="35">
        <v>3800</v>
      </c>
      <c r="J37" s="35">
        <v>10123</v>
      </c>
      <c r="K37" s="109"/>
      <c r="L37" s="20"/>
      <c r="M37" s="1"/>
    </row>
    <row r="38" spans="1:13" ht="27" hidden="1">
      <c r="A38" s="30" t="s">
        <v>71</v>
      </c>
      <c r="B38" s="59">
        <f t="shared" si="2"/>
        <v>188946</v>
      </c>
      <c r="C38" s="35">
        <v>20447</v>
      </c>
      <c r="D38" s="35">
        <v>1100</v>
      </c>
      <c r="E38" s="35">
        <v>146812</v>
      </c>
      <c r="F38" s="35"/>
      <c r="G38" s="35">
        <v>8994</v>
      </c>
      <c r="H38" s="35">
        <v>2199</v>
      </c>
      <c r="I38" s="35">
        <v>3270</v>
      </c>
      <c r="J38" s="35">
        <v>6124</v>
      </c>
      <c r="K38" s="109"/>
      <c r="L38" s="20"/>
      <c r="M38" s="1"/>
    </row>
    <row r="39" spans="1:13" ht="27" hidden="1">
      <c r="A39" s="30" t="s">
        <v>72</v>
      </c>
      <c r="B39" s="59">
        <f t="shared" si="2"/>
        <v>138749</v>
      </c>
      <c r="C39" s="35">
        <v>16074</v>
      </c>
      <c r="D39" s="35">
        <v>900</v>
      </c>
      <c r="E39" s="35">
        <v>103253</v>
      </c>
      <c r="F39" s="35"/>
      <c r="G39" s="35">
        <v>10169</v>
      </c>
      <c r="H39" s="35">
        <v>1873</v>
      </c>
      <c r="I39" s="35">
        <v>3155</v>
      </c>
      <c r="J39" s="35">
        <v>3325</v>
      </c>
      <c r="K39" s="109"/>
      <c r="L39" s="20"/>
      <c r="M39" s="1"/>
    </row>
    <row r="40" spans="1:13" ht="16.5" hidden="1">
      <c r="A40" s="25" t="s">
        <v>74</v>
      </c>
      <c r="B40" s="59"/>
      <c r="C40" s="35"/>
      <c r="D40" s="35"/>
      <c r="E40" s="35"/>
      <c r="F40" s="35"/>
      <c r="G40" s="35"/>
      <c r="H40" s="35"/>
      <c r="I40" s="35"/>
      <c r="J40" s="35"/>
      <c r="K40" s="109"/>
      <c r="L40" s="20"/>
      <c r="M40" s="1"/>
    </row>
    <row r="41" spans="1:13" ht="27" hidden="1">
      <c r="A41" s="30" t="s">
        <v>73</v>
      </c>
      <c r="B41" s="59">
        <f>SUM(C41:J41)</f>
        <v>130929</v>
      </c>
      <c r="C41" s="35">
        <v>13857</v>
      </c>
      <c r="D41" s="35">
        <v>1500</v>
      </c>
      <c r="E41" s="35">
        <v>99693</v>
      </c>
      <c r="F41" s="35"/>
      <c r="G41" s="35">
        <v>9624</v>
      </c>
      <c r="H41" s="35">
        <v>967</v>
      </c>
      <c r="I41" s="35">
        <v>2988</v>
      </c>
      <c r="J41" s="35">
        <v>2300</v>
      </c>
      <c r="K41" s="109"/>
      <c r="L41" s="20"/>
      <c r="M41" s="1"/>
    </row>
    <row r="42" spans="1:13" ht="16.5" hidden="1">
      <c r="A42" s="30"/>
      <c r="B42" s="59"/>
      <c r="C42" s="35"/>
      <c r="D42" s="35"/>
      <c r="E42" s="35"/>
      <c r="F42" s="35"/>
      <c r="G42" s="35"/>
      <c r="H42" s="35"/>
      <c r="I42" s="35"/>
      <c r="J42" s="35"/>
      <c r="K42" s="109"/>
      <c r="L42" s="20"/>
      <c r="M42" s="1"/>
    </row>
    <row r="43" spans="1:13" ht="16.5" hidden="1">
      <c r="A43" s="25" t="s">
        <v>81</v>
      </c>
      <c r="B43" s="59">
        <f>SUM(B44:B54)</f>
        <v>3472384</v>
      </c>
      <c r="C43" s="59">
        <f aca="true" t="shared" si="3" ref="C43:J43">SUM(C44:C54)</f>
        <v>835557</v>
      </c>
      <c r="D43" s="59">
        <f t="shared" si="3"/>
        <v>12840</v>
      </c>
      <c r="E43" s="59">
        <f t="shared" si="3"/>
        <v>1727643</v>
      </c>
      <c r="F43" s="59"/>
      <c r="G43" s="59">
        <f t="shared" si="3"/>
        <v>109524</v>
      </c>
      <c r="H43" s="59">
        <f t="shared" si="3"/>
        <v>117158</v>
      </c>
      <c r="I43" s="59">
        <f t="shared" si="3"/>
        <v>31665</v>
      </c>
      <c r="J43" s="59">
        <f t="shared" si="3"/>
        <v>637997</v>
      </c>
      <c r="K43" s="109"/>
      <c r="L43" s="20"/>
      <c r="M43" s="1"/>
    </row>
    <row r="44" spans="1:13" ht="27" hidden="1">
      <c r="A44" s="30" t="s">
        <v>75</v>
      </c>
      <c r="B44" s="59">
        <f>SUM(C44:J44)</f>
        <v>174286</v>
      </c>
      <c r="C44" s="35">
        <v>23984</v>
      </c>
      <c r="D44" s="35">
        <v>2000</v>
      </c>
      <c r="E44" s="35">
        <v>127303</v>
      </c>
      <c r="F44" s="35"/>
      <c r="G44" s="35">
        <v>12187</v>
      </c>
      <c r="H44" s="35">
        <v>983</v>
      </c>
      <c r="I44" s="35">
        <v>3009</v>
      </c>
      <c r="J44" s="35">
        <v>4820</v>
      </c>
      <c r="K44" s="109"/>
      <c r="L44" s="20"/>
      <c r="M44" s="1"/>
    </row>
    <row r="45" spans="1:13" ht="27" hidden="1">
      <c r="A45" s="30" t="s">
        <v>76</v>
      </c>
      <c r="B45" s="59">
        <f>SUM(C45:J45)</f>
        <v>143778</v>
      </c>
      <c r="C45" s="35">
        <v>32426</v>
      </c>
      <c r="D45" s="35">
        <v>610</v>
      </c>
      <c r="E45" s="35">
        <v>87852</v>
      </c>
      <c r="F45" s="35"/>
      <c r="G45" s="35">
        <v>13700</v>
      </c>
      <c r="H45" s="35">
        <v>693</v>
      </c>
      <c r="I45" s="35">
        <v>2870</v>
      </c>
      <c r="J45" s="35">
        <v>5627</v>
      </c>
      <c r="K45" s="109"/>
      <c r="L45" s="20"/>
      <c r="M45" s="1"/>
    </row>
    <row r="46" spans="1:13" ht="27" hidden="1">
      <c r="A46" s="30" t="s">
        <v>77</v>
      </c>
      <c r="B46" s="59">
        <f>SUM(C46:J46)</f>
        <v>227165</v>
      </c>
      <c r="C46" s="35">
        <v>13808</v>
      </c>
      <c r="D46" s="35">
        <v>850</v>
      </c>
      <c r="E46" s="35">
        <v>111940</v>
      </c>
      <c r="F46" s="35"/>
      <c r="G46" s="35">
        <v>8132</v>
      </c>
      <c r="H46" s="35">
        <v>920</v>
      </c>
      <c r="I46" s="35">
        <v>3160</v>
      </c>
      <c r="J46" s="35">
        <v>88355</v>
      </c>
      <c r="K46" s="109"/>
      <c r="L46" s="20"/>
      <c r="M46" s="1"/>
    </row>
    <row r="47" spans="1:13" ht="27" hidden="1">
      <c r="A47" s="30" t="s">
        <v>65</v>
      </c>
      <c r="B47" s="59">
        <f>SUM(C47:J47)</f>
        <v>344824</v>
      </c>
      <c r="C47" s="35">
        <v>23049</v>
      </c>
      <c r="D47" s="35">
        <v>1500</v>
      </c>
      <c r="E47" s="35">
        <v>130996</v>
      </c>
      <c r="F47" s="35"/>
      <c r="G47" s="35">
        <v>6964</v>
      </c>
      <c r="H47" s="35">
        <v>2176</v>
      </c>
      <c r="I47" s="35">
        <v>3504</v>
      </c>
      <c r="J47" s="35">
        <v>176635</v>
      </c>
      <c r="K47" s="109"/>
      <c r="L47" s="20"/>
      <c r="M47" s="1"/>
    </row>
    <row r="48" spans="1:13" ht="27" hidden="1">
      <c r="A48" s="30" t="s">
        <v>79</v>
      </c>
      <c r="B48" s="59">
        <v>232277</v>
      </c>
      <c r="C48" s="35">
        <v>33346</v>
      </c>
      <c r="D48" s="35">
        <v>600</v>
      </c>
      <c r="E48" s="35">
        <v>165410</v>
      </c>
      <c r="F48" s="35"/>
      <c r="G48" s="35">
        <v>7040</v>
      </c>
      <c r="H48" s="35">
        <v>14623</v>
      </c>
      <c r="I48" s="35">
        <v>3155</v>
      </c>
      <c r="J48" s="35">
        <v>8103</v>
      </c>
      <c r="K48" s="109"/>
      <c r="L48" s="20"/>
      <c r="M48" s="1"/>
    </row>
    <row r="49" spans="1:13" ht="27" hidden="1">
      <c r="A49" s="30" t="s">
        <v>80</v>
      </c>
      <c r="B49" s="59">
        <v>768609</v>
      </c>
      <c r="C49" s="35">
        <v>347678</v>
      </c>
      <c r="D49" s="35">
        <v>950</v>
      </c>
      <c r="E49" s="35">
        <v>211621</v>
      </c>
      <c r="F49" s="35"/>
      <c r="G49" s="35">
        <v>7930</v>
      </c>
      <c r="H49" s="35">
        <v>37636</v>
      </c>
      <c r="I49" s="35">
        <v>3685</v>
      </c>
      <c r="J49" s="35">
        <v>159109</v>
      </c>
      <c r="K49" s="109"/>
      <c r="L49" s="20"/>
      <c r="M49" s="1"/>
    </row>
    <row r="50" spans="1:13" ht="27" hidden="1">
      <c r="A50" s="30" t="s">
        <v>69</v>
      </c>
      <c r="B50" s="59">
        <v>644711</v>
      </c>
      <c r="C50" s="35">
        <v>224948</v>
      </c>
      <c r="D50" s="35">
        <v>1480</v>
      </c>
      <c r="E50" s="35">
        <v>216548</v>
      </c>
      <c r="F50" s="35"/>
      <c r="G50" s="35">
        <v>8145</v>
      </c>
      <c r="H50" s="35">
        <v>43543</v>
      </c>
      <c r="I50" s="35">
        <v>3374</v>
      </c>
      <c r="J50" s="35">
        <v>146673</v>
      </c>
      <c r="K50" s="109"/>
      <c r="L50" s="20"/>
      <c r="M50" s="1"/>
    </row>
    <row r="51" spans="1:13" ht="27" hidden="1">
      <c r="A51" s="30" t="s">
        <v>70</v>
      </c>
      <c r="B51" s="59">
        <v>264085</v>
      </c>
      <c r="C51" s="35">
        <v>40684</v>
      </c>
      <c r="D51" s="35">
        <v>1150</v>
      </c>
      <c r="E51" s="35">
        <v>185276</v>
      </c>
      <c r="F51" s="35"/>
      <c r="G51" s="35">
        <v>7765</v>
      </c>
      <c r="H51" s="35">
        <v>8354</v>
      </c>
      <c r="I51" s="35">
        <v>2129</v>
      </c>
      <c r="J51" s="35">
        <v>18727</v>
      </c>
      <c r="K51" s="109"/>
      <c r="L51" s="20"/>
      <c r="M51" s="1"/>
    </row>
    <row r="52" spans="1:13" ht="27" hidden="1">
      <c r="A52" s="30" t="s">
        <v>71</v>
      </c>
      <c r="B52" s="59">
        <v>292971</v>
      </c>
      <c r="C52" s="35">
        <v>47212</v>
      </c>
      <c r="D52" s="35">
        <v>1150</v>
      </c>
      <c r="E52" s="35">
        <v>203377</v>
      </c>
      <c r="F52" s="35"/>
      <c r="G52" s="35">
        <v>14370</v>
      </c>
      <c r="H52" s="35">
        <v>5375</v>
      </c>
      <c r="I52" s="35">
        <v>1850</v>
      </c>
      <c r="J52" s="35">
        <v>19637</v>
      </c>
      <c r="K52" s="109"/>
      <c r="L52" s="20"/>
      <c r="M52" s="1"/>
    </row>
    <row r="53" spans="1:13" ht="27" hidden="1">
      <c r="A53" s="30" t="s">
        <v>72</v>
      </c>
      <c r="B53" s="59">
        <v>220687</v>
      </c>
      <c r="C53" s="35">
        <v>26941</v>
      </c>
      <c r="D53" s="35">
        <v>950</v>
      </c>
      <c r="E53" s="35">
        <v>168923</v>
      </c>
      <c r="F53" s="35"/>
      <c r="G53" s="35">
        <v>13716</v>
      </c>
      <c r="H53" s="35">
        <v>1551</v>
      </c>
      <c r="I53" s="35">
        <v>2129</v>
      </c>
      <c r="J53" s="35">
        <v>6477</v>
      </c>
      <c r="K53" s="109"/>
      <c r="L53" s="20"/>
      <c r="M53" s="1"/>
    </row>
    <row r="54" spans="1:13" ht="27" hidden="1">
      <c r="A54" s="30" t="s">
        <v>73</v>
      </c>
      <c r="B54" s="59">
        <v>158991</v>
      </c>
      <c r="C54" s="35">
        <v>21481</v>
      </c>
      <c r="D54" s="35">
        <v>1600</v>
      </c>
      <c r="E54" s="35">
        <v>118397</v>
      </c>
      <c r="F54" s="35"/>
      <c r="G54" s="35">
        <v>9575</v>
      </c>
      <c r="H54" s="35">
        <v>1304</v>
      </c>
      <c r="I54" s="35">
        <v>2800</v>
      </c>
      <c r="J54" s="35">
        <v>3834</v>
      </c>
      <c r="K54" s="109"/>
      <c r="L54" s="20"/>
      <c r="M54" s="1"/>
    </row>
    <row r="55" spans="1:13" ht="16.5">
      <c r="A55" s="25" t="s">
        <v>82</v>
      </c>
      <c r="B55" s="59">
        <f>SUM(B56:B67)</f>
        <v>3879764</v>
      </c>
      <c r="C55" s="59">
        <f aca="true" t="shared" si="4" ref="C55:J55">SUM(C56:C67)</f>
        <v>560570</v>
      </c>
      <c r="D55" s="59">
        <f t="shared" si="4"/>
        <v>15867</v>
      </c>
      <c r="E55" s="59">
        <f t="shared" si="4"/>
        <v>2544495</v>
      </c>
      <c r="F55" s="76">
        <v>0</v>
      </c>
      <c r="G55" s="59">
        <f t="shared" si="4"/>
        <v>146598</v>
      </c>
      <c r="H55" s="59">
        <f t="shared" si="4"/>
        <v>69961</v>
      </c>
      <c r="I55" s="59">
        <f t="shared" si="4"/>
        <v>38460</v>
      </c>
      <c r="J55" s="59">
        <f t="shared" si="4"/>
        <v>503813</v>
      </c>
      <c r="K55" s="109"/>
      <c r="L55" s="20"/>
      <c r="M55" s="1"/>
    </row>
    <row r="56" spans="1:13" ht="27" hidden="1">
      <c r="A56" s="30" t="s">
        <v>75</v>
      </c>
      <c r="B56" s="59">
        <v>156199</v>
      </c>
      <c r="C56" s="35">
        <v>16351</v>
      </c>
      <c r="D56" s="35">
        <v>1900</v>
      </c>
      <c r="E56" s="35">
        <v>123216</v>
      </c>
      <c r="F56" s="76">
        <v>0</v>
      </c>
      <c r="G56" s="35">
        <v>8031</v>
      </c>
      <c r="H56" s="35">
        <v>1203</v>
      </c>
      <c r="I56" s="35">
        <v>2906</v>
      </c>
      <c r="J56" s="35">
        <v>2592</v>
      </c>
      <c r="K56" s="109"/>
      <c r="L56" s="20"/>
      <c r="M56" s="1"/>
    </row>
    <row r="57" spans="1:13" ht="27" hidden="1">
      <c r="A57" s="30" t="s">
        <v>76</v>
      </c>
      <c r="B57" s="59">
        <v>330674</v>
      </c>
      <c r="C57" s="35">
        <v>59305</v>
      </c>
      <c r="D57" s="35">
        <v>1200</v>
      </c>
      <c r="E57" s="35">
        <v>234872</v>
      </c>
      <c r="F57" s="76">
        <v>0</v>
      </c>
      <c r="G57" s="35">
        <v>16357</v>
      </c>
      <c r="H57" s="35">
        <v>1704</v>
      </c>
      <c r="I57" s="35">
        <v>4255</v>
      </c>
      <c r="J57" s="35">
        <v>12981</v>
      </c>
      <c r="K57" s="109"/>
      <c r="L57" s="20"/>
      <c r="M57" s="1"/>
    </row>
    <row r="58" spans="1:13" ht="27" hidden="1">
      <c r="A58" s="30" t="s">
        <v>77</v>
      </c>
      <c r="B58" s="59">
        <v>258233</v>
      </c>
      <c r="C58" s="35">
        <v>17827</v>
      </c>
      <c r="D58" s="35">
        <v>920</v>
      </c>
      <c r="E58" s="35">
        <v>174621</v>
      </c>
      <c r="F58" s="76">
        <v>0</v>
      </c>
      <c r="G58" s="35">
        <v>10387</v>
      </c>
      <c r="H58" s="35">
        <v>1097</v>
      </c>
      <c r="I58" s="35">
        <v>3276</v>
      </c>
      <c r="J58" s="35">
        <v>50105</v>
      </c>
      <c r="K58" s="109"/>
      <c r="L58" s="20"/>
      <c r="M58" s="1"/>
    </row>
    <row r="59" spans="1:13" ht="27" hidden="1">
      <c r="A59" s="30" t="s">
        <v>65</v>
      </c>
      <c r="B59" s="59">
        <f>SUM(C59:J59)</f>
        <v>581812</v>
      </c>
      <c r="C59" s="35">
        <v>25816</v>
      </c>
      <c r="D59" s="35">
        <v>1600</v>
      </c>
      <c r="E59" s="35">
        <v>264550</v>
      </c>
      <c r="F59" s="76">
        <v>0</v>
      </c>
      <c r="G59" s="35">
        <v>14541</v>
      </c>
      <c r="H59" s="35">
        <v>1914</v>
      </c>
      <c r="I59" s="35">
        <v>3391</v>
      </c>
      <c r="J59" s="35">
        <v>270000</v>
      </c>
      <c r="K59" s="109"/>
      <c r="L59" s="20"/>
      <c r="M59" s="1"/>
    </row>
    <row r="60" spans="1:13" ht="28.5">
      <c r="A60" s="30" t="s">
        <v>78</v>
      </c>
      <c r="B60" s="59">
        <f>SUM(C60:J60)</f>
        <v>330604</v>
      </c>
      <c r="C60" s="35">
        <v>20004</v>
      </c>
      <c r="D60" s="35">
        <v>2650</v>
      </c>
      <c r="E60" s="35">
        <v>195912</v>
      </c>
      <c r="F60" s="76">
        <v>0</v>
      </c>
      <c r="G60" s="35">
        <v>13730</v>
      </c>
      <c r="H60" s="35">
        <v>5648</v>
      </c>
      <c r="I60" s="35">
        <v>3109</v>
      </c>
      <c r="J60" s="35">
        <v>89551</v>
      </c>
      <c r="K60" s="109"/>
      <c r="L60" s="20"/>
      <c r="M60" s="1"/>
    </row>
    <row r="61" spans="1:13" ht="28.5">
      <c r="A61" s="30" t="s">
        <v>79</v>
      </c>
      <c r="B61" s="59">
        <f>SUM(C61:J61)</f>
        <v>309389</v>
      </c>
      <c r="C61" s="35">
        <v>43286</v>
      </c>
      <c r="D61" s="35">
        <v>800</v>
      </c>
      <c r="E61" s="35">
        <v>224843</v>
      </c>
      <c r="F61" s="76">
        <v>0</v>
      </c>
      <c r="G61" s="35">
        <v>11100</v>
      </c>
      <c r="H61" s="35">
        <v>14890</v>
      </c>
      <c r="I61" s="35">
        <v>3291</v>
      </c>
      <c r="J61" s="35">
        <v>11179</v>
      </c>
      <c r="K61" s="109"/>
      <c r="L61" s="20"/>
      <c r="M61" s="1"/>
    </row>
    <row r="62" spans="1:13" ht="28.5">
      <c r="A62" s="30" t="s">
        <v>80</v>
      </c>
      <c r="B62" s="59">
        <v>602330</v>
      </c>
      <c r="C62" s="35">
        <v>193591</v>
      </c>
      <c r="D62" s="35">
        <v>960</v>
      </c>
      <c r="E62" s="35">
        <v>341493</v>
      </c>
      <c r="F62" s="76">
        <v>0</v>
      </c>
      <c r="G62" s="35">
        <v>12180</v>
      </c>
      <c r="H62" s="35">
        <v>26802</v>
      </c>
      <c r="I62" s="35">
        <v>3514</v>
      </c>
      <c r="J62" s="35">
        <v>23790</v>
      </c>
      <c r="K62" s="109"/>
      <c r="L62" s="20"/>
      <c r="M62" s="1"/>
    </row>
    <row r="63" spans="1:13" ht="28.5">
      <c r="A63" s="30" t="s">
        <v>69</v>
      </c>
      <c r="B63" s="35">
        <v>385165</v>
      </c>
      <c r="C63" s="35">
        <v>125990</v>
      </c>
      <c r="D63" s="35">
        <v>1200</v>
      </c>
      <c r="E63" s="35">
        <v>218579</v>
      </c>
      <c r="F63" s="76">
        <v>0</v>
      </c>
      <c r="G63" s="35">
        <v>9894</v>
      </c>
      <c r="H63" s="35">
        <v>10094</v>
      </c>
      <c r="I63" s="35">
        <v>2654</v>
      </c>
      <c r="J63" s="35">
        <v>16754</v>
      </c>
      <c r="K63" s="109"/>
      <c r="L63" s="20"/>
      <c r="M63" s="1"/>
    </row>
    <row r="64" spans="1:13" ht="28.5">
      <c r="A64" s="30" t="s">
        <v>70</v>
      </c>
      <c r="B64" s="35">
        <v>231703</v>
      </c>
      <c r="C64" s="35">
        <v>17927</v>
      </c>
      <c r="D64" s="35">
        <v>1100</v>
      </c>
      <c r="E64" s="35">
        <v>181651</v>
      </c>
      <c r="F64" s="76">
        <v>0</v>
      </c>
      <c r="G64" s="35">
        <v>11850</v>
      </c>
      <c r="H64" s="35">
        <v>4502</v>
      </c>
      <c r="I64" s="35">
        <v>3213</v>
      </c>
      <c r="J64" s="35">
        <v>11460</v>
      </c>
      <c r="K64" s="109"/>
      <c r="L64" s="20"/>
      <c r="M64" s="1"/>
    </row>
    <row r="65" spans="1:13" ht="28.5">
      <c r="A65" s="30" t="s">
        <v>71</v>
      </c>
      <c r="B65" s="35">
        <v>234964</v>
      </c>
      <c r="C65" s="35">
        <v>13989</v>
      </c>
      <c r="D65" s="35">
        <v>1100</v>
      </c>
      <c r="E65" s="35">
        <v>199446</v>
      </c>
      <c r="F65" s="76">
        <v>0</v>
      </c>
      <c r="G65" s="35">
        <v>11600</v>
      </c>
      <c r="H65" s="35">
        <v>1139</v>
      </c>
      <c r="I65" s="35">
        <v>2577</v>
      </c>
      <c r="J65" s="35">
        <v>5113</v>
      </c>
      <c r="K65" s="109"/>
      <c r="L65" s="20"/>
      <c r="M65" s="1"/>
    </row>
    <row r="66" spans="1:13" ht="28.5">
      <c r="A66" s="30" t="s">
        <v>72</v>
      </c>
      <c r="B66" s="35">
        <v>178182</v>
      </c>
      <c r="C66" s="35">
        <v>9139</v>
      </c>
      <c r="D66" s="35">
        <v>901</v>
      </c>
      <c r="E66" s="35">
        <v>148981</v>
      </c>
      <c r="F66" s="76">
        <v>0</v>
      </c>
      <c r="G66" s="35">
        <v>10838</v>
      </c>
      <c r="H66" s="35">
        <v>274</v>
      </c>
      <c r="I66" s="35">
        <v>3108</v>
      </c>
      <c r="J66" s="35">
        <v>4941</v>
      </c>
      <c r="K66" s="109"/>
      <c r="L66" s="20"/>
      <c r="M66" s="1"/>
    </row>
    <row r="67" spans="1:13" ht="28.5">
      <c r="A67" s="30" t="s">
        <v>73</v>
      </c>
      <c r="B67" s="147">
        <v>280509</v>
      </c>
      <c r="C67" s="35">
        <v>17345</v>
      </c>
      <c r="D67" s="35">
        <v>1536</v>
      </c>
      <c r="E67" s="35">
        <v>236331</v>
      </c>
      <c r="F67" s="76">
        <v>0</v>
      </c>
      <c r="G67" s="35">
        <v>16090</v>
      </c>
      <c r="H67" s="35">
        <v>694</v>
      </c>
      <c r="I67" s="35">
        <v>3166</v>
      </c>
      <c r="J67" s="35">
        <v>5347</v>
      </c>
      <c r="K67" s="109"/>
      <c r="L67" s="20"/>
      <c r="M67" s="1"/>
    </row>
    <row r="68" spans="1:13" ht="16.5">
      <c r="A68" s="25" t="s">
        <v>236</v>
      </c>
      <c r="B68" s="35"/>
      <c r="C68" s="35"/>
      <c r="D68" s="35"/>
      <c r="E68" s="35"/>
      <c r="F68" s="35"/>
      <c r="G68" s="35"/>
      <c r="H68" s="35"/>
      <c r="I68" s="35"/>
      <c r="J68" s="35"/>
      <c r="K68" s="109"/>
      <c r="L68" s="20"/>
      <c r="M68" s="1"/>
    </row>
    <row r="69" spans="1:13" ht="28.5">
      <c r="A69" s="30" t="s">
        <v>75</v>
      </c>
      <c r="B69" s="35">
        <v>180577</v>
      </c>
      <c r="C69" s="35">
        <v>10933</v>
      </c>
      <c r="D69" s="35">
        <v>1858</v>
      </c>
      <c r="E69" s="35">
        <v>138397</v>
      </c>
      <c r="F69" s="35">
        <v>10684</v>
      </c>
      <c r="G69" s="35">
        <v>12370</v>
      </c>
      <c r="H69" s="35">
        <v>384</v>
      </c>
      <c r="I69" s="35">
        <v>3303</v>
      </c>
      <c r="J69" s="35">
        <v>2648</v>
      </c>
      <c r="K69" s="109"/>
      <c r="L69" s="20"/>
      <c r="M69" s="1"/>
    </row>
    <row r="70" spans="1:13" ht="28.5">
      <c r="A70" s="30" t="s">
        <v>76</v>
      </c>
      <c r="B70" s="35">
        <v>195007</v>
      </c>
      <c r="C70" s="35">
        <v>17692</v>
      </c>
      <c r="D70" s="35">
        <v>1058</v>
      </c>
      <c r="E70" s="35">
        <v>146236</v>
      </c>
      <c r="F70" s="35">
        <v>11227</v>
      </c>
      <c r="G70" s="35">
        <v>10220</v>
      </c>
      <c r="H70" s="35">
        <v>356</v>
      </c>
      <c r="I70" s="35">
        <v>4529</v>
      </c>
      <c r="J70" s="35">
        <v>3689</v>
      </c>
      <c r="K70" s="109"/>
      <c r="L70" s="20"/>
      <c r="M70" s="1"/>
    </row>
    <row r="71" spans="1:13" ht="28.5">
      <c r="A71" s="30" t="s">
        <v>77</v>
      </c>
      <c r="B71" s="35">
        <v>291645</v>
      </c>
      <c r="C71" s="35">
        <v>16062</v>
      </c>
      <c r="D71" s="35">
        <v>1006</v>
      </c>
      <c r="E71" s="35">
        <v>199998</v>
      </c>
      <c r="F71" s="35">
        <v>12487</v>
      </c>
      <c r="G71" s="35">
        <v>13620</v>
      </c>
      <c r="H71" s="35">
        <v>1541</v>
      </c>
      <c r="I71" s="35">
        <v>3583</v>
      </c>
      <c r="J71" s="35">
        <v>43348</v>
      </c>
      <c r="K71" s="109"/>
      <c r="L71" s="20"/>
      <c r="M71" s="1"/>
    </row>
    <row r="72" spans="1:13" ht="28.5">
      <c r="A72" s="30" t="s">
        <v>65</v>
      </c>
      <c r="B72" s="35">
        <v>460044</v>
      </c>
      <c r="C72" s="35">
        <v>17832</v>
      </c>
      <c r="D72" s="35">
        <v>1718</v>
      </c>
      <c r="E72" s="35">
        <v>220772</v>
      </c>
      <c r="F72" s="35">
        <v>14296</v>
      </c>
      <c r="G72" s="35">
        <v>18420</v>
      </c>
      <c r="H72" s="35">
        <v>2138</v>
      </c>
      <c r="I72" s="35">
        <v>3044</v>
      </c>
      <c r="J72" s="35">
        <v>181824</v>
      </c>
      <c r="K72" s="109"/>
      <c r="L72" s="20"/>
      <c r="M72" s="1"/>
    </row>
    <row r="73" spans="1:13" ht="29.25" thickBot="1">
      <c r="A73" s="30" t="s">
        <v>78</v>
      </c>
      <c r="B73" s="35">
        <v>334245</v>
      </c>
      <c r="C73" s="35">
        <v>29898</v>
      </c>
      <c r="D73" s="35">
        <v>2545</v>
      </c>
      <c r="E73" s="35">
        <v>161934</v>
      </c>
      <c r="F73" s="35">
        <v>18179</v>
      </c>
      <c r="G73" s="35">
        <v>21834</v>
      </c>
      <c r="H73" s="35">
        <v>2872</v>
      </c>
      <c r="I73" s="35">
        <v>3885</v>
      </c>
      <c r="J73" s="35">
        <v>93098</v>
      </c>
      <c r="K73" s="35"/>
      <c r="L73" s="20"/>
      <c r="M73" s="1"/>
    </row>
    <row r="74" spans="1:12" ht="24.75" customHeight="1" thickBot="1">
      <c r="A74" s="571" t="s">
        <v>83</v>
      </c>
      <c r="B74" s="641">
        <f>(B73-B72)/B72*100</f>
        <v>-27.34499308761771</v>
      </c>
      <c r="C74" s="623">
        <f aca="true" t="shared" si="5" ref="C74:J74">(C73-C72)/C72*100</f>
        <v>67.66487213997308</v>
      </c>
      <c r="D74" s="623">
        <f t="shared" si="5"/>
        <v>48.13736903376019</v>
      </c>
      <c r="E74" s="623">
        <f t="shared" si="5"/>
        <v>-26.651024586451182</v>
      </c>
      <c r="F74" s="623">
        <f t="shared" si="5"/>
        <v>27.161443760492443</v>
      </c>
      <c r="G74" s="623">
        <f t="shared" si="5"/>
        <v>18.534201954397396</v>
      </c>
      <c r="H74" s="623">
        <f t="shared" si="5"/>
        <v>34.3311506080449</v>
      </c>
      <c r="I74" s="623">
        <f t="shared" si="5"/>
        <v>27.628120893561103</v>
      </c>
      <c r="J74" s="623">
        <f t="shared" si="5"/>
        <v>-48.797738472368884</v>
      </c>
      <c r="K74" s="1"/>
      <c r="L74" s="1"/>
    </row>
    <row r="75" spans="1:10" ht="24.75" customHeight="1" thickBot="1">
      <c r="A75" s="671"/>
      <c r="B75" s="641"/>
      <c r="C75" s="623"/>
      <c r="D75" s="623"/>
      <c r="E75" s="623"/>
      <c r="F75" s="623"/>
      <c r="G75" s="623"/>
      <c r="H75" s="623"/>
      <c r="I75" s="623"/>
      <c r="J75" s="623"/>
    </row>
    <row r="76" spans="1:10" ht="24.75" customHeight="1" thickBot="1">
      <c r="A76" s="672" t="s">
        <v>84</v>
      </c>
      <c r="B76" s="641">
        <f>(B73-B60)/B60*100</f>
        <v>1.1013175884139332</v>
      </c>
      <c r="C76" s="623">
        <f aca="true" t="shared" si="6" ref="C76:J76">(C73-C60)/C60*100</f>
        <v>49.460107978404324</v>
      </c>
      <c r="D76" s="623">
        <f t="shared" si="6"/>
        <v>-3.9622641509433962</v>
      </c>
      <c r="E76" s="623">
        <f t="shared" si="6"/>
        <v>-17.34350116378782</v>
      </c>
      <c r="F76" s="570">
        <v>0</v>
      </c>
      <c r="G76" s="623">
        <f t="shared" si="6"/>
        <v>59.02403495994173</v>
      </c>
      <c r="H76" s="623">
        <f t="shared" si="6"/>
        <v>-49.15014164305949</v>
      </c>
      <c r="I76" s="623">
        <f t="shared" si="6"/>
        <v>24.95979414602766</v>
      </c>
      <c r="J76" s="623">
        <f t="shared" si="6"/>
        <v>3.960871458721846</v>
      </c>
    </row>
    <row r="77" spans="1:10" ht="24.75" customHeight="1" thickBot="1">
      <c r="A77" s="673"/>
      <c r="B77" s="641"/>
      <c r="C77" s="623"/>
      <c r="D77" s="623"/>
      <c r="E77" s="623"/>
      <c r="F77" s="570"/>
      <c r="G77" s="623"/>
      <c r="H77" s="623"/>
      <c r="I77" s="623"/>
      <c r="J77" s="623"/>
    </row>
    <row r="78" spans="1:11" ht="24.75" customHeight="1">
      <c r="A78" s="5" t="s">
        <v>225</v>
      </c>
      <c r="B78" s="57"/>
      <c r="C78" s="45"/>
      <c r="D78" s="45"/>
      <c r="E78" s="45"/>
      <c r="F78" s="45"/>
      <c r="G78" s="674"/>
      <c r="H78" s="650"/>
      <c r="I78" s="650"/>
      <c r="J78" s="650"/>
      <c r="K78" s="145"/>
    </row>
    <row r="79" spans="1:10" ht="16.5">
      <c r="A79" s="592" t="s">
        <v>85</v>
      </c>
      <c r="B79" s="592"/>
      <c r="C79" s="592"/>
      <c r="D79" s="592"/>
      <c r="E79" s="59"/>
      <c r="F79" s="59"/>
      <c r="G79" s="59"/>
      <c r="H79" s="59"/>
      <c r="I79" s="59"/>
      <c r="J79" s="59"/>
    </row>
    <row r="80" spans="1:10" ht="16.5">
      <c r="A80" s="5"/>
      <c r="B80" s="59"/>
      <c r="C80" s="59"/>
      <c r="D80" s="59"/>
      <c r="E80" s="59"/>
      <c r="F80" s="59"/>
      <c r="G80" s="59"/>
      <c r="H80" s="59"/>
      <c r="I80" s="59"/>
      <c r="J80" s="59"/>
    </row>
    <row r="81" spans="2:10" ht="16.5">
      <c r="B81" s="59"/>
      <c r="C81" s="59"/>
      <c r="D81" s="59"/>
      <c r="E81" s="59"/>
      <c r="F81" s="59"/>
      <c r="G81" s="59"/>
      <c r="H81" s="59"/>
      <c r="I81" s="59"/>
      <c r="J81" s="59"/>
    </row>
    <row r="82" spans="2:10" ht="16.5">
      <c r="B82" s="59"/>
      <c r="C82" s="59"/>
      <c r="D82" s="59"/>
      <c r="E82" s="59"/>
      <c r="F82" s="59"/>
      <c r="G82" s="59"/>
      <c r="H82" s="59"/>
      <c r="I82" s="59"/>
      <c r="J82" s="59"/>
    </row>
    <row r="83" spans="2:10" ht="16.5">
      <c r="B83" s="59"/>
      <c r="C83" s="59"/>
      <c r="D83" s="59"/>
      <c r="E83" s="59"/>
      <c r="F83" s="59"/>
      <c r="G83" s="59"/>
      <c r="H83" s="59"/>
      <c r="I83" s="59"/>
      <c r="J83" s="59"/>
    </row>
    <row r="84" spans="2:10" ht="16.5">
      <c r="B84" s="59"/>
      <c r="C84" s="59"/>
      <c r="D84" s="59"/>
      <c r="E84" s="59"/>
      <c r="F84" s="59"/>
      <c r="G84" s="59"/>
      <c r="H84" s="59"/>
      <c r="I84" s="59"/>
      <c r="J84" s="59"/>
    </row>
    <row r="85" spans="2:10" ht="16.5">
      <c r="B85" s="59"/>
      <c r="C85" s="59"/>
      <c r="D85" s="59"/>
      <c r="E85" s="59"/>
      <c r="F85" s="59"/>
      <c r="G85" s="59"/>
      <c r="H85" s="59"/>
      <c r="I85" s="59"/>
      <c r="J85" s="59"/>
    </row>
    <row r="86" spans="2:10" ht="16.5">
      <c r="B86" s="59"/>
      <c r="C86" s="59"/>
      <c r="D86" s="59"/>
      <c r="E86" s="59"/>
      <c r="F86" s="59"/>
      <c r="G86" s="59"/>
      <c r="H86" s="59"/>
      <c r="I86" s="59"/>
      <c r="J86" s="59"/>
    </row>
    <row r="87" spans="2:10" ht="16.5">
      <c r="B87" s="45"/>
      <c r="C87" s="45"/>
      <c r="D87" s="45"/>
      <c r="E87" s="45"/>
      <c r="F87" s="45"/>
      <c r="G87" s="45"/>
      <c r="H87" s="45"/>
      <c r="I87" s="45"/>
      <c r="J87" s="45"/>
    </row>
    <row r="88" spans="2:10" ht="16.5">
      <c r="B88" s="45"/>
      <c r="C88" s="45"/>
      <c r="D88" s="45"/>
      <c r="E88" s="45"/>
      <c r="F88" s="45"/>
      <c r="G88" s="45"/>
      <c r="H88" s="45"/>
      <c r="I88" s="45"/>
      <c r="J88" s="45"/>
    </row>
    <row r="89" ht="16.5"/>
    <row r="90" ht="16.5"/>
    <row r="91" ht="16.5"/>
    <row r="92" ht="16.5"/>
  </sheetData>
  <mergeCells count="24">
    <mergeCell ref="G76:G77"/>
    <mergeCell ref="H76:H77"/>
    <mergeCell ref="F74:F75"/>
    <mergeCell ref="F76:F77"/>
    <mergeCell ref="D74:D75"/>
    <mergeCell ref="E74:E75"/>
    <mergeCell ref="I1:J1"/>
    <mergeCell ref="I76:I77"/>
    <mergeCell ref="J76:J77"/>
    <mergeCell ref="G74:G75"/>
    <mergeCell ref="H74:H75"/>
    <mergeCell ref="I74:I75"/>
    <mergeCell ref="A1:H1"/>
    <mergeCell ref="E76:E77"/>
    <mergeCell ref="A74:A75"/>
    <mergeCell ref="A76:A77"/>
    <mergeCell ref="A79:D79"/>
    <mergeCell ref="G78:J78"/>
    <mergeCell ref="B74:B75"/>
    <mergeCell ref="C74:C75"/>
    <mergeCell ref="J74:J75"/>
    <mergeCell ref="B76:B77"/>
    <mergeCell ref="C76:C77"/>
    <mergeCell ref="D76:D7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showGridLines="0" view="pageBreakPreview" zoomScaleSheetLayoutView="100" workbookViewId="0" topLeftCell="A101">
      <selection activeCell="G99" sqref="G99:G100"/>
    </sheetView>
  </sheetViews>
  <sheetFormatPr defaultColWidth="9.00390625" defaultRowHeight="16.5"/>
  <cols>
    <col min="1" max="1" width="3.00390625" style="0" customWidth="1"/>
    <col min="2" max="2" width="12.125" style="0" customWidth="1"/>
    <col min="3" max="3" width="8.625" style="0" customWidth="1"/>
    <col min="4" max="4" width="7.625" style="0" customWidth="1"/>
    <col min="5" max="8" width="8.125" style="0" customWidth="1"/>
    <col min="9" max="11" width="8.625" style="0" customWidth="1"/>
    <col min="12" max="12" width="2.625" style="0" customWidth="1"/>
  </cols>
  <sheetData>
    <row r="1" spans="1:12" ht="4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2:11" ht="30" customHeight="1">
      <c r="B2" s="194" t="s">
        <v>327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30" customHeight="1" thickBot="1">
      <c r="B3" s="196" t="s">
        <v>294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ht="19.5" customHeight="1">
      <c r="B4" s="418" t="s">
        <v>295</v>
      </c>
      <c r="C4" s="197" t="s">
        <v>296</v>
      </c>
      <c r="D4" s="412" t="s">
        <v>297</v>
      </c>
      <c r="E4" s="412" t="s">
        <v>298</v>
      </c>
      <c r="F4" s="408" t="s">
        <v>299</v>
      </c>
      <c r="G4" s="409"/>
      <c r="H4" s="410"/>
      <c r="I4" s="395" t="s">
        <v>300</v>
      </c>
      <c r="J4" s="397" t="s">
        <v>301</v>
      </c>
      <c r="K4" s="200" t="s">
        <v>302</v>
      </c>
    </row>
    <row r="5" spans="2:11" ht="19.5" customHeight="1">
      <c r="B5" s="419"/>
      <c r="C5" s="201" t="s">
        <v>303</v>
      </c>
      <c r="D5" s="403"/>
      <c r="E5" s="403"/>
      <c r="F5" s="399" t="s">
        <v>304</v>
      </c>
      <c r="G5" s="400"/>
      <c r="H5" s="401"/>
      <c r="I5" s="396"/>
      <c r="J5" s="398"/>
      <c r="K5" s="202" t="s">
        <v>305</v>
      </c>
    </row>
    <row r="6" spans="2:11" ht="19.5" customHeight="1">
      <c r="B6" s="419"/>
      <c r="C6" s="203" t="s">
        <v>306</v>
      </c>
      <c r="D6" s="403"/>
      <c r="E6" s="403"/>
      <c r="F6" s="402" t="s">
        <v>307</v>
      </c>
      <c r="G6" s="404" t="s">
        <v>308</v>
      </c>
      <c r="H6" s="404" t="s">
        <v>309</v>
      </c>
      <c r="I6" s="406" t="s">
        <v>310</v>
      </c>
      <c r="J6" s="204" t="s">
        <v>311</v>
      </c>
      <c r="K6" s="205" t="s">
        <v>306</v>
      </c>
    </row>
    <row r="7" spans="2:11" ht="19.5" customHeight="1">
      <c r="B7" s="413" t="s">
        <v>328</v>
      </c>
      <c r="C7" s="415" t="s">
        <v>329</v>
      </c>
      <c r="D7" s="384" t="s">
        <v>312</v>
      </c>
      <c r="E7" s="384" t="s">
        <v>313</v>
      </c>
      <c r="F7" s="403"/>
      <c r="G7" s="405"/>
      <c r="H7" s="405"/>
      <c r="I7" s="407"/>
      <c r="J7" s="383" t="s">
        <v>314</v>
      </c>
      <c r="K7" s="386" t="s">
        <v>330</v>
      </c>
    </row>
    <row r="8" spans="2:11" ht="19.5" customHeight="1">
      <c r="B8" s="413"/>
      <c r="C8" s="415"/>
      <c r="D8" s="384"/>
      <c r="E8" s="384"/>
      <c r="F8" s="389" t="s">
        <v>315</v>
      </c>
      <c r="G8" s="391" t="s">
        <v>316</v>
      </c>
      <c r="H8" s="391" t="s">
        <v>317</v>
      </c>
      <c r="I8" s="393" t="s">
        <v>318</v>
      </c>
      <c r="J8" s="384"/>
      <c r="K8" s="387"/>
    </row>
    <row r="9" spans="2:11" ht="19.5" customHeight="1" thickBot="1">
      <c r="B9" s="414"/>
      <c r="C9" s="416"/>
      <c r="D9" s="385"/>
      <c r="E9" s="385"/>
      <c r="F9" s="390"/>
      <c r="G9" s="392"/>
      <c r="H9" s="392"/>
      <c r="I9" s="390"/>
      <c r="J9" s="385"/>
      <c r="K9" s="388"/>
    </row>
    <row r="10" spans="2:11" ht="24.75" customHeight="1" hidden="1">
      <c r="B10" s="206" t="s">
        <v>331</v>
      </c>
      <c r="C10" s="207">
        <v>2137.4615</v>
      </c>
      <c r="D10" s="208">
        <v>235</v>
      </c>
      <c r="E10" s="209">
        <v>108942</v>
      </c>
      <c r="F10" s="209">
        <f aca="true" t="shared" si="0" ref="F10:F18">SUM(G10:H10)</f>
        <v>462509</v>
      </c>
      <c r="G10" s="209">
        <v>240260</v>
      </c>
      <c r="H10" s="209">
        <v>222249</v>
      </c>
      <c r="I10" s="210">
        <f aca="true" t="shared" si="1" ref="I10:I18">(G10/H10)*100</f>
        <v>108.10397347119671</v>
      </c>
      <c r="J10" s="210">
        <f>(F10/E10)</f>
        <v>4.245460887444695</v>
      </c>
      <c r="K10" s="211">
        <f>(F10/C10)</f>
        <v>216.3823769457368</v>
      </c>
    </row>
    <row r="11" spans="2:11" ht="24" customHeight="1" hidden="1">
      <c r="B11" s="212" t="s">
        <v>332</v>
      </c>
      <c r="C11" s="207">
        <v>2137.4615</v>
      </c>
      <c r="D11" s="208">
        <v>235</v>
      </c>
      <c r="E11" s="209">
        <v>111928</v>
      </c>
      <c r="F11" s="209">
        <f t="shared" si="0"/>
        <v>464359</v>
      </c>
      <c r="G11" s="209">
        <v>240698</v>
      </c>
      <c r="H11" s="209">
        <v>223661</v>
      </c>
      <c r="I11" s="210">
        <f t="shared" si="1"/>
        <v>107.61733158664228</v>
      </c>
      <c r="J11" s="210">
        <f>(F11/E11)</f>
        <v>4.148729540418841</v>
      </c>
      <c r="K11" s="211">
        <f>(F11/C11)</f>
        <v>217.24788961111113</v>
      </c>
    </row>
    <row r="12" spans="2:11" ht="24" customHeight="1" hidden="1">
      <c r="B12" s="212" t="s">
        <v>333</v>
      </c>
      <c r="C12" s="207">
        <v>2137.4615</v>
      </c>
      <c r="D12" s="208">
        <v>235</v>
      </c>
      <c r="E12" s="209">
        <v>116220</v>
      </c>
      <c r="F12" s="209">
        <f t="shared" si="0"/>
        <v>465043</v>
      </c>
      <c r="G12" s="209">
        <v>241017</v>
      </c>
      <c r="H12" s="209">
        <v>224026</v>
      </c>
      <c r="I12" s="210">
        <f t="shared" si="1"/>
        <v>107.58438752644783</v>
      </c>
      <c r="J12" s="210">
        <f>(F12/E12)</f>
        <v>4.001402512476338</v>
      </c>
      <c r="K12" s="211">
        <f>(F12/C12)</f>
        <v>217.56789537495763</v>
      </c>
    </row>
    <row r="13" spans="2:11" ht="24" customHeight="1" hidden="1">
      <c r="B13" s="212" t="s">
        <v>334</v>
      </c>
      <c r="C13" s="207">
        <v>2137.4615</v>
      </c>
      <c r="D13" s="208">
        <v>235</v>
      </c>
      <c r="E13" s="209">
        <v>120022</v>
      </c>
      <c r="F13" s="209">
        <f t="shared" si="0"/>
        <v>465120</v>
      </c>
      <c r="G13" s="209">
        <v>241321</v>
      </c>
      <c r="H13" s="209">
        <v>223799</v>
      </c>
      <c r="I13" s="210">
        <f t="shared" si="1"/>
        <v>107.82934686928895</v>
      </c>
      <c r="J13" s="210">
        <f>(F13/E13)</f>
        <v>3.875289530252787</v>
      </c>
      <c r="K13" s="211">
        <f>(F13/C13)</f>
        <v>217.60391941562457</v>
      </c>
    </row>
    <row r="14" spans="2:11" ht="24" customHeight="1" hidden="1">
      <c r="B14" s="212" t="s">
        <v>335</v>
      </c>
      <c r="C14" s="213">
        <v>2143.6251</v>
      </c>
      <c r="D14" s="208">
        <v>235</v>
      </c>
      <c r="E14" s="209">
        <v>123962</v>
      </c>
      <c r="F14" s="209">
        <f t="shared" si="0"/>
        <v>466603</v>
      </c>
      <c r="G14" s="209">
        <v>241958</v>
      </c>
      <c r="H14" s="209">
        <v>224645</v>
      </c>
      <c r="I14" s="210">
        <f t="shared" si="1"/>
        <v>107.70682632598098</v>
      </c>
      <c r="J14" s="210">
        <f>(F14/E14)</f>
        <v>3.7640809280263308</v>
      </c>
      <c r="K14" s="211">
        <f>(F14/C14)</f>
        <v>217.67005807125506</v>
      </c>
    </row>
    <row r="15" spans="2:11" ht="24" customHeight="1" hidden="1">
      <c r="B15" s="212" t="s">
        <v>319</v>
      </c>
      <c r="C15" s="213">
        <v>2143.6251</v>
      </c>
      <c r="D15" s="208">
        <v>235</v>
      </c>
      <c r="E15" s="209">
        <v>127466</v>
      </c>
      <c r="F15" s="209">
        <f t="shared" si="0"/>
        <v>465627</v>
      </c>
      <c r="G15" s="209">
        <v>241261</v>
      </c>
      <c r="H15" s="209">
        <v>224366</v>
      </c>
      <c r="I15" s="210">
        <f t="shared" si="1"/>
        <v>107.53010705721901</v>
      </c>
      <c r="J15" s="210">
        <f aca="true" t="shared" si="2" ref="J15:J35">(F15/E15)</f>
        <v>3.6529505907457676</v>
      </c>
      <c r="K15" s="211">
        <f aca="true" t="shared" si="3" ref="K15:K35">(F15/C15)</f>
        <v>217.21475457625493</v>
      </c>
    </row>
    <row r="16" spans="2:11" ht="24" customHeight="1" hidden="1">
      <c r="B16" s="212" t="s">
        <v>320</v>
      </c>
      <c r="C16" s="213">
        <v>2143.6251</v>
      </c>
      <c r="D16" s="208">
        <v>235</v>
      </c>
      <c r="E16" s="209">
        <v>130059</v>
      </c>
      <c r="F16" s="209">
        <f t="shared" si="0"/>
        <v>465004</v>
      </c>
      <c r="G16" s="209">
        <v>240727</v>
      </c>
      <c r="H16" s="209">
        <v>224277</v>
      </c>
      <c r="I16" s="210">
        <f t="shared" si="1"/>
        <v>107.33467988246676</v>
      </c>
      <c r="J16" s="210">
        <f t="shared" si="2"/>
        <v>3.575331195841887</v>
      </c>
      <c r="K16" s="211">
        <f t="shared" si="3"/>
        <v>216.9241253986063</v>
      </c>
    </row>
    <row r="17" spans="2:11" ht="24" customHeight="1" hidden="1">
      <c r="B17" s="212" t="s">
        <v>321</v>
      </c>
      <c r="C17" s="213">
        <v>2143.6251</v>
      </c>
      <c r="D17" s="208">
        <v>235</v>
      </c>
      <c r="E17" s="209">
        <v>133143</v>
      </c>
      <c r="F17" s="209">
        <f t="shared" si="0"/>
        <v>465186</v>
      </c>
      <c r="G17" s="209">
        <v>240691</v>
      </c>
      <c r="H17" s="209">
        <v>224495</v>
      </c>
      <c r="I17" s="210">
        <f t="shared" si="1"/>
        <v>107.21441457493486</v>
      </c>
      <c r="J17" s="210">
        <f t="shared" si="2"/>
        <v>3.4938825172934362</v>
      </c>
      <c r="K17" s="211">
        <f t="shared" si="3"/>
        <v>217.00902830443624</v>
      </c>
    </row>
    <row r="18" spans="2:11" ht="24" customHeight="1" hidden="1">
      <c r="B18" s="212" t="s">
        <v>322</v>
      </c>
      <c r="C18" s="213">
        <v>2143.6251</v>
      </c>
      <c r="D18" s="208">
        <v>237</v>
      </c>
      <c r="E18" s="209">
        <v>134568</v>
      </c>
      <c r="F18" s="209">
        <f t="shared" si="0"/>
        <v>465799</v>
      </c>
      <c r="G18" s="209">
        <v>240529</v>
      </c>
      <c r="H18" s="209">
        <v>225270</v>
      </c>
      <c r="I18" s="210">
        <f t="shared" si="1"/>
        <v>106.77364939849959</v>
      </c>
      <c r="J18" s="210">
        <f t="shared" si="2"/>
        <v>3.461439569585637</v>
      </c>
      <c r="K18" s="211">
        <f t="shared" si="3"/>
        <v>217.29499248725907</v>
      </c>
    </row>
    <row r="19" spans="2:11" ht="9.75" customHeight="1" hidden="1">
      <c r="B19" s="214"/>
      <c r="C19" s="213"/>
      <c r="D19" s="208"/>
      <c r="E19" s="209"/>
      <c r="F19" s="215"/>
      <c r="G19" s="215"/>
      <c r="H19" s="215"/>
      <c r="I19" s="215"/>
      <c r="J19" s="215"/>
      <c r="K19" s="215"/>
    </row>
    <row r="20" spans="2:11" ht="24" customHeight="1" hidden="1">
      <c r="B20" s="212" t="s">
        <v>336</v>
      </c>
      <c r="C20" s="213">
        <v>2143.6251</v>
      </c>
      <c r="D20" s="208">
        <v>237</v>
      </c>
      <c r="E20" s="209">
        <v>135914</v>
      </c>
      <c r="F20" s="209">
        <f>SUM(G20:H20)</f>
        <v>464107</v>
      </c>
      <c r="G20" s="209">
        <v>239410</v>
      </c>
      <c r="H20" s="209">
        <v>224697</v>
      </c>
      <c r="I20" s="210">
        <f>(G20/H20)*100</f>
        <v>106.54792898881604</v>
      </c>
      <c r="J20" s="210">
        <f t="shared" si="2"/>
        <v>3.4147107729888018</v>
      </c>
      <c r="K20" s="211">
        <f t="shared" si="3"/>
        <v>216.50567536273016</v>
      </c>
    </row>
    <row r="21" spans="2:11" ht="24" customHeight="1" hidden="1">
      <c r="B21" s="216" t="s">
        <v>337</v>
      </c>
      <c r="C21" s="213">
        <v>2143.6251</v>
      </c>
      <c r="D21" s="208">
        <v>237</v>
      </c>
      <c r="E21" s="209">
        <v>134669</v>
      </c>
      <c r="F21" s="209">
        <f>SUM(G21:H21)</f>
        <v>466015</v>
      </c>
      <c r="G21" s="209">
        <v>240495</v>
      </c>
      <c r="H21" s="209">
        <v>225520</v>
      </c>
      <c r="I21" s="210">
        <f>(G21/H21)*100</f>
        <v>106.64020929407592</v>
      </c>
      <c r="J21" s="210">
        <f t="shared" si="2"/>
        <v>3.460447467494375</v>
      </c>
      <c r="K21" s="211">
        <f t="shared" si="3"/>
        <v>217.3957563754968</v>
      </c>
    </row>
    <row r="22" spans="2:11" ht="24" customHeight="1" hidden="1">
      <c r="B22" s="216" t="s">
        <v>338</v>
      </c>
      <c r="C22" s="213">
        <v>2143.6251</v>
      </c>
      <c r="D22" s="208">
        <v>237</v>
      </c>
      <c r="E22" s="209">
        <v>134990</v>
      </c>
      <c r="F22" s="209">
        <f>SUM(G22:H22)</f>
        <v>465150</v>
      </c>
      <c r="G22" s="209">
        <v>240026</v>
      </c>
      <c r="H22" s="209">
        <v>225124</v>
      </c>
      <c r="I22" s="210">
        <f>(G22/H22)*100</f>
        <v>106.61946305147384</v>
      </c>
      <c r="J22" s="210">
        <f t="shared" si="2"/>
        <v>3.4458108008000594</v>
      </c>
      <c r="K22" s="211">
        <f t="shared" si="3"/>
        <v>216.9922343230633</v>
      </c>
    </row>
    <row r="23" spans="2:11" ht="24" customHeight="1" hidden="1">
      <c r="B23" s="216" t="s">
        <v>339</v>
      </c>
      <c r="C23" s="213">
        <v>2143.6251</v>
      </c>
      <c r="D23" s="208">
        <v>237</v>
      </c>
      <c r="E23" s="209">
        <v>135562</v>
      </c>
      <c r="F23" s="209">
        <f>SUM(G23:H23)</f>
        <v>464453</v>
      </c>
      <c r="G23" s="209">
        <v>239600</v>
      </c>
      <c r="H23" s="209">
        <v>224853</v>
      </c>
      <c r="I23" s="210">
        <f>(G23/H23)*100</f>
        <v>106.55850711353641</v>
      </c>
      <c r="J23" s="210">
        <f t="shared" si="2"/>
        <v>3.426129741372951</v>
      </c>
      <c r="K23" s="211">
        <f t="shared" si="3"/>
        <v>216.66708418370357</v>
      </c>
    </row>
    <row r="24" spans="2:11" ht="24" customHeight="1" hidden="1">
      <c r="B24" s="216" t="s">
        <v>340</v>
      </c>
      <c r="C24" s="213">
        <v>2143.6251</v>
      </c>
      <c r="D24" s="208">
        <v>237</v>
      </c>
      <c r="E24" s="209">
        <v>135914</v>
      </c>
      <c r="F24" s="209">
        <f>SUM(G24:H24)</f>
        <v>464107</v>
      </c>
      <c r="G24" s="209">
        <v>239410</v>
      </c>
      <c r="H24" s="209">
        <v>224697</v>
      </c>
      <c r="I24" s="210">
        <f>(G24/H24)*100</f>
        <v>106.54792898881604</v>
      </c>
      <c r="J24" s="210">
        <f t="shared" si="2"/>
        <v>3.4147107729888018</v>
      </c>
      <c r="K24" s="211">
        <f t="shared" si="3"/>
        <v>216.50567536273016</v>
      </c>
    </row>
    <row r="25" spans="2:11" ht="9.75" customHeight="1" hidden="1">
      <c r="B25" s="214"/>
      <c r="C25" s="213"/>
      <c r="D25" s="215"/>
      <c r="E25" s="215"/>
      <c r="F25" s="215"/>
      <c r="G25" s="215"/>
      <c r="H25" s="215"/>
      <c r="I25" s="209"/>
      <c r="J25" s="215"/>
      <c r="K25" s="215"/>
    </row>
    <row r="26" spans="2:11" ht="24" customHeight="1" hidden="1">
      <c r="B26" s="217" t="s">
        <v>150</v>
      </c>
      <c r="C26" s="218">
        <v>2143.6251</v>
      </c>
      <c r="D26" s="219">
        <v>237</v>
      </c>
      <c r="E26" s="209">
        <f>SUM(E38)</f>
        <v>137921</v>
      </c>
      <c r="F26" s="209">
        <f>SUM(G26:H26)</f>
        <v>463285</v>
      </c>
      <c r="G26" s="209">
        <f>SUM(G38)</f>
        <v>238839</v>
      </c>
      <c r="H26" s="209">
        <f>SUM(H38)</f>
        <v>224446</v>
      </c>
      <c r="I26" s="210">
        <f>(G26/H26)*100</f>
        <v>106.41267832797199</v>
      </c>
      <c r="J26" s="210">
        <f t="shared" si="2"/>
        <v>3.359060621660226</v>
      </c>
      <c r="K26" s="211">
        <f t="shared" si="3"/>
        <v>216.12221278804768</v>
      </c>
    </row>
    <row r="27" spans="2:11" ht="24" customHeight="1" hidden="1">
      <c r="B27" s="220" t="s">
        <v>341</v>
      </c>
      <c r="C27" s="218">
        <v>2143.6251</v>
      </c>
      <c r="D27" s="219">
        <v>237</v>
      </c>
      <c r="E27" s="209">
        <v>136045</v>
      </c>
      <c r="F27" s="209">
        <f aca="true" t="shared" si="4" ref="F27:F38">SUM(G27:H27)</f>
        <v>464119</v>
      </c>
      <c r="G27" s="209">
        <v>239392</v>
      </c>
      <c r="H27" s="209">
        <v>224727</v>
      </c>
      <c r="I27" s="210">
        <f aca="true" t="shared" si="5" ref="I27:I40">(G27/H27)*100</f>
        <v>106.5256956217989</v>
      </c>
      <c r="J27" s="210">
        <f t="shared" si="2"/>
        <v>3.4115108971296264</v>
      </c>
      <c r="K27" s="211">
        <v>217</v>
      </c>
    </row>
    <row r="28" spans="2:11" ht="24" customHeight="1" hidden="1">
      <c r="B28" s="220" t="s">
        <v>342</v>
      </c>
      <c r="C28" s="218">
        <v>2143.6251</v>
      </c>
      <c r="D28" s="219">
        <v>237</v>
      </c>
      <c r="E28" s="209">
        <v>136116</v>
      </c>
      <c r="F28" s="209">
        <f t="shared" si="4"/>
        <v>463989</v>
      </c>
      <c r="G28" s="209">
        <v>239306</v>
      </c>
      <c r="H28" s="209">
        <v>224683</v>
      </c>
      <c r="I28" s="210">
        <f t="shared" si="5"/>
        <v>106.5082805552712</v>
      </c>
      <c r="J28" s="210">
        <v>3.41</v>
      </c>
      <c r="K28" s="211">
        <v>216</v>
      </c>
    </row>
    <row r="29" spans="2:11" ht="24" customHeight="1" hidden="1">
      <c r="B29" s="221" t="s">
        <v>343</v>
      </c>
      <c r="C29" s="218">
        <v>2143.6251</v>
      </c>
      <c r="D29" s="219">
        <v>237</v>
      </c>
      <c r="E29" s="209">
        <v>136251</v>
      </c>
      <c r="F29" s="209">
        <f t="shared" si="4"/>
        <v>463954</v>
      </c>
      <c r="G29" s="209">
        <v>239296</v>
      </c>
      <c r="H29" s="209">
        <v>224658</v>
      </c>
      <c r="I29" s="210">
        <f t="shared" si="5"/>
        <v>106.51568161383081</v>
      </c>
      <c r="J29" s="210">
        <f t="shared" si="2"/>
        <v>3.405141980609317</v>
      </c>
      <c r="K29" s="211">
        <f t="shared" si="3"/>
        <v>216.4343009418951</v>
      </c>
    </row>
    <row r="30" spans="2:11" ht="24" customHeight="1" hidden="1">
      <c r="B30" s="221" t="s">
        <v>344</v>
      </c>
      <c r="C30" s="218">
        <v>2143.6251</v>
      </c>
      <c r="D30" s="219">
        <v>237</v>
      </c>
      <c r="E30" s="209">
        <v>136315</v>
      </c>
      <c r="F30" s="209">
        <f t="shared" si="4"/>
        <v>463797</v>
      </c>
      <c r="G30" s="209">
        <v>239196</v>
      </c>
      <c r="H30" s="209">
        <v>224601</v>
      </c>
      <c r="I30" s="210">
        <f t="shared" si="5"/>
        <v>106.49819012381958</v>
      </c>
      <c r="J30" s="210">
        <f t="shared" si="2"/>
        <v>3.4023915196420056</v>
      </c>
      <c r="K30" s="211">
        <f t="shared" si="3"/>
        <v>216.3610605231297</v>
      </c>
    </row>
    <row r="31" spans="2:11" ht="24" customHeight="1" hidden="1">
      <c r="B31" s="221" t="s">
        <v>345</v>
      </c>
      <c r="C31" s="218">
        <v>2143.6251</v>
      </c>
      <c r="D31" s="219">
        <v>237</v>
      </c>
      <c r="E31" s="209">
        <v>136541</v>
      </c>
      <c r="F31" s="209">
        <f t="shared" si="4"/>
        <v>463664</v>
      </c>
      <c r="G31" s="209">
        <v>239120</v>
      </c>
      <c r="H31" s="209">
        <v>224544</v>
      </c>
      <c r="I31" s="210">
        <f t="shared" si="5"/>
        <v>106.49137808180133</v>
      </c>
      <c r="J31" s="210">
        <f t="shared" si="2"/>
        <v>3.3957858811638997</v>
      </c>
      <c r="K31" s="211">
        <f t="shared" si="3"/>
        <v>216.29901609194627</v>
      </c>
    </row>
    <row r="32" spans="2:11" ht="24" customHeight="1" hidden="1">
      <c r="B32" s="221" t="s">
        <v>346</v>
      </c>
      <c r="C32" s="218">
        <v>2143.6251</v>
      </c>
      <c r="D32" s="219">
        <v>237</v>
      </c>
      <c r="E32" s="209">
        <v>136750</v>
      </c>
      <c r="F32" s="209">
        <f t="shared" si="4"/>
        <v>463606</v>
      </c>
      <c r="G32" s="209">
        <v>239043</v>
      </c>
      <c r="H32" s="209">
        <v>224563</v>
      </c>
      <c r="I32" s="210">
        <f t="shared" si="5"/>
        <v>106.44807915818724</v>
      </c>
      <c r="J32" s="210">
        <f t="shared" si="2"/>
        <v>3.3901718464351007</v>
      </c>
      <c r="K32" s="211">
        <f t="shared" si="3"/>
        <v>216.2719591219565</v>
      </c>
    </row>
    <row r="33" spans="2:11" ht="24" customHeight="1" hidden="1">
      <c r="B33" s="221" t="s">
        <v>347</v>
      </c>
      <c r="C33" s="218">
        <v>2143.6251</v>
      </c>
      <c r="D33" s="219">
        <v>237</v>
      </c>
      <c r="E33" s="209">
        <v>136923</v>
      </c>
      <c r="F33" s="209">
        <f t="shared" si="4"/>
        <v>463458</v>
      </c>
      <c r="G33" s="209">
        <v>238955</v>
      </c>
      <c r="H33" s="209">
        <v>224503</v>
      </c>
      <c r="I33" s="210">
        <v>106.44</v>
      </c>
      <c r="J33" s="210">
        <f t="shared" si="2"/>
        <v>3.384807519554786</v>
      </c>
      <c r="K33" s="211">
        <f t="shared" si="3"/>
        <v>216.20291719853438</v>
      </c>
    </row>
    <row r="34" spans="2:11" ht="24" customHeight="1" hidden="1">
      <c r="B34" s="221" t="s">
        <v>348</v>
      </c>
      <c r="C34" s="218">
        <v>2143.6251</v>
      </c>
      <c r="D34" s="219">
        <v>237</v>
      </c>
      <c r="E34" s="209">
        <v>137112</v>
      </c>
      <c r="F34" s="209">
        <f t="shared" si="4"/>
        <v>463451</v>
      </c>
      <c r="G34" s="209">
        <v>238942</v>
      </c>
      <c r="H34" s="209">
        <v>224509</v>
      </c>
      <c r="I34" s="210">
        <v>106.43</v>
      </c>
      <c r="J34" s="210">
        <v>3.38</v>
      </c>
      <c r="K34" s="211">
        <v>216</v>
      </c>
    </row>
    <row r="35" spans="2:11" ht="24" customHeight="1" hidden="1">
      <c r="B35" s="221" t="s">
        <v>349</v>
      </c>
      <c r="C35" s="218">
        <v>2143.6251</v>
      </c>
      <c r="D35" s="219">
        <v>237</v>
      </c>
      <c r="E35" s="209">
        <v>137377</v>
      </c>
      <c r="F35" s="209">
        <f t="shared" si="4"/>
        <v>463325</v>
      </c>
      <c r="G35" s="209">
        <v>238861</v>
      </c>
      <c r="H35" s="209">
        <v>224464</v>
      </c>
      <c r="I35" s="210">
        <f t="shared" si="5"/>
        <v>106.41394611162592</v>
      </c>
      <c r="J35" s="210">
        <f t="shared" si="2"/>
        <v>3.372653355365163</v>
      </c>
      <c r="K35" s="211">
        <f t="shared" si="3"/>
        <v>216.14087276735094</v>
      </c>
    </row>
    <row r="36" spans="2:11" ht="24" customHeight="1" hidden="1">
      <c r="B36" s="221" t="s">
        <v>350</v>
      </c>
      <c r="C36" s="218">
        <v>2143.6251</v>
      </c>
      <c r="D36" s="219">
        <v>237</v>
      </c>
      <c r="E36" s="209">
        <v>137566</v>
      </c>
      <c r="F36" s="209">
        <f t="shared" si="4"/>
        <v>463310</v>
      </c>
      <c r="G36" s="209">
        <v>238839</v>
      </c>
      <c r="H36" s="209">
        <v>224471</v>
      </c>
      <c r="I36" s="210">
        <f>(G36/H36)*100</f>
        <v>106.40082683286482</v>
      </c>
      <c r="J36" s="210">
        <f>(F36/E36)</f>
        <v>3.3679106756029835</v>
      </c>
      <c r="K36" s="211">
        <f>(F36/C36)</f>
        <v>216.13387527511222</v>
      </c>
    </row>
    <row r="37" spans="2:11" ht="24" customHeight="1" hidden="1">
      <c r="B37" s="221" t="s">
        <v>351</v>
      </c>
      <c r="C37" s="218">
        <v>2143.6251</v>
      </c>
      <c r="D37" s="219">
        <v>237</v>
      </c>
      <c r="E37" s="209">
        <v>137723</v>
      </c>
      <c r="F37" s="209">
        <f t="shared" si="4"/>
        <v>463328</v>
      </c>
      <c r="G37" s="209">
        <v>238839</v>
      </c>
      <c r="H37" s="209">
        <v>224489</v>
      </c>
      <c r="I37" s="210">
        <v>106.39</v>
      </c>
      <c r="J37" s="210">
        <v>3.36</v>
      </c>
      <c r="K37" s="211">
        <v>216</v>
      </c>
    </row>
    <row r="38" spans="2:11" ht="24" customHeight="1" hidden="1">
      <c r="B38" s="221" t="s">
        <v>352</v>
      </c>
      <c r="C38" s="218">
        <v>2143.6251</v>
      </c>
      <c r="D38" s="219">
        <v>237</v>
      </c>
      <c r="E38" s="209">
        <v>137921</v>
      </c>
      <c r="F38" s="209">
        <f t="shared" si="4"/>
        <v>463285</v>
      </c>
      <c r="G38" s="209">
        <v>238839</v>
      </c>
      <c r="H38" s="209">
        <v>224446</v>
      </c>
      <c r="I38" s="210">
        <v>106.41</v>
      </c>
      <c r="J38" s="210">
        <v>3.36</v>
      </c>
      <c r="K38" s="211">
        <v>216</v>
      </c>
    </row>
    <row r="39" spans="2:11" ht="27" customHeight="1" hidden="1">
      <c r="B39" s="222" t="s">
        <v>353</v>
      </c>
      <c r="C39" s="218">
        <v>2143.6251</v>
      </c>
      <c r="D39" s="219">
        <v>237</v>
      </c>
      <c r="E39" s="209">
        <v>141006</v>
      </c>
      <c r="F39" s="209">
        <f aca="true" t="shared" si="6" ref="F39:F68">SUM(G39:H39)</f>
        <v>462286</v>
      </c>
      <c r="G39" s="209">
        <v>238153</v>
      </c>
      <c r="H39" s="209">
        <v>224133</v>
      </c>
      <c r="I39" s="210">
        <f>(G39/H39)*100</f>
        <v>106.25521453779676</v>
      </c>
      <c r="J39" s="210">
        <f>(F39/E39)</f>
        <v>3.27848460349205</v>
      </c>
      <c r="K39" s="211">
        <f>(F39/C39)</f>
        <v>215.65617980494815</v>
      </c>
    </row>
    <row r="40" spans="2:11" ht="24" customHeight="1" hidden="1">
      <c r="B40" s="223" t="s">
        <v>354</v>
      </c>
      <c r="C40" s="218">
        <v>2143.6251</v>
      </c>
      <c r="D40" s="219">
        <v>237</v>
      </c>
      <c r="E40" s="209">
        <v>137999</v>
      </c>
      <c r="F40" s="209">
        <f t="shared" si="6"/>
        <v>463215</v>
      </c>
      <c r="G40" s="209">
        <v>238753</v>
      </c>
      <c r="H40" s="209">
        <v>224462</v>
      </c>
      <c r="I40" s="210">
        <f t="shared" si="5"/>
        <v>106.36677923211946</v>
      </c>
      <c r="J40" s="210">
        <v>3.36</v>
      </c>
      <c r="K40" s="211">
        <v>216</v>
      </c>
    </row>
    <row r="41" spans="2:11" ht="24" customHeight="1" hidden="1">
      <c r="B41" s="223" t="s">
        <v>355</v>
      </c>
      <c r="C41" s="218">
        <v>2143.6251</v>
      </c>
      <c r="D41" s="219">
        <v>237</v>
      </c>
      <c r="E41" s="209">
        <v>138131</v>
      </c>
      <c r="F41" s="209">
        <f t="shared" si="6"/>
        <v>462930</v>
      </c>
      <c r="G41" s="209">
        <v>238626</v>
      </c>
      <c r="H41" s="209">
        <v>224304</v>
      </c>
      <c r="I41" s="210">
        <f>(G41/H41)*100</f>
        <v>106.38508452814037</v>
      </c>
      <c r="J41" s="210">
        <v>3.35</v>
      </c>
      <c r="K41" s="211">
        <v>216</v>
      </c>
    </row>
    <row r="42" spans="2:11" ht="24" customHeight="1" hidden="1">
      <c r="B42" s="223" t="s">
        <v>160</v>
      </c>
      <c r="C42" s="218">
        <v>2143.6251</v>
      </c>
      <c r="D42" s="219">
        <v>237</v>
      </c>
      <c r="E42" s="209">
        <v>138280</v>
      </c>
      <c r="F42" s="209">
        <f t="shared" si="6"/>
        <v>462758</v>
      </c>
      <c r="G42" s="209">
        <v>238543</v>
      </c>
      <c r="H42" s="209">
        <v>224215</v>
      </c>
      <c r="I42" s="210">
        <f>(G42/H42)*100</f>
        <v>106.39029502932453</v>
      </c>
      <c r="J42" s="210">
        <v>3.35</v>
      </c>
      <c r="K42" s="211">
        <v>216</v>
      </c>
    </row>
    <row r="43" spans="2:11" ht="24" customHeight="1" hidden="1">
      <c r="B43" s="224" t="s">
        <v>356</v>
      </c>
      <c r="C43" s="218">
        <v>2143.6251</v>
      </c>
      <c r="D43" s="219">
        <v>237</v>
      </c>
      <c r="E43" s="209">
        <v>138489</v>
      </c>
      <c r="F43" s="209">
        <f t="shared" si="6"/>
        <v>462614</v>
      </c>
      <c r="G43" s="209">
        <v>238483</v>
      </c>
      <c r="H43" s="209">
        <v>224131</v>
      </c>
      <c r="I43" s="210">
        <f>(G43/H43)*100</f>
        <v>106.40339801276933</v>
      </c>
      <c r="J43" s="210">
        <v>3.34</v>
      </c>
      <c r="K43" s="211">
        <v>216</v>
      </c>
    </row>
    <row r="44" spans="2:11" ht="24" customHeight="1" hidden="1">
      <c r="B44" s="224" t="s">
        <v>30</v>
      </c>
      <c r="C44" s="218">
        <v>2143.6251</v>
      </c>
      <c r="D44" s="219">
        <v>237</v>
      </c>
      <c r="E44" s="209">
        <v>138805</v>
      </c>
      <c r="F44" s="209">
        <f t="shared" si="6"/>
        <v>462477</v>
      </c>
      <c r="G44" s="209">
        <v>238392</v>
      </c>
      <c r="H44" s="209">
        <v>224085</v>
      </c>
      <c r="I44" s="210">
        <f>(G44/H44)*100</f>
        <v>106.38463083205035</v>
      </c>
      <c r="J44" s="210">
        <v>3.33</v>
      </c>
      <c r="K44" s="211">
        <v>216</v>
      </c>
    </row>
    <row r="45" spans="2:11" ht="24" customHeight="1" hidden="1">
      <c r="B45" s="224" t="s">
        <v>31</v>
      </c>
      <c r="C45" s="218">
        <v>2143.6251</v>
      </c>
      <c r="D45" s="219">
        <v>237</v>
      </c>
      <c r="E45" s="209">
        <v>139196</v>
      </c>
      <c r="F45" s="209">
        <f t="shared" si="6"/>
        <v>462313</v>
      </c>
      <c r="G45" s="209">
        <v>238276</v>
      </c>
      <c r="H45" s="209">
        <v>224037</v>
      </c>
      <c r="I45" s="210">
        <f>(G45/H45)*100</f>
        <v>106.35564661194357</v>
      </c>
      <c r="J45" s="210">
        <v>3.32</v>
      </c>
      <c r="K45" s="211">
        <v>216</v>
      </c>
    </row>
    <row r="46" spans="2:11" ht="27" customHeight="1" hidden="1">
      <c r="B46" s="224" t="s">
        <v>32</v>
      </c>
      <c r="C46" s="218">
        <v>2143.6251</v>
      </c>
      <c r="D46" s="219">
        <v>237</v>
      </c>
      <c r="E46" s="209">
        <v>139632</v>
      </c>
      <c r="F46" s="209">
        <f t="shared" si="6"/>
        <v>462285</v>
      </c>
      <c r="G46" s="209">
        <v>238263</v>
      </c>
      <c r="H46" s="209">
        <v>224022</v>
      </c>
      <c r="I46" s="210">
        <v>106.36</v>
      </c>
      <c r="J46" s="210">
        <v>3.31</v>
      </c>
      <c r="K46" s="211">
        <v>216</v>
      </c>
    </row>
    <row r="47" spans="2:11" ht="27" customHeight="1" hidden="1">
      <c r="B47" s="224" t="s">
        <v>161</v>
      </c>
      <c r="C47" s="218">
        <v>2143.6251</v>
      </c>
      <c r="D47" s="219">
        <v>237</v>
      </c>
      <c r="E47" s="209">
        <v>140055</v>
      </c>
      <c r="F47" s="209">
        <f t="shared" si="6"/>
        <v>462249</v>
      </c>
      <c r="G47" s="209">
        <v>238193</v>
      </c>
      <c r="H47" s="209">
        <v>224056</v>
      </c>
      <c r="I47" s="210">
        <v>106.31</v>
      </c>
      <c r="J47" s="210">
        <v>3.3</v>
      </c>
      <c r="K47" s="211">
        <v>216</v>
      </c>
    </row>
    <row r="48" spans="2:11" ht="27" customHeight="1" hidden="1">
      <c r="B48" s="224" t="s">
        <v>33</v>
      </c>
      <c r="C48" s="218">
        <v>2143.6251</v>
      </c>
      <c r="D48" s="219">
        <v>237</v>
      </c>
      <c r="E48" s="209">
        <v>140434</v>
      </c>
      <c r="F48" s="209">
        <f t="shared" si="6"/>
        <v>462232</v>
      </c>
      <c r="G48" s="209">
        <v>238147</v>
      </c>
      <c r="H48" s="209">
        <v>224085</v>
      </c>
      <c r="I48" s="210">
        <v>106.28</v>
      </c>
      <c r="J48" s="210">
        <v>3.29</v>
      </c>
      <c r="K48" s="211">
        <v>216</v>
      </c>
    </row>
    <row r="49" spans="2:11" ht="27" customHeight="1" hidden="1">
      <c r="B49" s="224" t="s">
        <v>34</v>
      </c>
      <c r="C49" s="218">
        <v>2143.6251</v>
      </c>
      <c r="D49" s="219">
        <v>237</v>
      </c>
      <c r="E49" s="209">
        <v>140599</v>
      </c>
      <c r="F49" s="209">
        <f t="shared" si="6"/>
        <v>462240</v>
      </c>
      <c r="G49" s="209">
        <v>238131</v>
      </c>
      <c r="H49" s="209">
        <v>224109</v>
      </c>
      <c r="I49" s="210">
        <v>106.26</v>
      </c>
      <c r="J49" s="210">
        <v>3.29</v>
      </c>
      <c r="K49" s="211">
        <v>216</v>
      </c>
    </row>
    <row r="50" spans="2:11" ht="27" customHeight="1" hidden="1">
      <c r="B50" s="224" t="s">
        <v>35</v>
      </c>
      <c r="C50" s="218">
        <v>2143.6251</v>
      </c>
      <c r="D50" s="219">
        <v>237</v>
      </c>
      <c r="E50" s="209">
        <v>140745</v>
      </c>
      <c r="F50" s="209">
        <f t="shared" si="6"/>
        <v>462271</v>
      </c>
      <c r="G50" s="209">
        <v>238145</v>
      </c>
      <c r="H50" s="209">
        <v>224126</v>
      </c>
      <c r="I50" s="210">
        <v>106.25</v>
      </c>
      <c r="J50" s="210">
        <v>3.28</v>
      </c>
      <c r="K50" s="211">
        <v>216</v>
      </c>
    </row>
    <row r="51" spans="2:11" ht="27" customHeight="1" hidden="1">
      <c r="B51" s="224" t="s">
        <v>36</v>
      </c>
      <c r="C51" s="218">
        <v>2143.6251</v>
      </c>
      <c r="D51" s="219">
        <v>237</v>
      </c>
      <c r="E51" s="209">
        <v>141006</v>
      </c>
      <c r="F51" s="209">
        <f t="shared" si="6"/>
        <v>462286</v>
      </c>
      <c r="G51" s="209">
        <v>238153</v>
      </c>
      <c r="H51" s="209">
        <v>224133</v>
      </c>
      <c r="I51" s="210">
        <v>106.26</v>
      </c>
      <c r="J51" s="210">
        <v>3.28</v>
      </c>
      <c r="K51" s="211">
        <v>216</v>
      </c>
    </row>
    <row r="52" spans="2:11" ht="27" customHeight="1" hidden="1">
      <c r="B52" s="222" t="s">
        <v>357</v>
      </c>
      <c r="C52" s="218">
        <v>2143.6251</v>
      </c>
      <c r="D52" s="219">
        <v>237</v>
      </c>
      <c r="E52" s="209">
        <v>142776</v>
      </c>
      <c r="F52" s="209">
        <f>SUM(G52:H52)</f>
        <v>461586</v>
      </c>
      <c r="G52" s="209">
        <v>237326</v>
      </c>
      <c r="H52" s="209">
        <v>224260</v>
      </c>
      <c r="I52" s="210">
        <f>(G52/H52)*100</f>
        <v>105.82627307589405</v>
      </c>
      <c r="J52" s="210">
        <f>(F52/E52)</f>
        <v>3.232938308959489</v>
      </c>
      <c r="K52" s="211">
        <f>(F52/C52)</f>
        <v>215.3296301671407</v>
      </c>
    </row>
    <row r="53" spans="2:11" ht="27" customHeight="1" hidden="1">
      <c r="B53" s="224" t="s">
        <v>358</v>
      </c>
      <c r="C53" s="218">
        <v>2143.6251</v>
      </c>
      <c r="D53" s="219">
        <v>237</v>
      </c>
      <c r="E53" s="209">
        <v>141138</v>
      </c>
      <c r="F53" s="209">
        <f t="shared" si="6"/>
        <v>462165</v>
      </c>
      <c r="G53" s="209">
        <v>238043</v>
      </c>
      <c r="H53" s="209">
        <v>224122</v>
      </c>
      <c r="I53" s="210">
        <v>106.21</v>
      </c>
      <c r="J53" s="210">
        <v>3.27</v>
      </c>
      <c r="K53" s="211">
        <v>216</v>
      </c>
    </row>
    <row r="54" spans="2:11" ht="27" customHeight="1" hidden="1">
      <c r="B54" s="224" t="s">
        <v>39</v>
      </c>
      <c r="C54" s="218">
        <v>2143.6251</v>
      </c>
      <c r="D54" s="219">
        <v>237</v>
      </c>
      <c r="E54" s="209">
        <v>141149</v>
      </c>
      <c r="F54" s="209">
        <f t="shared" si="6"/>
        <v>462048</v>
      </c>
      <c r="G54" s="209">
        <v>237961</v>
      </c>
      <c r="H54" s="209">
        <v>224087</v>
      </c>
      <c r="I54" s="210">
        <v>106.19</v>
      </c>
      <c r="J54" s="210">
        <v>3.27</v>
      </c>
      <c r="K54" s="211">
        <v>216</v>
      </c>
    </row>
    <row r="55" spans="2:11" ht="27" customHeight="1" hidden="1">
      <c r="B55" s="224" t="s">
        <v>40</v>
      </c>
      <c r="C55" s="218">
        <v>2143.6251</v>
      </c>
      <c r="D55" s="219">
        <v>237</v>
      </c>
      <c r="E55" s="209">
        <v>141319</v>
      </c>
      <c r="F55" s="209">
        <f t="shared" si="6"/>
        <v>461978</v>
      </c>
      <c r="G55" s="209">
        <v>237878</v>
      </c>
      <c r="H55" s="209">
        <v>224100</v>
      </c>
      <c r="I55" s="210">
        <v>106.15</v>
      </c>
      <c r="J55" s="210">
        <v>3.27</v>
      </c>
      <c r="K55" s="211">
        <v>216</v>
      </c>
    </row>
    <row r="56" spans="2:11" ht="27" customHeight="1" hidden="1">
      <c r="B56" s="224" t="s">
        <v>356</v>
      </c>
      <c r="C56" s="218">
        <v>2143.6251</v>
      </c>
      <c r="D56" s="219">
        <v>237</v>
      </c>
      <c r="E56" s="209">
        <v>141441</v>
      </c>
      <c r="F56" s="209">
        <f t="shared" si="6"/>
        <v>461879</v>
      </c>
      <c r="G56" s="209">
        <v>237814</v>
      </c>
      <c r="H56" s="209">
        <v>224065</v>
      </c>
      <c r="I56" s="210">
        <v>106.14</v>
      </c>
      <c r="J56" s="210">
        <v>3.27</v>
      </c>
      <c r="K56" s="211">
        <v>215</v>
      </c>
    </row>
    <row r="57" spans="2:11" ht="27" customHeight="1" hidden="1">
      <c r="B57" s="224" t="s">
        <v>30</v>
      </c>
      <c r="C57" s="218">
        <v>2143.6251</v>
      </c>
      <c r="D57" s="219">
        <v>237</v>
      </c>
      <c r="E57" s="209">
        <v>141611</v>
      </c>
      <c r="F57" s="209">
        <f t="shared" si="6"/>
        <v>461745</v>
      </c>
      <c r="G57" s="209">
        <v>237702</v>
      </c>
      <c r="H57" s="209">
        <v>224043</v>
      </c>
      <c r="I57" s="210">
        <v>106.1</v>
      </c>
      <c r="J57" s="210">
        <v>3.26</v>
      </c>
      <c r="K57" s="211">
        <v>215</v>
      </c>
    </row>
    <row r="58" spans="2:11" ht="27" customHeight="1" hidden="1">
      <c r="B58" s="224" t="s">
        <v>31</v>
      </c>
      <c r="C58" s="218">
        <v>2143.6251</v>
      </c>
      <c r="D58" s="219">
        <v>237</v>
      </c>
      <c r="E58" s="209">
        <v>141903</v>
      </c>
      <c r="F58" s="209">
        <f t="shared" si="6"/>
        <v>461695</v>
      </c>
      <c r="G58" s="209">
        <v>237595</v>
      </c>
      <c r="H58" s="209">
        <v>224100</v>
      </c>
      <c r="I58" s="210">
        <v>106.02</v>
      </c>
      <c r="J58" s="210">
        <v>3.25</v>
      </c>
      <c r="K58" s="211">
        <v>215</v>
      </c>
    </row>
    <row r="59" spans="2:11" ht="27" customHeight="1" hidden="1">
      <c r="B59" s="224" t="s">
        <v>32</v>
      </c>
      <c r="C59" s="218">
        <v>2143.6251</v>
      </c>
      <c r="D59" s="219">
        <v>237</v>
      </c>
      <c r="E59" s="209">
        <v>142009</v>
      </c>
      <c r="F59" s="209">
        <f t="shared" si="6"/>
        <v>461672</v>
      </c>
      <c r="G59" s="209">
        <v>237552</v>
      </c>
      <c r="H59" s="209">
        <v>224120</v>
      </c>
      <c r="I59" s="210">
        <v>105.99</v>
      </c>
      <c r="J59" s="210">
        <v>3.25</v>
      </c>
      <c r="K59" s="211">
        <v>215</v>
      </c>
    </row>
    <row r="60" spans="2:11" ht="27" customHeight="1" hidden="1">
      <c r="B60" s="224" t="s">
        <v>161</v>
      </c>
      <c r="C60" s="218">
        <v>2143.6251</v>
      </c>
      <c r="D60" s="219">
        <v>237</v>
      </c>
      <c r="E60" s="209">
        <v>142229</v>
      </c>
      <c r="F60" s="209">
        <f t="shared" si="6"/>
        <v>461505</v>
      </c>
      <c r="G60" s="209">
        <v>237456</v>
      </c>
      <c r="H60" s="209">
        <v>224049</v>
      </c>
      <c r="I60" s="210">
        <v>105.98</v>
      </c>
      <c r="J60" s="210">
        <v>3.24</v>
      </c>
      <c r="K60" s="211">
        <v>215</v>
      </c>
    </row>
    <row r="61" spans="2:11" ht="27" customHeight="1" hidden="1">
      <c r="B61" s="224" t="s">
        <v>33</v>
      </c>
      <c r="C61" s="218">
        <v>2143.6251</v>
      </c>
      <c r="D61" s="219">
        <v>237</v>
      </c>
      <c r="E61" s="209">
        <v>142500</v>
      </c>
      <c r="F61" s="209">
        <f t="shared" si="6"/>
        <v>461467</v>
      </c>
      <c r="G61" s="209">
        <v>237406</v>
      </c>
      <c r="H61" s="209">
        <v>224061</v>
      </c>
      <c r="I61" s="210">
        <v>105.96</v>
      </c>
      <c r="J61" s="210">
        <v>3.24</v>
      </c>
      <c r="K61" s="211">
        <v>215</v>
      </c>
    </row>
    <row r="62" spans="2:11" ht="27" customHeight="1" hidden="1">
      <c r="B62" s="224" t="s">
        <v>34</v>
      </c>
      <c r="C62" s="218">
        <v>2143.6251</v>
      </c>
      <c r="D62" s="219">
        <v>237</v>
      </c>
      <c r="E62" s="209">
        <v>142586</v>
      </c>
      <c r="F62" s="209">
        <f t="shared" si="6"/>
        <v>461500</v>
      </c>
      <c r="G62" s="209">
        <v>237366</v>
      </c>
      <c r="H62" s="209">
        <v>224134</v>
      </c>
      <c r="I62" s="210">
        <v>105.9</v>
      </c>
      <c r="J62" s="210">
        <v>3.24</v>
      </c>
      <c r="K62" s="211">
        <v>215</v>
      </c>
    </row>
    <row r="63" spans="2:11" ht="27" customHeight="1" hidden="1">
      <c r="B63" s="224" t="s">
        <v>35</v>
      </c>
      <c r="C63" s="218">
        <v>2143.6251</v>
      </c>
      <c r="D63" s="219">
        <v>237</v>
      </c>
      <c r="E63" s="209">
        <v>142680</v>
      </c>
      <c r="F63" s="209">
        <f t="shared" si="6"/>
        <v>461563</v>
      </c>
      <c r="G63" s="209">
        <v>237349</v>
      </c>
      <c r="H63" s="209">
        <v>224214</v>
      </c>
      <c r="I63" s="210">
        <v>105.86</v>
      </c>
      <c r="J63" s="210">
        <v>3.23</v>
      </c>
      <c r="K63" s="211">
        <v>215</v>
      </c>
    </row>
    <row r="64" spans="2:11" ht="27" customHeight="1" hidden="1">
      <c r="B64" s="224" t="s">
        <v>36</v>
      </c>
      <c r="C64" s="218">
        <v>2143.6251</v>
      </c>
      <c r="D64" s="219">
        <v>237</v>
      </c>
      <c r="E64" s="209">
        <v>142776</v>
      </c>
      <c r="F64" s="209">
        <f t="shared" si="6"/>
        <v>461586</v>
      </c>
      <c r="G64" s="209">
        <v>237326</v>
      </c>
      <c r="H64" s="209">
        <v>224260</v>
      </c>
      <c r="I64" s="210">
        <v>105.83</v>
      </c>
      <c r="J64" s="210">
        <v>3.23</v>
      </c>
      <c r="K64" s="211">
        <v>215</v>
      </c>
    </row>
    <row r="65" spans="2:11" ht="27" customHeight="1" hidden="1">
      <c r="B65" s="222" t="s">
        <v>324</v>
      </c>
      <c r="C65" s="218">
        <v>2143.6251</v>
      </c>
      <c r="D65" s="219">
        <v>235</v>
      </c>
      <c r="E65" s="209">
        <v>144669</v>
      </c>
      <c r="F65" s="209">
        <f>SUM(G65:H65)</f>
        <v>460426</v>
      </c>
      <c r="G65" s="209">
        <v>236447</v>
      </c>
      <c r="H65" s="209">
        <v>223979</v>
      </c>
      <c r="I65" s="210">
        <f>G65/H65*100</f>
        <v>105.566593296693</v>
      </c>
      <c r="J65" s="210">
        <v>3.18</v>
      </c>
      <c r="K65" s="211">
        <v>215</v>
      </c>
    </row>
    <row r="66" spans="2:11" ht="27" customHeight="1" hidden="1">
      <c r="B66" s="224" t="s">
        <v>358</v>
      </c>
      <c r="C66" s="218">
        <v>2143.6251</v>
      </c>
      <c r="D66" s="219">
        <v>235</v>
      </c>
      <c r="E66" s="209">
        <v>142808</v>
      </c>
      <c r="F66" s="209">
        <f t="shared" si="6"/>
        <v>461511</v>
      </c>
      <c r="G66" s="209">
        <v>237286</v>
      </c>
      <c r="H66" s="209">
        <v>224225</v>
      </c>
      <c r="I66" s="210">
        <v>105.82</v>
      </c>
      <c r="J66" s="210">
        <v>3.23</v>
      </c>
      <c r="K66" s="211">
        <v>215</v>
      </c>
    </row>
    <row r="67" spans="2:11" ht="27" customHeight="1" hidden="1">
      <c r="B67" s="224" t="s">
        <v>39</v>
      </c>
      <c r="C67" s="218">
        <v>2143.6251</v>
      </c>
      <c r="D67" s="219">
        <v>235</v>
      </c>
      <c r="E67" s="209">
        <v>142893</v>
      </c>
      <c r="F67" s="209">
        <f t="shared" si="6"/>
        <v>461397</v>
      </c>
      <c r="G67" s="209">
        <v>237226</v>
      </c>
      <c r="H67" s="209">
        <v>224171</v>
      </c>
      <c r="I67" s="210">
        <v>105.82</v>
      </c>
      <c r="J67" s="210">
        <v>3.23</v>
      </c>
      <c r="K67" s="211">
        <v>215</v>
      </c>
    </row>
    <row r="68" spans="2:11" ht="27" customHeight="1" hidden="1">
      <c r="B68" s="224" t="s">
        <v>40</v>
      </c>
      <c r="C68" s="218">
        <v>2143.6251</v>
      </c>
      <c r="D68" s="219">
        <v>235</v>
      </c>
      <c r="E68" s="209">
        <v>143016</v>
      </c>
      <c r="F68" s="209">
        <f t="shared" si="6"/>
        <v>461116</v>
      </c>
      <c r="G68" s="209">
        <v>237038</v>
      </c>
      <c r="H68" s="209">
        <v>224078</v>
      </c>
      <c r="I68" s="210">
        <v>105.78</v>
      </c>
      <c r="J68" s="210">
        <v>3.22</v>
      </c>
      <c r="K68" s="211">
        <v>215</v>
      </c>
    </row>
    <row r="69" spans="2:11" ht="27" customHeight="1" hidden="1">
      <c r="B69" s="224" t="s">
        <v>356</v>
      </c>
      <c r="C69" s="218">
        <v>2143.6251</v>
      </c>
      <c r="D69" s="219">
        <v>235</v>
      </c>
      <c r="E69" s="209">
        <v>143054</v>
      </c>
      <c r="F69" s="209">
        <f aca="true" t="shared" si="7" ref="F69:F75">SUM(G69:H69)</f>
        <v>461013</v>
      </c>
      <c r="G69" s="209">
        <v>236979</v>
      </c>
      <c r="H69" s="209">
        <v>224034</v>
      </c>
      <c r="I69" s="210">
        <v>105.78</v>
      </c>
      <c r="J69" s="210">
        <v>3.22</v>
      </c>
      <c r="K69" s="211">
        <v>215</v>
      </c>
    </row>
    <row r="70" spans="2:11" ht="27" customHeight="1" hidden="1">
      <c r="B70" s="224" t="s">
        <v>30</v>
      </c>
      <c r="C70" s="218">
        <v>2143.6251</v>
      </c>
      <c r="D70" s="219">
        <v>235</v>
      </c>
      <c r="E70" s="209">
        <v>143207</v>
      </c>
      <c r="F70" s="209">
        <f t="shared" si="7"/>
        <v>460892</v>
      </c>
      <c r="G70" s="209">
        <v>236894</v>
      </c>
      <c r="H70" s="209">
        <v>223998</v>
      </c>
      <c r="I70" s="210">
        <v>105.76</v>
      </c>
      <c r="J70" s="210">
        <v>3.22</v>
      </c>
      <c r="K70" s="211">
        <v>215</v>
      </c>
    </row>
    <row r="71" spans="2:11" ht="27" customHeight="1" hidden="1">
      <c r="B71" s="224" t="s">
        <v>31</v>
      </c>
      <c r="C71" s="218">
        <v>2143.6251</v>
      </c>
      <c r="D71" s="219">
        <v>235</v>
      </c>
      <c r="E71" s="209">
        <v>143492</v>
      </c>
      <c r="F71" s="209">
        <f t="shared" si="7"/>
        <v>460855</v>
      </c>
      <c r="G71" s="209">
        <v>236857</v>
      </c>
      <c r="H71" s="209">
        <v>223998</v>
      </c>
      <c r="I71" s="210">
        <v>105.74</v>
      </c>
      <c r="J71" s="210">
        <v>3.21</v>
      </c>
      <c r="K71" s="211">
        <v>215</v>
      </c>
    </row>
    <row r="72" spans="2:11" ht="27" customHeight="1" hidden="1">
      <c r="B72" s="224" t="s">
        <v>32</v>
      </c>
      <c r="C72" s="218">
        <v>2143.6251</v>
      </c>
      <c r="D72" s="219">
        <v>235</v>
      </c>
      <c r="E72" s="209">
        <v>143720</v>
      </c>
      <c r="F72" s="209">
        <f t="shared" si="7"/>
        <v>460809</v>
      </c>
      <c r="G72" s="209">
        <v>236800</v>
      </c>
      <c r="H72" s="209">
        <v>224009</v>
      </c>
      <c r="I72" s="210">
        <f aca="true" t="shared" si="8" ref="I72:I77">G72/H72*100</f>
        <v>105.7100384359557</v>
      </c>
      <c r="J72" s="210">
        <v>3.21</v>
      </c>
      <c r="K72" s="211">
        <v>215</v>
      </c>
    </row>
    <row r="73" spans="2:11" ht="27" customHeight="1" hidden="1">
      <c r="B73" s="224" t="s">
        <v>161</v>
      </c>
      <c r="C73" s="218">
        <v>2143.6251</v>
      </c>
      <c r="D73" s="219">
        <v>235</v>
      </c>
      <c r="E73" s="209">
        <v>144025</v>
      </c>
      <c r="F73" s="209">
        <f t="shared" si="7"/>
        <v>460680</v>
      </c>
      <c r="G73" s="209">
        <v>236681</v>
      </c>
      <c r="H73" s="209">
        <v>223999</v>
      </c>
      <c r="I73" s="210">
        <f t="shared" si="8"/>
        <v>105.66163241800186</v>
      </c>
      <c r="J73" s="210">
        <v>3.2</v>
      </c>
      <c r="K73" s="211">
        <v>215</v>
      </c>
    </row>
    <row r="74" spans="2:11" ht="27" customHeight="1" hidden="1">
      <c r="B74" s="224" t="s">
        <v>33</v>
      </c>
      <c r="C74" s="218">
        <v>2143.6251</v>
      </c>
      <c r="D74" s="219">
        <v>235</v>
      </c>
      <c r="E74" s="209">
        <v>144427</v>
      </c>
      <c r="F74" s="209">
        <f t="shared" si="7"/>
        <v>460599</v>
      </c>
      <c r="G74" s="209">
        <v>236628</v>
      </c>
      <c r="H74" s="209">
        <v>223971</v>
      </c>
      <c r="I74" s="210">
        <f t="shared" si="8"/>
        <v>105.65117805430167</v>
      </c>
      <c r="J74" s="210">
        <v>3.19</v>
      </c>
      <c r="K74" s="211">
        <v>215</v>
      </c>
    </row>
    <row r="75" spans="2:11" ht="27" customHeight="1" hidden="1">
      <c r="B75" s="224" t="s">
        <v>34</v>
      </c>
      <c r="C75" s="218">
        <v>2143.6251</v>
      </c>
      <c r="D75" s="219">
        <v>235</v>
      </c>
      <c r="E75" s="209">
        <v>144521</v>
      </c>
      <c r="F75" s="209">
        <f t="shared" si="7"/>
        <v>460561</v>
      </c>
      <c r="G75" s="209">
        <v>236574</v>
      </c>
      <c r="H75" s="209">
        <v>223987</v>
      </c>
      <c r="I75" s="210">
        <f t="shared" si="8"/>
        <v>105.61952256157723</v>
      </c>
      <c r="J75" s="210">
        <v>3.19</v>
      </c>
      <c r="K75" s="211">
        <v>215</v>
      </c>
    </row>
    <row r="76" spans="2:11" ht="27" customHeight="1" hidden="1">
      <c r="B76" s="224" t="s">
        <v>35</v>
      </c>
      <c r="C76" s="218">
        <v>2143.6251</v>
      </c>
      <c r="D76" s="219">
        <v>235</v>
      </c>
      <c r="E76" s="209">
        <v>144609</v>
      </c>
      <c r="F76" s="209">
        <f>SUM(G76:H76)</f>
        <v>460412</v>
      </c>
      <c r="G76" s="209">
        <v>236473</v>
      </c>
      <c r="H76" s="209">
        <v>223939</v>
      </c>
      <c r="I76" s="210">
        <f t="shared" si="8"/>
        <v>105.5970599136372</v>
      </c>
      <c r="J76" s="210">
        <v>3.18</v>
      </c>
      <c r="K76" s="211">
        <v>215</v>
      </c>
    </row>
    <row r="77" spans="2:11" ht="27" customHeight="1" hidden="1">
      <c r="B77" s="224" t="s">
        <v>36</v>
      </c>
      <c r="C77" s="218">
        <v>2143.6251</v>
      </c>
      <c r="D77" s="219">
        <v>235</v>
      </c>
      <c r="E77" s="209">
        <v>144669</v>
      </c>
      <c r="F77" s="209">
        <f>SUM(G77:H77)</f>
        <v>460426</v>
      </c>
      <c r="G77" s="209">
        <v>236447</v>
      </c>
      <c r="H77" s="209">
        <v>223979</v>
      </c>
      <c r="I77" s="210">
        <f t="shared" si="8"/>
        <v>105.566593296693</v>
      </c>
      <c r="J77" s="210">
        <v>3.18</v>
      </c>
      <c r="K77" s="211">
        <v>215</v>
      </c>
    </row>
    <row r="78" spans="2:11" ht="27" customHeight="1">
      <c r="B78" s="222" t="s">
        <v>325</v>
      </c>
      <c r="C78" s="218"/>
      <c r="D78" s="219"/>
      <c r="E78" s="209"/>
      <c r="F78" s="209"/>
      <c r="G78" s="209"/>
      <c r="H78" s="209"/>
      <c r="I78" s="210"/>
      <c r="J78" s="210"/>
      <c r="K78" s="211"/>
    </row>
    <row r="79" spans="2:11" ht="27" customHeight="1" hidden="1">
      <c r="B79" s="224" t="s">
        <v>358</v>
      </c>
      <c r="C79" s="218">
        <v>2143.6251</v>
      </c>
      <c r="D79" s="219">
        <v>235</v>
      </c>
      <c r="E79" s="209">
        <v>144805</v>
      </c>
      <c r="F79" s="209">
        <v>460354</v>
      </c>
      <c r="G79" s="209">
        <v>236380</v>
      </c>
      <c r="H79" s="209">
        <v>223974</v>
      </c>
      <c r="I79" s="210">
        <f aca="true" t="shared" si="9" ref="I79:I85">G79/H79*100</f>
        <v>105.53903578093886</v>
      </c>
      <c r="J79" s="210">
        <v>3.18</v>
      </c>
      <c r="K79" s="211">
        <v>215</v>
      </c>
    </row>
    <row r="80" spans="2:11" ht="27" customHeight="1" hidden="1">
      <c r="B80" s="224" t="s">
        <v>39</v>
      </c>
      <c r="C80" s="218">
        <v>2143.6251</v>
      </c>
      <c r="D80" s="219">
        <v>235</v>
      </c>
      <c r="E80" s="209">
        <v>144840</v>
      </c>
      <c r="F80" s="209">
        <v>460343</v>
      </c>
      <c r="G80" s="209">
        <v>236319</v>
      </c>
      <c r="H80" s="209">
        <v>224024</v>
      </c>
      <c r="I80" s="210">
        <f t="shared" si="9"/>
        <v>105.48825125879371</v>
      </c>
      <c r="J80" s="210">
        <v>3.18</v>
      </c>
      <c r="K80" s="211">
        <v>215</v>
      </c>
    </row>
    <row r="81" spans="2:11" ht="27" customHeight="1" hidden="1">
      <c r="B81" s="224" t="s">
        <v>40</v>
      </c>
      <c r="C81" s="218">
        <v>2143.6251</v>
      </c>
      <c r="D81" s="219">
        <v>235</v>
      </c>
      <c r="E81" s="209">
        <v>145031</v>
      </c>
      <c r="F81" s="209">
        <v>460211</v>
      </c>
      <c r="G81" s="209">
        <v>236195</v>
      </c>
      <c r="H81" s="209">
        <v>224016</v>
      </c>
      <c r="I81" s="210">
        <f t="shared" si="9"/>
        <v>105.43666523819728</v>
      </c>
      <c r="J81" s="210">
        <v>3.17</v>
      </c>
      <c r="K81" s="211">
        <v>215</v>
      </c>
    </row>
    <row r="82" spans="2:11" ht="27" customHeight="1" hidden="1">
      <c r="B82" s="224" t="s">
        <v>356</v>
      </c>
      <c r="C82" s="218">
        <v>2143.6251</v>
      </c>
      <c r="D82" s="219">
        <v>235</v>
      </c>
      <c r="E82" s="209">
        <v>145171</v>
      </c>
      <c r="F82" s="209">
        <v>460265</v>
      </c>
      <c r="G82" s="209">
        <v>236173</v>
      </c>
      <c r="H82" s="209">
        <v>224092</v>
      </c>
      <c r="I82" s="210">
        <f t="shared" si="9"/>
        <v>105.3910893740071</v>
      </c>
      <c r="J82" s="210">
        <v>3.17</v>
      </c>
      <c r="K82" s="211">
        <v>215</v>
      </c>
    </row>
    <row r="83" spans="2:11" ht="27" customHeight="1">
      <c r="B83" s="224" t="s">
        <v>30</v>
      </c>
      <c r="C83" s="218">
        <v>2143.6251</v>
      </c>
      <c r="D83" s="219">
        <v>235</v>
      </c>
      <c r="E83" s="209">
        <v>145410</v>
      </c>
      <c r="F83" s="209">
        <v>460161</v>
      </c>
      <c r="G83" s="209">
        <v>236067</v>
      </c>
      <c r="H83" s="209">
        <v>224094</v>
      </c>
      <c r="I83" s="210">
        <f t="shared" si="9"/>
        <v>105.34284719805083</v>
      </c>
      <c r="J83" s="210">
        <v>3.16</v>
      </c>
      <c r="K83" s="211">
        <v>215</v>
      </c>
    </row>
    <row r="84" spans="2:11" ht="27" customHeight="1">
      <c r="B84" s="224" t="s">
        <v>31</v>
      </c>
      <c r="C84" s="218">
        <v>2143.6251</v>
      </c>
      <c r="D84" s="219">
        <v>235</v>
      </c>
      <c r="E84" s="209">
        <v>145647</v>
      </c>
      <c r="F84" s="209">
        <v>460133</v>
      </c>
      <c r="G84" s="209">
        <v>236061</v>
      </c>
      <c r="H84" s="209">
        <v>224072</v>
      </c>
      <c r="I84" s="210">
        <f t="shared" si="9"/>
        <v>105.3505123353208</v>
      </c>
      <c r="J84" s="210">
        <v>3.16</v>
      </c>
      <c r="K84" s="211">
        <v>215</v>
      </c>
    </row>
    <row r="85" spans="2:11" ht="27" customHeight="1">
      <c r="B85" s="224" t="s">
        <v>32</v>
      </c>
      <c r="C85" s="218">
        <v>2143.6251</v>
      </c>
      <c r="D85" s="219">
        <v>235</v>
      </c>
      <c r="E85" s="209">
        <v>145857</v>
      </c>
      <c r="F85" s="209">
        <v>460211</v>
      </c>
      <c r="G85" s="209">
        <v>236091</v>
      </c>
      <c r="H85" s="209">
        <v>224120</v>
      </c>
      <c r="I85" s="210">
        <f t="shared" si="9"/>
        <v>105.34133499910763</v>
      </c>
      <c r="J85" s="210">
        <v>3.16</v>
      </c>
      <c r="K85" s="211">
        <v>215</v>
      </c>
    </row>
    <row r="86" spans="2:11" ht="27" customHeight="1">
      <c r="B86" s="224" t="s">
        <v>161</v>
      </c>
      <c r="C86" s="218">
        <v>2143.6251</v>
      </c>
      <c r="D86" s="219">
        <v>235</v>
      </c>
      <c r="E86" s="209">
        <v>146110</v>
      </c>
      <c r="F86" s="209">
        <v>460312</v>
      </c>
      <c r="G86" s="209">
        <v>236115</v>
      </c>
      <c r="H86" s="209">
        <v>224197</v>
      </c>
      <c r="I86" s="210">
        <f>G86/H86*100</f>
        <v>105.31586060473602</v>
      </c>
      <c r="J86" s="210">
        <v>3.15</v>
      </c>
      <c r="K86" s="211">
        <v>215</v>
      </c>
    </row>
    <row r="87" spans="2:11" ht="27" customHeight="1">
      <c r="B87" s="224" t="s">
        <v>33</v>
      </c>
      <c r="C87" s="218">
        <v>2143.6251</v>
      </c>
      <c r="D87" s="219">
        <v>235</v>
      </c>
      <c r="E87" s="209">
        <v>146422</v>
      </c>
      <c r="F87" s="209">
        <v>460193</v>
      </c>
      <c r="G87" s="209">
        <v>235986</v>
      </c>
      <c r="H87" s="209">
        <v>224207</v>
      </c>
      <c r="I87" s="210">
        <f>G87/H87*100</f>
        <v>105.25362722840946</v>
      </c>
      <c r="J87" s="210">
        <v>3.14</v>
      </c>
      <c r="K87" s="211">
        <v>215</v>
      </c>
    </row>
    <row r="88" spans="2:11" ht="27" customHeight="1">
      <c r="B88" s="224" t="s">
        <v>34</v>
      </c>
      <c r="C88" s="218">
        <v>2143.6251</v>
      </c>
      <c r="D88" s="225">
        <v>235</v>
      </c>
      <c r="E88" s="209">
        <v>146597</v>
      </c>
      <c r="F88" s="209">
        <v>460218</v>
      </c>
      <c r="G88" s="209">
        <v>235941</v>
      </c>
      <c r="H88" s="209">
        <v>224277</v>
      </c>
      <c r="I88" s="210">
        <f>G88/H88*100</f>
        <v>105.20071162000562</v>
      </c>
      <c r="J88" s="210">
        <v>3.14</v>
      </c>
      <c r="K88" s="211">
        <v>215</v>
      </c>
    </row>
    <row r="89" spans="2:11" ht="27" customHeight="1">
      <c r="B89" s="224" t="s">
        <v>35</v>
      </c>
      <c r="C89" s="218">
        <v>2143.6251</v>
      </c>
      <c r="D89" s="225">
        <v>235</v>
      </c>
      <c r="E89" s="209">
        <v>146802</v>
      </c>
      <c r="F89" s="209">
        <v>460358</v>
      </c>
      <c r="G89" s="209">
        <v>235963</v>
      </c>
      <c r="H89" s="209">
        <v>224395</v>
      </c>
      <c r="I89" s="210">
        <f>G89/H89*100</f>
        <v>105.15519508010429</v>
      </c>
      <c r="J89" s="210">
        <v>3.14</v>
      </c>
      <c r="K89" s="211">
        <v>215</v>
      </c>
    </row>
    <row r="90" spans="2:11" ht="27" customHeight="1">
      <c r="B90" s="224" t="s">
        <v>36</v>
      </c>
      <c r="C90" s="218">
        <v>2143.6251</v>
      </c>
      <c r="D90" s="225">
        <v>235</v>
      </c>
      <c r="E90" s="209">
        <v>146924</v>
      </c>
      <c r="F90" s="209">
        <v>460398</v>
      </c>
      <c r="G90" s="209">
        <v>235952</v>
      </c>
      <c r="H90" s="209">
        <v>224446</v>
      </c>
      <c r="I90" s="210">
        <f>G90/H90*100</f>
        <v>105.12640011405861</v>
      </c>
      <c r="J90" s="210">
        <v>3.13</v>
      </c>
      <c r="K90" s="211">
        <v>215</v>
      </c>
    </row>
    <row r="91" spans="2:11" ht="27" customHeight="1">
      <c r="B91" s="222" t="s">
        <v>359</v>
      </c>
      <c r="C91" s="218"/>
      <c r="D91" s="219"/>
      <c r="E91" s="209"/>
      <c r="F91" s="209"/>
      <c r="G91" s="209"/>
      <c r="H91" s="209"/>
      <c r="I91" s="210"/>
      <c r="J91" s="210"/>
      <c r="K91" s="211"/>
    </row>
    <row r="92" spans="2:11" ht="27" customHeight="1">
      <c r="B92" s="224" t="s">
        <v>358</v>
      </c>
      <c r="C92" s="218">
        <v>2143.6251</v>
      </c>
      <c r="D92" s="219">
        <v>235</v>
      </c>
      <c r="E92" s="209">
        <v>147007</v>
      </c>
      <c r="F92" s="209">
        <v>460319</v>
      </c>
      <c r="G92" s="209">
        <v>235862</v>
      </c>
      <c r="H92" s="209">
        <v>224457</v>
      </c>
      <c r="I92" s="210">
        <f>G92/H92*100</f>
        <v>105.08115140093648</v>
      </c>
      <c r="J92" s="210">
        <v>3.13</v>
      </c>
      <c r="K92" s="211">
        <v>215</v>
      </c>
    </row>
    <row r="93" spans="2:11" ht="27" customHeight="1">
      <c r="B93" s="224" t="s">
        <v>39</v>
      </c>
      <c r="C93" s="218">
        <v>2143.6251</v>
      </c>
      <c r="D93" s="219">
        <v>235</v>
      </c>
      <c r="E93" s="209">
        <v>147172</v>
      </c>
      <c r="F93" s="209">
        <v>460584</v>
      </c>
      <c r="G93" s="209">
        <v>235924</v>
      </c>
      <c r="H93" s="209">
        <v>224660</v>
      </c>
      <c r="I93" s="210">
        <f>G93/H93*100</f>
        <v>105.01379862903943</v>
      </c>
      <c r="J93" s="210">
        <v>3.13</v>
      </c>
      <c r="K93" s="211">
        <v>215</v>
      </c>
    </row>
    <row r="94" spans="2:11" ht="27" customHeight="1">
      <c r="B94" s="224" t="s">
        <v>40</v>
      </c>
      <c r="C94" s="218">
        <v>2143.6251</v>
      </c>
      <c r="D94" s="219">
        <v>235</v>
      </c>
      <c r="E94" s="209">
        <v>147380</v>
      </c>
      <c r="F94" s="209">
        <v>460656</v>
      </c>
      <c r="G94" s="209">
        <v>235908</v>
      </c>
      <c r="H94" s="209">
        <v>224748</v>
      </c>
      <c r="I94" s="210">
        <f>G94/H94*100</f>
        <v>104.96556142880024</v>
      </c>
      <c r="J94" s="210">
        <v>3.13</v>
      </c>
      <c r="K94" s="211">
        <v>215</v>
      </c>
    </row>
    <row r="95" spans="2:11" ht="27" customHeight="1">
      <c r="B95" s="224" t="s">
        <v>356</v>
      </c>
      <c r="C95" s="218">
        <v>2143.6251</v>
      </c>
      <c r="D95" s="219">
        <v>235</v>
      </c>
      <c r="E95" s="209">
        <v>147697</v>
      </c>
      <c r="F95" s="209">
        <v>460992</v>
      </c>
      <c r="G95" s="209">
        <v>236000</v>
      </c>
      <c r="H95" s="209">
        <v>224992</v>
      </c>
      <c r="I95" s="210">
        <f>G95/H95*100</f>
        <v>104.89261840420994</v>
      </c>
      <c r="J95" s="210">
        <v>3.12</v>
      </c>
      <c r="K95" s="211">
        <v>215</v>
      </c>
    </row>
    <row r="96" spans="2:11" ht="27" customHeight="1" thickBot="1">
      <c r="B96" s="224" t="s">
        <v>30</v>
      </c>
      <c r="C96" s="218">
        <v>2143.6251</v>
      </c>
      <c r="D96" s="219">
        <v>235</v>
      </c>
      <c r="E96" s="209">
        <v>147985</v>
      </c>
      <c r="F96" s="209">
        <v>460918</v>
      </c>
      <c r="G96" s="209">
        <v>235932</v>
      </c>
      <c r="H96" s="209">
        <v>224986</v>
      </c>
      <c r="I96" s="210">
        <f>G96/H96*100</f>
        <v>104.86519161192251</v>
      </c>
      <c r="J96" s="210">
        <v>3.11</v>
      </c>
      <c r="K96" s="211">
        <v>215</v>
      </c>
    </row>
    <row r="97" spans="2:11" ht="30" customHeight="1">
      <c r="B97" s="377" t="s">
        <v>360</v>
      </c>
      <c r="C97" s="379">
        <v>0</v>
      </c>
      <c r="D97" s="381">
        <v>0</v>
      </c>
      <c r="E97" s="373">
        <f>(E96-E95)/E95*100</f>
        <v>0.19499380488432397</v>
      </c>
      <c r="F97" s="373">
        <f>(F96-F95)/F95*100</f>
        <v>-0.016052339303068167</v>
      </c>
      <c r="G97" s="373">
        <f>(G96-G95)/G95*100</f>
        <v>-0.0288135593220339</v>
      </c>
      <c r="H97" s="375">
        <v>0</v>
      </c>
      <c r="I97" s="373">
        <f>(I96-I95)/I95*100</f>
        <v>-0.02614749512853035</v>
      </c>
      <c r="J97" s="373">
        <f>(J96-J95)/J95*100</f>
        <v>-0.3205128205128279</v>
      </c>
      <c r="K97" s="375">
        <v>0</v>
      </c>
    </row>
    <row r="98" spans="2:11" ht="30" customHeight="1" thickBot="1">
      <c r="B98" s="378"/>
      <c r="C98" s="380"/>
      <c r="D98" s="382"/>
      <c r="E98" s="374"/>
      <c r="F98" s="374"/>
      <c r="G98" s="374"/>
      <c r="H98" s="376"/>
      <c r="I98" s="374"/>
      <c r="J98" s="374"/>
      <c r="K98" s="376"/>
    </row>
    <row r="99" spans="2:11" ht="30" customHeight="1">
      <c r="B99" s="377" t="s">
        <v>361</v>
      </c>
      <c r="C99" s="394">
        <v>0</v>
      </c>
      <c r="D99" s="375">
        <f>(D87-D72)/D72*100</f>
        <v>0</v>
      </c>
      <c r="E99" s="373">
        <f aca="true" t="shared" si="10" ref="E99:J99">(E96-E83)/E83*100</f>
        <v>1.770854824289939</v>
      </c>
      <c r="F99" s="373">
        <f t="shared" si="10"/>
        <v>0.16450763971740326</v>
      </c>
      <c r="G99" s="373">
        <f t="shared" si="10"/>
        <v>-0.05718715449427493</v>
      </c>
      <c r="H99" s="373">
        <f t="shared" si="10"/>
        <v>0.39804724802984465</v>
      </c>
      <c r="I99" s="373">
        <f t="shared" si="10"/>
        <v>-0.45342953872349817</v>
      </c>
      <c r="J99" s="373">
        <f t="shared" si="10"/>
        <v>-1.5822784810126667</v>
      </c>
      <c r="K99" s="375">
        <v>0</v>
      </c>
    </row>
    <row r="100" spans="2:11" ht="30" customHeight="1" thickBot="1">
      <c r="B100" s="417"/>
      <c r="C100" s="380"/>
      <c r="D100" s="382"/>
      <c r="E100" s="411"/>
      <c r="F100" s="411"/>
      <c r="G100" s="411"/>
      <c r="H100" s="411"/>
      <c r="I100" s="411"/>
      <c r="J100" s="411"/>
      <c r="K100" s="376"/>
    </row>
    <row r="101" spans="2:8" ht="16.5" customHeight="1">
      <c r="B101" s="227" t="s">
        <v>326</v>
      </c>
      <c r="C101" s="228"/>
      <c r="D101" s="228"/>
      <c r="E101" s="228"/>
      <c r="F101" s="228"/>
      <c r="G101" s="228"/>
      <c r="H101" s="228"/>
    </row>
    <row r="102" spans="2:8" ht="16.5" customHeight="1">
      <c r="B102" s="229" t="s">
        <v>362</v>
      </c>
      <c r="C102" s="230"/>
      <c r="D102" s="230"/>
      <c r="E102" s="230"/>
      <c r="F102" s="230"/>
      <c r="G102" s="230"/>
      <c r="H102" s="230"/>
    </row>
    <row r="103" spans="2:8" ht="16.5" customHeight="1">
      <c r="B103" s="231" t="s">
        <v>363</v>
      </c>
      <c r="C103" s="232"/>
      <c r="D103" s="232"/>
      <c r="E103" s="232"/>
      <c r="F103" s="233"/>
      <c r="G103" s="233"/>
      <c r="H103" s="233"/>
    </row>
    <row r="104" spans="2:11" ht="19.5" customHeight="1">
      <c r="B104" s="234"/>
      <c r="C104" s="233"/>
      <c r="D104" s="233"/>
      <c r="E104" s="233"/>
      <c r="F104" s="233"/>
      <c r="G104" s="233"/>
      <c r="H104" s="233"/>
      <c r="I104" s="233"/>
      <c r="J104" s="233"/>
      <c r="K104" s="233"/>
    </row>
    <row r="105" ht="4.5" customHeight="1"/>
    <row r="106" ht="4.5" customHeight="1"/>
  </sheetData>
  <mergeCells count="41">
    <mergeCell ref="K99:K100"/>
    <mergeCell ref="J99:J100"/>
    <mergeCell ref="G99:G100"/>
    <mergeCell ref="H99:H100"/>
    <mergeCell ref="I99:I100"/>
    <mergeCell ref="E99:E100"/>
    <mergeCell ref="F99:F100"/>
    <mergeCell ref="E4:E6"/>
    <mergeCell ref="B7:B9"/>
    <mergeCell ref="C7:C9"/>
    <mergeCell ref="D7:D9"/>
    <mergeCell ref="E7:E9"/>
    <mergeCell ref="B99:B100"/>
    <mergeCell ref="B4:B6"/>
    <mergeCell ref="D4:D6"/>
    <mergeCell ref="C99:C100"/>
    <mergeCell ref="D99:D100"/>
    <mergeCell ref="I4:I5"/>
    <mergeCell ref="J4:J5"/>
    <mergeCell ref="F5:H5"/>
    <mergeCell ref="F6:F7"/>
    <mergeCell ref="G6:G7"/>
    <mergeCell ref="H6:H7"/>
    <mergeCell ref="I6:I7"/>
    <mergeCell ref="F4:H4"/>
    <mergeCell ref="J7:J9"/>
    <mergeCell ref="K7:K9"/>
    <mergeCell ref="F8:F9"/>
    <mergeCell ref="G8:G9"/>
    <mergeCell ref="H8:H9"/>
    <mergeCell ref="I8:I9"/>
    <mergeCell ref="B97:B98"/>
    <mergeCell ref="C97:C98"/>
    <mergeCell ref="D97:D98"/>
    <mergeCell ref="E97:E98"/>
    <mergeCell ref="J97:J98"/>
    <mergeCell ref="K97:K98"/>
    <mergeCell ref="F97:F98"/>
    <mergeCell ref="G97:G98"/>
    <mergeCell ref="H97:H98"/>
    <mergeCell ref="I97:I9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3"/>
  <sheetViews>
    <sheetView showGridLines="0" view="pageBreakPreview" zoomScaleSheetLayoutView="100" workbookViewId="0" topLeftCell="A187">
      <selection activeCell="A1" sqref="A1"/>
    </sheetView>
  </sheetViews>
  <sheetFormatPr defaultColWidth="9.00390625" defaultRowHeight="16.5"/>
  <cols>
    <col min="1" max="1" width="3.00390625" style="0" customWidth="1"/>
    <col min="4" max="4" width="8.625" style="0" customWidth="1"/>
    <col min="5" max="6" width="8.125" style="0" customWidth="1"/>
    <col min="7" max="7" width="8.625" style="0" customWidth="1"/>
    <col min="8" max="9" width="8.125" style="0" customWidth="1"/>
    <col min="10" max="11" width="8.625" style="0" customWidth="1"/>
    <col min="12" max="12" width="2.625" style="0" customWidth="1"/>
  </cols>
  <sheetData>
    <row r="1" spans="2:11" ht="30" customHeight="1">
      <c r="B1" s="194" t="s">
        <v>374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34.5" customHeight="1" thickBot="1">
      <c r="B2" s="196" t="s">
        <v>375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2:11" ht="24.75" customHeight="1">
      <c r="B3" s="418" t="s">
        <v>376</v>
      </c>
      <c r="C3" s="438" t="s">
        <v>377</v>
      </c>
      <c r="D3" s="408" t="s">
        <v>378</v>
      </c>
      <c r="E3" s="409"/>
      <c r="F3" s="410"/>
      <c r="G3" s="408" t="s">
        <v>379</v>
      </c>
      <c r="H3" s="409"/>
      <c r="I3" s="410"/>
      <c r="J3" s="198" t="s">
        <v>380</v>
      </c>
      <c r="K3" s="235" t="s">
        <v>381</v>
      </c>
    </row>
    <row r="4" spans="2:11" ht="24.75" customHeight="1">
      <c r="B4" s="419"/>
      <c r="C4" s="433"/>
      <c r="D4" s="435" t="s">
        <v>382</v>
      </c>
      <c r="E4" s="436"/>
      <c r="F4" s="437"/>
      <c r="G4" s="435" t="s">
        <v>383</v>
      </c>
      <c r="H4" s="436"/>
      <c r="I4" s="437"/>
      <c r="J4" s="236" t="s">
        <v>384</v>
      </c>
      <c r="K4" s="237" t="s">
        <v>384</v>
      </c>
    </row>
    <row r="5" spans="2:11" ht="18" customHeight="1">
      <c r="B5" s="430" t="s">
        <v>385</v>
      </c>
      <c r="C5" s="433" t="s">
        <v>386</v>
      </c>
      <c r="D5" s="402" t="s">
        <v>387</v>
      </c>
      <c r="E5" s="402" t="s">
        <v>388</v>
      </c>
      <c r="F5" s="402" t="s">
        <v>389</v>
      </c>
      <c r="G5" s="402" t="s">
        <v>387</v>
      </c>
      <c r="H5" s="402" t="s">
        <v>390</v>
      </c>
      <c r="I5" s="402" t="s">
        <v>391</v>
      </c>
      <c r="J5" s="405" t="s">
        <v>392</v>
      </c>
      <c r="K5" s="426" t="s">
        <v>393</v>
      </c>
    </row>
    <row r="6" spans="2:12" ht="18" customHeight="1">
      <c r="B6" s="431"/>
      <c r="C6" s="433"/>
      <c r="D6" s="429"/>
      <c r="E6" s="429"/>
      <c r="F6" s="429"/>
      <c r="G6" s="429"/>
      <c r="H6" s="429"/>
      <c r="I6" s="429"/>
      <c r="J6" s="424"/>
      <c r="K6" s="427"/>
      <c r="L6" s="238"/>
    </row>
    <row r="7" spans="2:12" ht="18" customHeight="1">
      <c r="B7" s="431"/>
      <c r="C7" s="433"/>
      <c r="D7" s="422" t="s">
        <v>364</v>
      </c>
      <c r="E7" s="422" t="s">
        <v>394</v>
      </c>
      <c r="F7" s="422" t="s">
        <v>395</v>
      </c>
      <c r="G7" s="422" t="s">
        <v>364</v>
      </c>
      <c r="H7" s="422" t="s">
        <v>396</v>
      </c>
      <c r="I7" s="422" t="s">
        <v>397</v>
      </c>
      <c r="J7" s="424"/>
      <c r="K7" s="427"/>
      <c r="L7" s="238"/>
    </row>
    <row r="8" spans="2:12" ht="18" customHeight="1" thickBot="1">
      <c r="B8" s="432"/>
      <c r="C8" s="434"/>
      <c r="D8" s="423"/>
      <c r="E8" s="423"/>
      <c r="F8" s="423"/>
      <c r="G8" s="423"/>
      <c r="H8" s="423"/>
      <c r="I8" s="423"/>
      <c r="J8" s="425"/>
      <c r="K8" s="428"/>
      <c r="L8" s="239"/>
    </row>
    <row r="9" spans="2:11" ht="27" customHeight="1" hidden="1">
      <c r="B9" s="212" t="s">
        <v>398</v>
      </c>
      <c r="C9" s="209">
        <f>D9+G9</f>
        <v>1850</v>
      </c>
      <c r="D9" s="209">
        <f>(E9-F9)</f>
        <v>4743</v>
      </c>
      <c r="E9" s="209">
        <v>7825</v>
      </c>
      <c r="F9" s="209">
        <v>3082</v>
      </c>
      <c r="G9" s="209">
        <f>(H9-I9)</f>
        <v>-2893</v>
      </c>
      <c r="H9" s="209">
        <v>27795</v>
      </c>
      <c r="I9" s="209">
        <v>30688</v>
      </c>
      <c r="J9" s="209">
        <v>3982</v>
      </c>
      <c r="K9" s="211">
        <v>635</v>
      </c>
    </row>
    <row r="10" spans="2:11" ht="27" customHeight="1" hidden="1">
      <c r="B10" s="212" t="s">
        <v>399</v>
      </c>
      <c r="C10" s="209">
        <f>D10+G10</f>
        <v>684</v>
      </c>
      <c r="D10" s="209">
        <f>(E10-F10)</f>
        <v>4653</v>
      </c>
      <c r="E10" s="209">
        <v>7762</v>
      </c>
      <c r="F10" s="209">
        <v>3109</v>
      </c>
      <c r="G10" s="209">
        <f>(H10-I10)</f>
        <v>-3969</v>
      </c>
      <c r="H10" s="209">
        <v>26858</v>
      </c>
      <c r="I10" s="209">
        <v>30827</v>
      </c>
      <c r="J10" s="209">
        <v>3743</v>
      </c>
      <c r="K10" s="211">
        <v>595</v>
      </c>
    </row>
    <row r="11" spans="2:11" ht="27" customHeight="1" hidden="1">
      <c r="B11" s="212" t="s">
        <v>400</v>
      </c>
      <c r="C11" s="209">
        <f>D11+G11</f>
        <v>77</v>
      </c>
      <c r="D11" s="209">
        <f>(E11-F11)</f>
        <v>4396</v>
      </c>
      <c r="E11" s="209">
        <v>7511</v>
      </c>
      <c r="F11" s="209">
        <v>3115</v>
      </c>
      <c r="G11" s="209">
        <f>(H11-I11)</f>
        <v>-4319</v>
      </c>
      <c r="H11" s="209">
        <v>26424</v>
      </c>
      <c r="I11" s="209">
        <v>30743</v>
      </c>
      <c r="J11" s="209">
        <v>3820</v>
      </c>
      <c r="K11" s="211">
        <v>695</v>
      </c>
    </row>
    <row r="12" spans="2:11" ht="24.75" customHeight="1" hidden="1">
      <c r="B12" s="212"/>
      <c r="C12" s="209"/>
      <c r="D12" s="209"/>
      <c r="E12" s="209"/>
      <c r="F12" s="209"/>
      <c r="G12" s="209"/>
      <c r="H12" s="209"/>
      <c r="I12" s="209"/>
      <c r="J12" s="209"/>
      <c r="K12" s="211"/>
    </row>
    <row r="13" spans="2:11" ht="27" customHeight="1" hidden="1">
      <c r="B13" s="212" t="s">
        <v>401</v>
      </c>
      <c r="C13" s="209">
        <f>D13+G13</f>
        <v>1483</v>
      </c>
      <c r="D13" s="209">
        <f>(E13-F13)</f>
        <v>4359</v>
      </c>
      <c r="E13" s="209">
        <v>7471</v>
      </c>
      <c r="F13" s="209">
        <v>3112</v>
      </c>
      <c r="G13" s="209">
        <f>(H13-I13)</f>
        <v>-2876</v>
      </c>
      <c r="H13" s="209">
        <v>31421</v>
      </c>
      <c r="I13" s="209">
        <v>34297</v>
      </c>
      <c r="J13" s="209">
        <v>3510</v>
      </c>
      <c r="K13" s="211">
        <v>642</v>
      </c>
    </row>
    <row r="14" spans="2:11" ht="27" customHeight="1" hidden="1">
      <c r="B14" s="212" t="s">
        <v>402</v>
      </c>
      <c r="C14" s="209">
        <f>D14+G14</f>
        <v>-976</v>
      </c>
      <c r="D14" s="208">
        <f>(E14-F14)</f>
        <v>2876</v>
      </c>
      <c r="E14" s="209">
        <v>5992</v>
      </c>
      <c r="F14" s="209">
        <v>3116</v>
      </c>
      <c r="G14" s="209">
        <f>(H14-I14)</f>
        <v>-3852</v>
      </c>
      <c r="H14" s="209">
        <v>28856</v>
      </c>
      <c r="I14" s="209">
        <v>32708</v>
      </c>
      <c r="J14" s="209">
        <v>3031</v>
      </c>
      <c r="K14" s="211">
        <v>808</v>
      </c>
    </row>
    <row r="15" spans="2:11" ht="27" customHeight="1" hidden="1">
      <c r="B15" s="212" t="s">
        <v>403</v>
      </c>
      <c r="C15" s="209">
        <f>D15+G15</f>
        <v>-623</v>
      </c>
      <c r="D15" s="208">
        <f>(E15-F15)</f>
        <v>2789</v>
      </c>
      <c r="E15" s="209">
        <v>5951</v>
      </c>
      <c r="F15" s="209">
        <v>3162</v>
      </c>
      <c r="G15" s="209">
        <f>(H15-I15)</f>
        <v>-3412</v>
      </c>
      <c r="H15" s="209">
        <v>24185</v>
      </c>
      <c r="I15" s="209">
        <v>27597</v>
      </c>
      <c r="J15" s="209">
        <v>3526</v>
      </c>
      <c r="K15" s="211">
        <v>917</v>
      </c>
    </row>
    <row r="16" spans="2:11" ht="27" customHeight="1" hidden="1">
      <c r="B16" s="212" t="s">
        <v>404</v>
      </c>
      <c r="C16" s="209">
        <f>D16+G16</f>
        <v>182</v>
      </c>
      <c r="D16" s="208">
        <f>(E16-F16)</f>
        <v>3207</v>
      </c>
      <c r="E16" s="209">
        <v>6388</v>
      </c>
      <c r="F16" s="209">
        <v>3181</v>
      </c>
      <c r="G16" s="209">
        <f>(H16-I16)</f>
        <v>-3025</v>
      </c>
      <c r="H16" s="209">
        <v>24256</v>
      </c>
      <c r="I16" s="209">
        <v>27281</v>
      </c>
      <c r="J16" s="209">
        <v>3645</v>
      </c>
      <c r="K16" s="211">
        <v>937</v>
      </c>
    </row>
    <row r="17" spans="2:11" ht="27" customHeight="1" hidden="1">
      <c r="B17" s="212" t="s">
        <v>405</v>
      </c>
      <c r="C17" s="209">
        <f>D17+G17</f>
        <v>613</v>
      </c>
      <c r="D17" s="208">
        <f>(E17-F17)</f>
        <v>2328</v>
      </c>
      <c r="E17" s="209">
        <v>5487</v>
      </c>
      <c r="F17" s="209">
        <v>3159</v>
      </c>
      <c r="G17" s="209">
        <f>(H17-I17)</f>
        <v>-1715</v>
      </c>
      <c r="H17" s="209">
        <v>27695</v>
      </c>
      <c r="I17" s="209">
        <v>29410</v>
      </c>
      <c r="J17" s="209">
        <v>3357</v>
      </c>
      <c r="K17" s="211">
        <v>1054</v>
      </c>
    </row>
    <row r="18" spans="2:11" ht="24.75" customHeight="1" hidden="1">
      <c r="B18" s="214"/>
      <c r="C18" s="213"/>
      <c r="D18" s="208"/>
      <c r="E18" s="209"/>
      <c r="F18" s="215"/>
      <c r="G18" s="215"/>
      <c r="H18" s="215"/>
      <c r="I18" s="215"/>
      <c r="J18" s="215"/>
      <c r="K18" s="215"/>
    </row>
    <row r="19" spans="2:11" ht="27" customHeight="1" hidden="1">
      <c r="B19" s="212" t="s">
        <v>406</v>
      </c>
      <c r="C19" s="209">
        <f>D19+G19</f>
        <v>-1692</v>
      </c>
      <c r="D19" s="240">
        <f aca="true" t="shared" si="0" ref="D19:K19">SUM(D20:D23)</f>
        <v>1809</v>
      </c>
      <c r="E19" s="209">
        <f t="shared" si="0"/>
        <v>5092</v>
      </c>
      <c r="F19" s="209">
        <f t="shared" si="0"/>
        <v>3283</v>
      </c>
      <c r="G19" s="209">
        <f t="shared" si="0"/>
        <v>-3501</v>
      </c>
      <c r="H19" s="209">
        <f t="shared" si="0"/>
        <v>31659</v>
      </c>
      <c r="I19" s="209">
        <f t="shared" si="0"/>
        <v>35160</v>
      </c>
      <c r="J19" s="209">
        <f t="shared" si="0"/>
        <v>3334</v>
      </c>
      <c r="K19" s="211">
        <f t="shared" si="0"/>
        <v>1146</v>
      </c>
    </row>
    <row r="20" spans="2:11" ht="27" customHeight="1" hidden="1">
      <c r="B20" s="212" t="s">
        <v>407</v>
      </c>
      <c r="C20" s="209">
        <f>D20+G20</f>
        <v>216</v>
      </c>
      <c r="D20" s="208">
        <f>(E20-F20)</f>
        <v>357</v>
      </c>
      <c r="E20" s="209">
        <v>1216</v>
      </c>
      <c r="F20" s="209">
        <v>859</v>
      </c>
      <c r="G20" s="209">
        <f>(H20-I20)</f>
        <v>-141</v>
      </c>
      <c r="H20" s="209">
        <v>10865</v>
      </c>
      <c r="I20" s="209">
        <v>11006</v>
      </c>
      <c r="J20" s="209">
        <v>849</v>
      </c>
      <c r="K20" s="211">
        <v>269</v>
      </c>
    </row>
    <row r="21" spans="2:11" ht="27" customHeight="1" hidden="1">
      <c r="B21" s="212" t="s">
        <v>408</v>
      </c>
      <c r="C21" s="209">
        <f>D21+G21</f>
        <v>-865</v>
      </c>
      <c r="D21" s="208">
        <f>(E21-F21)</f>
        <v>457</v>
      </c>
      <c r="E21" s="209">
        <v>1240</v>
      </c>
      <c r="F21" s="209">
        <v>783</v>
      </c>
      <c r="G21" s="209">
        <f>(H21-I21)</f>
        <v>-1322</v>
      </c>
      <c r="H21" s="209">
        <v>6881</v>
      </c>
      <c r="I21" s="209">
        <v>8203</v>
      </c>
      <c r="J21" s="209">
        <v>806</v>
      </c>
      <c r="K21" s="211">
        <v>272</v>
      </c>
    </row>
    <row r="22" spans="2:11" ht="27" customHeight="1" hidden="1">
      <c r="B22" s="212" t="s">
        <v>409</v>
      </c>
      <c r="C22" s="209">
        <f>D22+G22</f>
        <v>-697</v>
      </c>
      <c r="D22" s="208">
        <f>(E22-F22)</f>
        <v>429</v>
      </c>
      <c r="E22" s="209">
        <v>1276</v>
      </c>
      <c r="F22" s="209">
        <v>847</v>
      </c>
      <c r="G22" s="209">
        <f>(H22-I22)</f>
        <v>-1126</v>
      </c>
      <c r="H22" s="209">
        <v>8290</v>
      </c>
      <c r="I22" s="209">
        <v>9416</v>
      </c>
      <c r="J22" s="209">
        <v>672</v>
      </c>
      <c r="K22" s="211">
        <v>320</v>
      </c>
    </row>
    <row r="23" spans="2:11" ht="27" customHeight="1" hidden="1">
      <c r="B23" s="212" t="s">
        <v>410</v>
      </c>
      <c r="C23" s="209">
        <f>D23+G23</f>
        <v>-346</v>
      </c>
      <c r="D23" s="208">
        <f>(E23-F23)</f>
        <v>566</v>
      </c>
      <c r="E23" s="209">
        <v>1360</v>
      </c>
      <c r="F23" s="209">
        <v>794</v>
      </c>
      <c r="G23" s="209">
        <f>(H23-I23)</f>
        <v>-912</v>
      </c>
      <c r="H23" s="209">
        <v>5623</v>
      </c>
      <c r="I23" s="209">
        <v>6535</v>
      </c>
      <c r="J23" s="209">
        <v>1007</v>
      </c>
      <c r="K23" s="211">
        <v>285</v>
      </c>
    </row>
    <row r="24" spans="2:11" ht="24.75" customHeight="1" hidden="1">
      <c r="B24" s="214"/>
      <c r="C24" s="213"/>
      <c r="D24" s="215"/>
      <c r="E24" s="215"/>
      <c r="F24" s="215"/>
      <c r="G24" s="215"/>
      <c r="H24" s="215"/>
      <c r="I24" s="209"/>
      <c r="J24" s="215"/>
      <c r="K24" s="215"/>
    </row>
    <row r="25" spans="2:11" ht="27" customHeight="1" hidden="1">
      <c r="B25" s="241" t="s">
        <v>411</v>
      </c>
      <c r="C25" s="219">
        <f>SUM(C26:C37)</f>
        <v>-822</v>
      </c>
      <c r="D25" s="240">
        <f aca="true" t="shared" si="1" ref="D25:K25">SUM(D26:D37)</f>
        <v>1597</v>
      </c>
      <c r="E25" s="240">
        <f t="shared" si="1"/>
        <v>4701</v>
      </c>
      <c r="F25" s="240">
        <f t="shared" si="1"/>
        <v>3104</v>
      </c>
      <c r="G25" s="219">
        <f t="shared" si="1"/>
        <v>-2419</v>
      </c>
      <c r="H25" s="240">
        <f t="shared" si="1"/>
        <v>24068</v>
      </c>
      <c r="I25" s="240">
        <f t="shared" si="1"/>
        <v>26487</v>
      </c>
      <c r="J25" s="240">
        <f t="shared" si="1"/>
        <v>3237</v>
      </c>
      <c r="K25" s="240">
        <f t="shared" si="1"/>
        <v>1147</v>
      </c>
    </row>
    <row r="26" spans="2:11" ht="27" customHeight="1" hidden="1">
      <c r="B26" s="242" t="s">
        <v>412</v>
      </c>
      <c r="C26" s="219">
        <f>SUM(D26,G26)</f>
        <v>12</v>
      </c>
      <c r="D26" s="240">
        <f>E26-F26</f>
        <v>157</v>
      </c>
      <c r="E26" s="240">
        <v>403</v>
      </c>
      <c r="F26" s="240">
        <v>246</v>
      </c>
      <c r="G26" s="219">
        <f>H26-I26</f>
        <v>-145</v>
      </c>
      <c r="H26" s="240">
        <v>1932</v>
      </c>
      <c r="I26" s="240">
        <v>2077</v>
      </c>
      <c r="J26" s="240">
        <v>356</v>
      </c>
      <c r="K26" s="240">
        <v>74</v>
      </c>
    </row>
    <row r="27" spans="2:11" ht="27" customHeight="1" hidden="1">
      <c r="B27" s="242" t="s">
        <v>413</v>
      </c>
      <c r="C27" s="219">
        <f aca="true" t="shared" si="2" ref="C27:C38">SUM(D27,G27)</f>
        <v>-130</v>
      </c>
      <c r="D27" s="240">
        <f aca="true" t="shared" si="3" ref="D27:D37">E27-F27</f>
        <v>85</v>
      </c>
      <c r="E27" s="240">
        <v>376</v>
      </c>
      <c r="F27" s="240">
        <v>291</v>
      </c>
      <c r="G27" s="219">
        <f aca="true" t="shared" si="4" ref="G27:G37">H27-I27</f>
        <v>-215</v>
      </c>
      <c r="H27" s="240">
        <v>2084</v>
      </c>
      <c r="I27" s="240">
        <v>2299</v>
      </c>
      <c r="J27" s="240">
        <v>201</v>
      </c>
      <c r="K27" s="240">
        <v>80</v>
      </c>
    </row>
    <row r="28" spans="2:11" ht="27" customHeight="1" hidden="1">
      <c r="B28" s="221" t="s">
        <v>414</v>
      </c>
      <c r="C28" s="219">
        <f t="shared" si="2"/>
        <v>-35</v>
      </c>
      <c r="D28" s="240">
        <f t="shared" si="3"/>
        <v>147</v>
      </c>
      <c r="E28" s="240">
        <v>414</v>
      </c>
      <c r="F28" s="240">
        <v>267</v>
      </c>
      <c r="G28" s="219">
        <f t="shared" si="4"/>
        <v>-182</v>
      </c>
      <c r="H28" s="240">
        <v>1893</v>
      </c>
      <c r="I28" s="240">
        <v>2075</v>
      </c>
      <c r="J28" s="240">
        <v>231</v>
      </c>
      <c r="K28" s="240">
        <v>94</v>
      </c>
    </row>
    <row r="29" spans="2:11" ht="27" customHeight="1" hidden="1">
      <c r="B29" s="221" t="s">
        <v>415</v>
      </c>
      <c r="C29" s="219">
        <f t="shared" si="2"/>
        <v>-157</v>
      </c>
      <c r="D29" s="240">
        <f t="shared" si="3"/>
        <v>57</v>
      </c>
      <c r="E29" s="240">
        <v>350</v>
      </c>
      <c r="F29" s="240">
        <v>293</v>
      </c>
      <c r="G29" s="219">
        <f t="shared" si="4"/>
        <v>-214</v>
      </c>
      <c r="H29" s="240">
        <v>1753</v>
      </c>
      <c r="I29" s="240">
        <v>1967</v>
      </c>
      <c r="J29" s="240">
        <v>275</v>
      </c>
      <c r="K29" s="240">
        <v>94</v>
      </c>
    </row>
    <row r="30" spans="2:11" ht="27" customHeight="1" hidden="1">
      <c r="B30" s="221" t="s">
        <v>416</v>
      </c>
      <c r="C30" s="219">
        <f t="shared" si="2"/>
        <v>-133</v>
      </c>
      <c r="D30" s="240">
        <f t="shared" si="3"/>
        <v>66</v>
      </c>
      <c r="E30" s="240">
        <v>347</v>
      </c>
      <c r="F30" s="240">
        <v>281</v>
      </c>
      <c r="G30" s="219">
        <f t="shared" si="4"/>
        <v>-199</v>
      </c>
      <c r="H30" s="240">
        <v>2117</v>
      </c>
      <c r="I30" s="240">
        <v>2316</v>
      </c>
      <c r="J30" s="240">
        <v>286</v>
      </c>
      <c r="K30" s="240">
        <v>91</v>
      </c>
    </row>
    <row r="31" spans="2:11" ht="27" customHeight="1" hidden="1">
      <c r="B31" s="221" t="s">
        <v>417</v>
      </c>
      <c r="C31" s="219">
        <f t="shared" si="2"/>
        <v>-58</v>
      </c>
      <c r="D31" s="240">
        <f t="shared" si="3"/>
        <v>148</v>
      </c>
      <c r="E31" s="240">
        <v>395</v>
      </c>
      <c r="F31" s="240">
        <v>247</v>
      </c>
      <c r="G31" s="219">
        <f t="shared" si="4"/>
        <v>-206</v>
      </c>
      <c r="H31" s="240">
        <v>2091</v>
      </c>
      <c r="I31" s="240">
        <v>2297</v>
      </c>
      <c r="J31" s="240">
        <v>229</v>
      </c>
      <c r="K31" s="240">
        <v>89</v>
      </c>
    </row>
    <row r="32" spans="2:11" ht="27" customHeight="1" hidden="1">
      <c r="B32" s="221" t="s">
        <v>418</v>
      </c>
      <c r="C32" s="219">
        <f t="shared" si="2"/>
        <v>-148</v>
      </c>
      <c r="D32" s="240">
        <f t="shared" si="3"/>
        <v>140</v>
      </c>
      <c r="E32" s="240">
        <v>408</v>
      </c>
      <c r="F32" s="240">
        <v>268</v>
      </c>
      <c r="G32" s="219">
        <f t="shared" si="4"/>
        <v>-288</v>
      </c>
      <c r="H32" s="240">
        <v>2168</v>
      </c>
      <c r="I32" s="240">
        <v>2456</v>
      </c>
      <c r="J32" s="240">
        <v>226</v>
      </c>
      <c r="K32" s="240">
        <v>116</v>
      </c>
    </row>
    <row r="33" spans="2:11" ht="27" customHeight="1" hidden="1">
      <c r="B33" s="221" t="s">
        <v>419</v>
      </c>
      <c r="C33" s="219">
        <f t="shared" si="2"/>
        <v>-7</v>
      </c>
      <c r="D33" s="240">
        <f t="shared" si="3"/>
        <v>149</v>
      </c>
      <c r="E33" s="240">
        <v>375</v>
      </c>
      <c r="F33" s="240">
        <v>226</v>
      </c>
      <c r="G33" s="219">
        <f t="shared" si="4"/>
        <v>-156</v>
      </c>
      <c r="H33" s="240">
        <v>2286</v>
      </c>
      <c r="I33" s="240">
        <v>2442</v>
      </c>
      <c r="J33" s="240">
        <v>148</v>
      </c>
      <c r="K33" s="240">
        <v>101</v>
      </c>
    </row>
    <row r="34" spans="2:11" ht="27" customHeight="1" hidden="1">
      <c r="B34" s="221" t="s">
        <v>420</v>
      </c>
      <c r="C34" s="219">
        <f t="shared" si="2"/>
        <v>-126</v>
      </c>
      <c r="D34" s="240">
        <f t="shared" si="3"/>
        <v>145</v>
      </c>
      <c r="E34" s="240">
        <v>392</v>
      </c>
      <c r="F34" s="240">
        <v>247</v>
      </c>
      <c r="G34" s="219">
        <f t="shared" si="4"/>
        <v>-271</v>
      </c>
      <c r="H34" s="240">
        <v>2283</v>
      </c>
      <c r="I34" s="240">
        <v>2554</v>
      </c>
      <c r="J34" s="240">
        <v>263</v>
      </c>
      <c r="K34" s="240">
        <v>102</v>
      </c>
    </row>
    <row r="35" spans="2:11" ht="27" customHeight="1" hidden="1">
      <c r="B35" s="221" t="s">
        <v>421</v>
      </c>
      <c r="C35" s="219">
        <f t="shared" si="2"/>
        <v>-15</v>
      </c>
      <c r="D35" s="240">
        <f t="shared" si="3"/>
        <v>154</v>
      </c>
      <c r="E35" s="240">
        <v>415</v>
      </c>
      <c r="F35" s="240">
        <v>261</v>
      </c>
      <c r="G35" s="219">
        <f t="shared" si="4"/>
        <v>-169</v>
      </c>
      <c r="H35" s="240">
        <v>1857</v>
      </c>
      <c r="I35" s="240">
        <v>2026</v>
      </c>
      <c r="J35" s="240">
        <v>295</v>
      </c>
      <c r="K35" s="240">
        <v>94</v>
      </c>
    </row>
    <row r="36" spans="2:11" ht="27" customHeight="1" hidden="1">
      <c r="B36" s="221" t="s">
        <v>422</v>
      </c>
      <c r="C36" s="219">
        <f t="shared" si="2"/>
        <v>18</v>
      </c>
      <c r="D36" s="240">
        <f t="shared" si="3"/>
        <v>194</v>
      </c>
      <c r="E36" s="240">
        <v>413</v>
      </c>
      <c r="F36" s="240">
        <v>219</v>
      </c>
      <c r="G36" s="219">
        <f t="shared" si="4"/>
        <v>-176</v>
      </c>
      <c r="H36" s="240">
        <v>1603</v>
      </c>
      <c r="I36" s="240">
        <v>1779</v>
      </c>
      <c r="J36" s="240">
        <v>291</v>
      </c>
      <c r="K36" s="240">
        <v>118</v>
      </c>
    </row>
    <row r="37" spans="2:11" ht="27" customHeight="1" hidden="1">
      <c r="B37" s="221" t="s">
        <v>423</v>
      </c>
      <c r="C37" s="219">
        <f t="shared" si="2"/>
        <v>-43</v>
      </c>
      <c r="D37" s="240">
        <f t="shared" si="3"/>
        <v>155</v>
      </c>
      <c r="E37" s="240">
        <v>413</v>
      </c>
      <c r="F37" s="240">
        <v>258</v>
      </c>
      <c r="G37" s="219">
        <f t="shared" si="4"/>
        <v>-198</v>
      </c>
      <c r="H37" s="240">
        <v>2001</v>
      </c>
      <c r="I37" s="240">
        <v>2199</v>
      </c>
      <c r="J37" s="240">
        <v>436</v>
      </c>
      <c r="K37" s="240">
        <v>94</v>
      </c>
    </row>
    <row r="38" spans="2:11" ht="34.5" customHeight="1" hidden="1">
      <c r="B38" s="222" t="s">
        <v>424</v>
      </c>
      <c r="C38" s="243">
        <f t="shared" si="2"/>
        <v>-999</v>
      </c>
      <c r="D38" s="219">
        <f>SUM(D39:D50)</f>
        <v>1267</v>
      </c>
      <c r="E38" s="219">
        <f aca="true" t="shared" si="5" ref="E38:J38">SUM(E39:E50)</f>
        <v>4428</v>
      </c>
      <c r="F38" s="219">
        <f t="shared" si="5"/>
        <v>3161</v>
      </c>
      <c r="G38" s="219">
        <f t="shared" si="5"/>
        <v>-2266</v>
      </c>
      <c r="H38" s="219">
        <f t="shared" si="5"/>
        <v>23748</v>
      </c>
      <c r="I38" s="219">
        <f t="shared" si="5"/>
        <v>26014</v>
      </c>
      <c r="J38" s="244">
        <f t="shared" si="5"/>
        <v>2597</v>
      </c>
      <c r="K38" s="244">
        <f>SUM(K39:K50)</f>
        <v>1135</v>
      </c>
    </row>
    <row r="39" spans="2:11" ht="27" customHeight="1" hidden="1">
      <c r="B39" s="221" t="s">
        <v>425</v>
      </c>
      <c r="C39" s="243">
        <f aca="true" t="shared" si="6" ref="C39:C45">SUM(D39,G39)</f>
        <v>-70</v>
      </c>
      <c r="D39" s="219">
        <f aca="true" t="shared" si="7" ref="D39:D45">E39-F39</f>
        <v>72</v>
      </c>
      <c r="E39" s="219">
        <v>349</v>
      </c>
      <c r="F39" s="219">
        <v>277</v>
      </c>
      <c r="G39" s="219">
        <f aca="true" t="shared" si="8" ref="G39:G45">H39-I39</f>
        <v>-142</v>
      </c>
      <c r="H39" s="219">
        <v>1597</v>
      </c>
      <c r="I39" s="219">
        <v>1739</v>
      </c>
      <c r="J39" s="219">
        <v>410</v>
      </c>
      <c r="K39" s="244">
        <v>63</v>
      </c>
    </row>
    <row r="40" spans="2:11" ht="27" customHeight="1" hidden="1">
      <c r="B40" s="223" t="s">
        <v>426</v>
      </c>
      <c r="C40" s="243">
        <f t="shared" si="6"/>
        <v>-285</v>
      </c>
      <c r="D40" s="219">
        <f t="shared" si="7"/>
        <v>50</v>
      </c>
      <c r="E40" s="219">
        <v>347</v>
      </c>
      <c r="F40" s="219">
        <v>297</v>
      </c>
      <c r="G40" s="219">
        <f t="shared" si="8"/>
        <v>-335</v>
      </c>
      <c r="H40" s="219">
        <v>2118</v>
      </c>
      <c r="I40" s="219">
        <v>2453</v>
      </c>
      <c r="J40" s="219">
        <v>266</v>
      </c>
      <c r="K40" s="244">
        <v>90</v>
      </c>
    </row>
    <row r="41" spans="2:11" ht="27" customHeight="1" hidden="1">
      <c r="B41" s="223" t="s">
        <v>427</v>
      </c>
      <c r="C41" s="219">
        <f t="shared" si="6"/>
        <v>-172</v>
      </c>
      <c r="D41" s="219">
        <f t="shared" si="7"/>
        <v>83</v>
      </c>
      <c r="E41" s="219">
        <v>399</v>
      </c>
      <c r="F41" s="219">
        <v>316</v>
      </c>
      <c r="G41" s="219">
        <f t="shared" si="8"/>
        <v>-255</v>
      </c>
      <c r="H41" s="219">
        <v>1687</v>
      </c>
      <c r="I41" s="219">
        <v>1942</v>
      </c>
      <c r="J41" s="219">
        <v>218</v>
      </c>
      <c r="K41" s="244">
        <v>111</v>
      </c>
    </row>
    <row r="42" spans="2:11" ht="34.5" customHeight="1" hidden="1">
      <c r="B42" s="224" t="s">
        <v>428</v>
      </c>
      <c r="C42" s="219">
        <f t="shared" si="6"/>
        <v>-144</v>
      </c>
      <c r="D42" s="219">
        <f t="shared" si="7"/>
        <v>77</v>
      </c>
      <c r="E42" s="219">
        <v>331</v>
      </c>
      <c r="F42" s="219">
        <v>254</v>
      </c>
      <c r="G42" s="219">
        <f t="shared" si="8"/>
        <v>-221</v>
      </c>
      <c r="H42" s="219">
        <v>1985</v>
      </c>
      <c r="I42" s="219">
        <v>2206</v>
      </c>
      <c r="J42" s="219">
        <v>149</v>
      </c>
      <c r="K42" s="244">
        <v>93</v>
      </c>
    </row>
    <row r="43" spans="2:11" ht="34.5" customHeight="1" hidden="1">
      <c r="B43" s="224" t="s">
        <v>429</v>
      </c>
      <c r="C43" s="219">
        <f t="shared" si="6"/>
        <v>-137</v>
      </c>
      <c r="D43" s="219">
        <f t="shared" si="7"/>
        <v>68</v>
      </c>
      <c r="E43" s="219">
        <v>326</v>
      </c>
      <c r="F43" s="219">
        <v>258</v>
      </c>
      <c r="G43" s="219">
        <f t="shared" si="8"/>
        <v>-205</v>
      </c>
      <c r="H43" s="219">
        <v>2026</v>
      </c>
      <c r="I43" s="219">
        <v>2231</v>
      </c>
      <c r="J43" s="219">
        <v>221</v>
      </c>
      <c r="K43" s="244">
        <v>93</v>
      </c>
    </row>
    <row r="44" spans="2:11" ht="34.5" customHeight="1" hidden="1">
      <c r="B44" s="224" t="s">
        <v>430</v>
      </c>
      <c r="C44" s="219">
        <f t="shared" si="6"/>
        <v>-164</v>
      </c>
      <c r="D44" s="219">
        <f>E44-F44</f>
        <v>92</v>
      </c>
      <c r="E44" s="219">
        <v>352</v>
      </c>
      <c r="F44" s="219">
        <v>260</v>
      </c>
      <c r="G44" s="219">
        <f>H44-I44</f>
        <v>-256</v>
      </c>
      <c r="H44" s="219">
        <v>2220</v>
      </c>
      <c r="I44" s="219">
        <v>2476</v>
      </c>
      <c r="J44" s="219">
        <v>167</v>
      </c>
      <c r="K44" s="244">
        <v>97</v>
      </c>
    </row>
    <row r="45" spans="2:11" ht="34.5" customHeight="1" hidden="1">
      <c r="B45" s="224" t="s">
        <v>431</v>
      </c>
      <c r="C45" s="219">
        <f t="shared" si="6"/>
        <v>-28</v>
      </c>
      <c r="D45" s="219">
        <f t="shared" si="7"/>
        <v>110</v>
      </c>
      <c r="E45" s="219">
        <v>373</v>
      </c>
      <c r="F45" s="219">
        <v>263</v>
      </c>
      <c r="G45" s="219">
        <f t="shared" si="8"/>
        <v>-138</v>
      </c>
      <c r="H45" s="219">
        <v>2188</v>
      </c>
      <c r="I45" s="219">
        <v>2326</v>
      </c>
      <c r="J45" s="219">
        <v>181</v>
      </c>
      <c r="K45" s="244">
        <v>86</v>
      </c>
    </row>
    <row r="46" spans="2:11" ht="34.5" customHeight="1" hidden="1">
      <c r="B46" s="224" t="s">
        <v>432</v>
      </c>
      <c r="C46" s="219">
        <f>SUM(D46,G46)</f>
        <v>-36</v>
      </c>
      <c r="D46" s="219">
        <f>E46-F46</f>
        <v>109</v>
      </c>
      <c r="E46" s="219">
        <v>374</v>
      </c>
      <c r="F46" s="219">
        <v>265</v>
      </c>
      <c r="G46" s="219">
        <f>H46-I46</f>
        <v>-145</v>
      </c>
      <c r="H46" s="219">
        <v>2488</v>
      </c>
      <c r="I46" s="219">
        <v>2633</v>
      </c>
      <c r="J46" s="219">
        <v>186</v>
      </c>
      <c r="K46" s="244">
        <v>106</v>
      </c>
    </row>
    <row r="47" spans="2:11" ht="34.5" customHeight="1" hidden="1">
      <c r="B47" s="224" t="s">
        <v>433</v>
      </c>
      <c r="C47" s="219">
        <f>SUM(D47,G47)</f>
        <v>-17</v>
      </c>
      <c r="D47" s="219">
        <f>E47-F47</f>
        <v>128</v>
      </c>
      <c r="E47" s="219">
        <v>359</v>
      </c>
      <c r="F47" s="219">
        <v>231</v>
      </c>
      <c r="G47" s="219">
        <f>H47-I47</f>
        <v>-145</v>
      </c>
      <c r="H47" s="219">
        <v>2252</v>
      </c>
      <c r="I47" s="219">
        <v>2397</v>
      </c>
      <c r="J47" s="219">
        <v>127</v>
      </c>
      <c r="K47" s="244">
        <v>112</v>
      </c>
    </row>
    <row r="48" spans="2:11" ht="34.5" customHeight="1" hidden="1">
      <c r="B48" s="224" t="s">
        <v>434</v>
      </c>
      <c r="C48" s="219">
        <f>SUM(D48,G48)</f>
        <v>8</v>
      </c>
      <c r="D48" s="219">
        <f>E48-F48</f>
        <v>128</v>
      </c>
      <c r="E48" s="219">
        <v>374</v>
      </c>
      <c r="F48" s="219">
        <v>246</v>
      </c>
      <c r="G48" s="219">
        <f>H48-I48</f>
        <v>-120</v>
      </c>
      <c r="H48" s="219">
        <v>1690</v>
      </c>
      <c r="I48" s="219">
        <v>1810</v>
      </c>
      <c r="J48" s="219">
        <v>192</v>
      </c>
      <c r="K48" s="244">
        <v>110</v>
      </c>
    </row>
    <row r="49" spans="2:11" ht="34.5" customHeight="1" hidden="1">
      <c r="B49" s="224" t="s">
        <v>435</v>
      </c>
      <c r="C49" s="219">
        <f>SUM(D49,G49)</f>
        <v>31</v>
      </c>
      <c r="D49" s="219">
        <f>E49-F49</f>
        <v>225</v>
      </c>
      <c r="E49" s="219">
        <v>461</v>
      </c>
      <c r="F49" s="219">
        <v>236</v>
      </c>
      <c r="G49" s="219">
        <f>H49-I49</f>
        <v>-194</v>
      </c>
      <c r="H49" s="219">
        <v>1478</v>
      </c>
      <c r="I49" s="219">
        <v>1672</v>
      </c>
      <c r="J49" s="219">
        <v>230</v>
      </c>
      <c r="K49" s="244">
        <v>79</v>
      </c>
    </row>
    <row r="50" spans="2:11" ht="34.5" customHeight="1" hidden="1">
      <c r="B50" s="224" t="s">
        <v>436</v>
      </c>
      <c r="C50" s="243">
        <f>SUM(D50,G50)</f>
        <v>15</v>
      </c>
      <c r="D50" s="219">
        <f>E50-F50</f>
        <v>125</v>
      </c>
      <c r="E50" s="219">
        <v>383</v>
      </c>
      <c r="F50" s="219">
        <v>258</v>
      </c>
      <c r="G50" s="219">
        <f>H50-I50</f>
        <v>-110</v>
      </c>
      <c r="H50" s="219">
        <v>2019</v>
      </c>
      <c r="I50" s="219">
        <v>2129</v>
      </c>
      <c r="J50" s="219">
        <v>250</v>
      </c>
      <c r="K50" s="244">
        <v>95</v>
      </c>
    </row>
    <row r="51" spans="2:11" ht="34.5" customHeight="1" hidden="1">
      <c r="B51" s="222" t="s">
        <v>323</v>
      </c>
      <c r="C51" s="243">
        <f aca="true" t="shared" si="9" ref="C51:J51">SUM(C52:C63)</f>
        <v>-700</v>
      </c>
      <c r="D51" s="219">
        <f t="shared" si="9"/>
        <v>877</v>
      </c>
      <c r="E51" s="219">
        <f t="shared" si="9"/>
        <v>4098</v>
      </c>
      <c r="F51" s="219">
        <f t="shared" si="9"/>
        <v>3221</v>
      </c>
      <c r="G51" s="219">
        <f>SUM(G52:G63)</f>
        <v>-1577</v>
      </c>
      <c r="H51" s="219">
        <f t="shared" si="9"/>
        <v>27389</v>
      </c>
      <c r="I51" s="219">
        <f t="shared" si="9"/>
        <v>28966</v>
      </c>
      <c r="J51" s="219">
        <f t="shared" si="9"/>
        <v>2636</v>
      </c>
      <c r="K51" s="245">
        <f>SUM(K52:K63)</f>
        <v>1149</v>
      </c>
    </row>
    <row r="52" spans="2:11" ht="34.5" customHeight="1" hidden="1">
      <c r="B52" s="224" t="s">
        <v>437</v>
      </c>
      <c r="C52" s="243">
        <f aca="true" t="shared" si="10" ref="C52:C59">SUM(D52,G52)</f>
        <v>-121</v>
      </c>
      <c r="D52" s="219">
        <f aca="true" t="shared" si="11" ref="D52:D59">E52-F52</f>
        <v>53</v>
      </c>
      <c r="E52" s="219">
        <v>349</v>
      </c>
      <c r="F52" s="219">
        <v>296</v>
      </c>
      <c r="G52" s="219">
        <f aca="true" t="shared" si="12" ref="G52:G63">H52-I52</f>
        <v>-174</v>
      </c>
      <c r="H52" s="219">
        <v>1713</v>
      </c>
      <c r="I52" s="219">
        <v>1887</v>
      </c>
      <c r="J52" s="219">
        <v>278</v>
      </c>
      <c r="K52" s="244">
        <v>77</v>
      </c>
    </row>
    <row r="53" spans="2:11" ht="34.5" customHeight="1" hidden="1">
      <c r="B53" s="224" t="s">
        <v>438</v>
      </c>
      <c r="C53" s="243">
        <f t="shared" si="10"/>
        <v>-117</v>
      </c>
      <c r="D53" s="219">
        <f t="shared" si="11"/>
        <v>48</v>
      </c>
      <c r="E53" s="219">
        <v>278</v>
      </c>
      <c r="F53" s="219">
        <v>230</v>
      </c>
      <c r="G53" s="219">
        <f t="shared" si="12"/>
        <v>-165</v>
      </c>
      <c r="H53" s="219">
        <v>1461</v>
      </c>
      <c r="I53" s="219">
        <v>1626</v>
      </c>
      <c r="J53" s="219">
        <v>169</v>
      </c>
      <c r="K53" s="244">
        <v>66</v>
      </c>
    </row>
    <row r="54" spans="2:11" ht="34.5" customHeight="1" hidden="1">
      <c r="B54" s="224" t="s">
        <v>239</v>
      </c>
      <c r="C54" s="243">
        <f t="shared" si="10"/>
        <v>-70</v>
      </c>
      <c r="D54" s="219">
        <f t="shared" si="11"/>
        <v>72</v>
      </c>
      <c r="E54" s="219">
        <v>381</v>
      </c>
      <c r="F54" s="219">
        <v>309</v>
      </c>
      <c r="G54" s="219">
        <f t="shared" si="12"/>
        <v>-142</v>
      </c>
      <c r="H54" s="219">
        <v>2349</v>
      </c>
      <c r="I54" s="219">
        <v>2491</v>
      </c>
      <c r="J54" s="219">
        <v>235</v>
      </c>
      <c r="K54" s="244">
        <v>102</v>
      </c>
    </row>
    <row r="55" spans="2:11" ht="34.5" customHeight="1" hidden="1">
      <c r="B55" s="224" t="s">
        <v>428</v>
      </c>
      <c r="C55" s="243">
        <f t="shared" si="10"/>
        <v>-99</v>
      </c>
      <c r="D55" s="219">
        <f t="shared" si="11"/>
        <v>66</v>
      </c>
      <c r="E55" s="219">
        <v>310</v>
      </c>
      <c r="F55" s="219">
        <v>244</v>
      </c>
      <c r="G55" s="219">
        <f t="shared" si="12"/>
        <v>-165</v>
      </c>
      <c r="H55" s="219">
        <v>1931</v>
      </c>
      <c r="I55" s="219">
        <v>2096</v>
      </c>
      <c r="J55" s="219">
        <v>207</v>
      </c>
      <c r="K55" s="244">
        <v>108</v>
      </c>
    </row>
    <row r="56" spans="2:11" ht="34.5" customHeight="1" hidden="1">
      <c r="B56" s="224" t="s">
        <v>429</v>
      </c>
      <c r="C56" s="243">
        <f t="shared" si="10"/>
        <v>-134</v>
      </c>
      <c r="D56" s="219">
        <f t="shared" si="11"/>
        <v>40</v>
      </c>
      <c r="E56" s="219">
        <v>345</v>
      </c>
      <c r="F56" s="219">
        <v>305</v>
      </c>
      <c r="G56" s="219">
        <f t="shared" si="12"/>
        <v>-174</v>
      </c>
      <c r="H56" s="219">
        <v>2602</v>
      </c>
      <c r="I56" s="219">
        <v>2776</v>
      </c>
      <c r="J56" s="219">
        <v>237</v>
      </c>
      <c r="K56" s="244">
        <v>85</v>
      </c>
    </row>
    <row r="57" spans="2:11" ht="34.5" customHeight="1" hidden="1">
      <c r="B57" s="224" t="s">
        <v>430</v>
      </c>
      <c r="C57" s="219">
        <f t="shared" si="10"/>
        <v>-50</v>
      </c>
      <c r="D57" s="219">
        <f t="shared" si="11"/>
        <v>93</v>
      </c>
      <c r="E57" s="219">
        <v>363</v>
      </c>
      <c r="F57" s="219">
        <v>270</v>
      </c>
      <c r="G57" s="219">
        <f t="shared" si="12"/>
        <v>-143</v>
      </c>
      <c r="H57" s="219">
        <v>3519</v>
      </c>
      <c r="I57" s="219">
        <v>3662</v>
      </c>
      <c r="J57" s="219">
        <v>193</v>
      </c>
      <c r="K57" s="244">
        <v>89</v>
      </c>
    </row>
    <row r="58" spans="2:11" ht="34.5" customHeight="1" hidden="1">
      <c r="B58" s="224" t="s">
        <v>431</v>
      </c>
      <c r="C58" s="219">
        <f t="shared" si="10"/>
        <v>-23</v>
      </c>
      <c r="D58" s="219">
        <f t="shared" si="11"/>
        <v>101</v>
      </c>
      <c r="E58" s="219">
        <v>322</v>
      </c>
      <c r="F58" s="219">
        <v>221</v>
      </c>
      <c r="G58" s="219">
        <f t="shared" si="12"/>
        <v>-124</v>
      </c>
      <c r="H58" s="219">
        <v>2893</v>
      </c>
      <c r="I58" s="219">
        <v>3017</v>
      </c>
      <c r="J58" s="219">
        <v>217</v>
      </c>
      <c r="K58" s="244">
        <v>95</v>
      </c>
    </row>
    <row r="59" spans="2:11" ht="34.5" customHeight="1" hidden="1">
      <c r="B59" s="224" t="s">
        <v>432</v>
      </c>
      <c r="C59" s="219">
        <f t="shared" si="10"/>
        <v>-167</v>
      </c>
      <c r="D59" s="219">
        <f t="shared" si="11"/>
        <v>59</v>
      </c>
      <c r="E59" s="219">
        <v>340</v>
      </c>
      <c r="F59" s="219">
        <v>281</v>
      </c>
      <c r="G59" s="219">
        <f t="shared" si="12"/>
        <v>-226</v>
      </c>
      <c r="H59" s="219">
        <v>2705</v>
      </c>
      <c r="I59" s="219">
        <v>2931</v>
      </c>
      <c r="J59" s="219">
        <v>161</v>
      </c>
      <c r="K59" s="244">
        <v>108</v>
      </c>
    </row>
    <row r="60" spans="2:11" ht="34.5" customHeight="1" hidden="1">
      <c r="B60" s="224" t="s">
        <v>433</v>
      </c>
      <c r="C60" s="243">
        <f>SUM(D60,G60)</f>
        <v>-38</v>
      </c>
      <c r="D60" s="219">
        <f>E60-F60</f>
        <v>73</v>
      </c>
      <c r="E60" s="219">
        <v>350</v>
      </c>
      <c r="F60" s="219">
        <v>277</v>
      </c>
      <c r="G60" s="219">
        <f t="shared" si="12"/>
        <v>-111</v>
      </c>
      <c r="H60" s="219">
        <v>2265</v>
      </c>
      <c r="I60" s="219">
        <v>2376</v>
      </c>
      <c r="J60" s="219">
        <v>160</v>
      </c>
      <c r="K60" s="244">
        <v>117</v>
      </c>
    </row>
    <row r="61" spans="2:11" ht="34.5" customHeight="1" hidden="1">
      <c r="B61" s="224" t="s">
        <v>434</v>
      </c>
      <c r="C61" s="219">
        <f>SUM(D61,G61)</f>
        <v>33</v>
      </c>
      <c r="D61" s="219">
        <f>E61-F61</f>
        <v>84</v>
      </c>
      <c r="E61" s="219">
        <v>340</v>
      </c>
      <c r="F61" s="219">
        <v>256</v>
      </c>
      <c r="G61" s="219">
        <f t="shared" si="12"/>
        <v>-51</v>
      </c>
      <c r="H61" s="219">
        <v>1588</v>
      </c>
      <c r="I61" s="219">
        <v>1639</v>
      </c>
      <c r="J61" s="219">
        <v>231</v>
      </c>
      <c r="K61" s="244">
        <v>107</v>
      </c>
    </row>
    <row r="62" spans="2:11" ht="34.5" customHeight="1" hidden="1">
      <c r="B62" s="224" t="s">
        <v>435</v>
      </c>
      <c r="C62" s="219">
        <f>SUM(D62,G62)</f>
        <v>63</v>
      </c>
      <c r="D62" s="219">
        <f>E62-F62</f>
        <v>89</v>
      </c>
      <c r="E62" s="219">
        <v>350</v>
      </c>
      <c r="F62" s="219">
        <v>261</v>
      </c>
      <c r="G62" s="219">
        <f t="shared" si="12"/>
        <v>-26</v>
      </c>
      <c r="H62" s="219">
        <v>1549</v>
      </c>
      <c r="I62" s="219">
        <v>1575</v>
      </c>
      <c r="J62" s="219">
        <v>261</v>
      </c>
      <c r="K62" s="244">
        <v>103</v>
      </c>
    </row>
    <row r="63" spans="2:11" ht="34.5" customHeight="1" hidden="1">
      <c r="B63" s="224" t="s">
        <v>436</v>
      </c>
      <c r="C63" s="219">
        <f>SUM(D63,G63)</f>
        <v>23</v>
      </c>
      <c r="D63" s="219">
        <f>E63-F63</f>
        <v>99</v>
      </c>
      <c r="E63" s="219">
        <v>370</v>
      </c>
      <c r="F63" s="219">
        <v>271</v>
      </c>
      <c r="G63" s="219">
        <f t="shared" si="12"/>
        <v>-76</v>
      </c>
      <c r="H63" s="219">
        <v>2814</v>
      </c>
      <c r="I63" s="219">
        <v>2890</v>
      </c>
      <c r="J63" s="219">
        <v>287</v>
      </c>
      <c r="K63" s="244">
        <v>92</v>
      </c>
    </row>
    <row r="64" spans="2:11" ht="34.5" customHeight="1" hidden="1">
      <c r="B64" s="222" t="s">
        <v>439</v>
      </c>
      <c r="C64" s="219">
        <v>-1160</v>
      </c>
      <c r="D64" s="219">
        <v>735</v>
      </c>
      <c r="E64" s="219">
        <v>3952</v>
      </c>
      <c r="F64" s="219">
        <v>3217</v>
      </c>
      <c r="G64" s="219">
        <v>-1895</v>
      </c>
      <c r="H64" s="219">
        <v>25830</v>
      </c>
      <c r="I64" s="219">
        <v>27725</v>
      </c>
      <c r="J64" s="219">
        <v>2649</v>
      </c>
      <c r="K64" s="244">
        <v>1225</v>
      </c>
    </row>
    <row r="65" spans="2:11" ht="34.5" customHeight="1" hidden="1">
      <c r="B65" s="224" t="s">
        <v>437</v>
      </c>
      <c r="C65" s="243">
        <f aca="true" t="shared" si="13" ref="C65:C70">SUM(D65,G65)</f>
        <v>-75</v>
      </c>
      <c r="D65" s="219">
        <f aca="true" t="shared" si="14" ref="D65:D70">E65-F65</f>
        <v>33</v>
      </c>
      <c r="E65" s="219">
        <v>324</v>
      </c>
      <c r="F65" s="219">
        <v>291</v>
      </c>
      <c r="G65" s="219">
        <f aca="true" t="shared" si="15" ref="G65:G73">H65-I65</f>
        <v>-108</v>
      </c>
      <c r="H65" s="219">
        <v>2286</v>
      </c>
      <c r="I65" s="219">
        <v>2394</v>
      </c>
      <c r="J65" s="219">
        <v>287</v>
      </c>
      <c r="K65" s="244">
        <v>92</v>
      </c>
    </row>
    <row r="66" spans="2:11" ht="34.5" customHeight="1" hidden="1">
      <c r="B66" s="224" t="s">
        <v>438</v>
      </c>
      <c r="C66" s="219">
        <f t="shared" si="13"/>
        <v>-114</v>
      </c>
      <c r="D66" s="219">
        <f t="shared" si="14"/>
        <v>35</v>
      </c>
      <c r="E66" s="219">
        <v>318</v>
      </c>
      <c r="F66" s="219">
        <v>283</v>
      </c>
      <c r="G66" s="219">
        <f t="shared" si="15"/>
        <v>-149</v>
      </c>
      <c r="H66" s="219">
        <v>2293</v>
      </c>
      <c r="I66" s="219">
        <v>2442</v>
      </c>
      <c r="J66" s="219">
        <v>207</v>
      </c>
      <c r="K66" s="244">
        <v>89</v>
      </c>
    </row>
    <row r="67" spans="2:11" ht="34.5" customHeight="1" hidden="1">
      <c r="B67" s="224" t="s">
        <v>239</v>
      </c>
      <c r="C67" s="219">
        <f t="shared" si="13"/>
        <v>-281</v>
      </c>
      <c r="D67" s="219">
        <f t="shared" si="14"/>
        <v>11</v>
      </c>
      <c r="E67" s="219">
        <v>329</v>
      </c>
      <c r="F67" s="219">
        <v>318</v>
      </c>
      <c r="G67" s="219">
        <f t="shared" si="15"/>
        <v>-292</v>
      </c>
      <c r="H67" s="219">
        <v>1850</v>
      </c>
      <c r="I67" s="219">
        <v>2142</v>
      </c>
      <c r="J67" s="219">
        <v>204</v>
      </c>
      <c r="K67" s="244">
        <v>106</v>
      </c>
    </row>
    <row r="68" spans="2:11" ht="34.5" customHeight="1" hidden="1">
      <c r="B68" s="224" t="s">
        <v>428</v>
      </c>
      <c r="C68" s="243">
        <f t="shared" si="13"/>
        <v>-103</v>
      </c>
      <c r="D68" s="219">
        <f t="shared" si="14"/>
        <v>34</v>
      </c>
      <c r="E68" s="219">
        <v>280</v>
      </c>
      <c r="F68" s="219">
        <v>246</v>
      </c>
      <c r="G68" s="219">
        <f t="shared" si="15"/>
        <v>-137</v>
      </c>
      <c r="H68" s="219">
        <v>1580</v>
      </c>
      <c r="I68" s="219">
        <v>1717</v>
      </c>
      <c r="J68" s="219">
        <v>205</v>
      </c>
      <c r="K68" s="244">
        <v>101</v>
      </c>
    </row>
    <row r="69" spans="2:11" ht="34.5" customHeight="1" hidden="1">
      <c r="B69" s="224" t="s">
        <v>429</v>
      </c>
      <c r="C69" s="243">
        <f t="shared" si="13"/>
        <v>-121</v>
      </c>
      <c r="D69" s="219">
        <f t="shared" si="14"/>
        <v>60</v>
      </c>
      <c r="E69" s="219">
        <v>322</v>
      </c>
      <c r="F69" s="219">
        <v>262</v>
      </c>
      <c r="G69" s="219">
        <f t="shared" si="15"/>
        <v>-181</v>
      </c>
      <c r="H69" s="219">
        <v>1958</v>
      </c>
      <c r="I69" s="219">
        <v>2139</v>
      </c>
      <c r="J69" s="219">
        <v>233</v>
      </c>
      <c r="K69" s="244">
        <v>109</v>
      </c>
    </row>
    <row r="70" spans="2:11" ht="34.5" customHeight="1" hidden="1">
      <c r="B70" s="224" t="s">
        <v>430</v>
      </c>
      <c r="C70" s="243">
        <f t="shared" si="13"/>
        <v>-37</v>
      </c>
      <c r="D70" s="219">
        <f t="shared" si="14"/>
        <v>91</v>
      </c>
      <c r="E70" s="219">
        <v>345</v>
      </c>
      <c r="F70" s="219">
        <v>254</v>
      </c>
      <c r="G70" s="219">
        <f t="shared" si="15"/>
        <v>-128</v>
      </c>
      <c r="H70" s="219">
        <v>2533</v>
      </c>
      <c r="I70" s="219">
        <v>2661</v>
      </c>
      <c r="J70" s="219">
        <v>226</v>
      </c>
      <c r="K70" s="244">
        <v>101</v>
      </c>
    </row>
    <row r="71" spans="2:11" ht="34.5" customHeight="1" hidden="1">
      <c r="B71" s="224" t="s">
        <v>431</v>
      </c>
      <c r="C71" s="243">
        <f aca="true" t="shared" si="16" ref="C71:C76">SUM(D71,G71)</f>
        <v>-46</v>
      </c>
      <c r="D71" s="219">
        <f aca="true" t="shared" si="17" ref="D71:D76">E71-F71</f>
        <v>96</v>
      </c>
      <c r="E71" s="219">
        <v>333</v>
      </c>
      <c r="F71" s="219">
        <v>237</v>
      </c>
      <c r="G71" s="219">
        <f>H71-I71</f>
        <v>-142</v>
      </c>
      <c r="H71" s="219">
        <v>2217</v>
      </c>
      <c r="I71" s="219">
        <v>2359</v>
      </c>
      <c r="J71" s="219">
        <v>220</v>
      </c>
      <c r="K71" s="244">
        <v>120</v>
      </c>
    </row>
    <row r="72" spans="2:11" ht="34.5" customHeight="1" hidden="1">
      <c r="B72" s="224" t="s">
        <v>432</v>
      </c>
      <c r="C72" s="243">
        <f t="shared" si="16"/>
        <v>-129</v>
      </c>
      <c r="D72" s="219">
        <f t="shared" si="17"/>
        <v>81</v>
      </c>
      <c r="E72" s="219">
        <v>339</v>
      </c>
      <c r="F72" s="219">
        <v>258</v>
      </c>
      <c r="G72" s="219">
        <f t="shared" si="15"/>
        <v>-210</v>
      </c>
      <c r="H72" s="219">
        <v>2689</v>
      </c>
      <c r="I72" s="219">
        <v>2899</v>
      </c>
      <c r="J72" s="219">
        <v>123</v>
      </c>
      <c r="K72" s="244">
        <v>96</v>
      </c>
    </row>
    <row r="73" spans="2:11" ht="34.5" customHeight="1" hidden="1">
      <c r="B73" s="224" t="s">
        <v>433</v>
      </c>
      <c r="C73" s="243">
        <f t="shared" si="16"/>
        <v>-81</v>
      </c>
      <c r="D73" s="219">
        <f t="shared" si="17"/>
        <v>26</v>
      </c>
      <c r="E73" s="219">
        <v>293</v>
      </c>
      <c r="F73" s="219">
        <v>267</v>
      </c>
      <c r="G73" s="219">
        <f t="shared" si="15"/>
        <v>-107</v>
      </c>
      <c r="H73" s="219">
        <v>2166</v>
      </c>
      <c r="I73" s="219">
        <v>2273</v>
      </c>
      <c r="J73" s="219">
        <v>109</v>
      </c>
      <c r="K73" s="244">
        <v>121</v>
      </c>
    </row>
    <row r="74" spans="2:11" ht="34.5" customHeight="1" hidden="1">
      <c r="B74" s="224" t="s">
        <v>434</v>
      </c>
      <c r="C74" s="243">
        <f t="shared" si="16"/>
        <v>-38</v>
      </c>
      <c r="D74" s="219">
        <f t="shared" si="17"/>
        <v>100</v>
      </c>
      <c r="E74" s="219">
        <v>355</v>
      </c>
      <c r="F74" s="219">
        <v>255</v>
      </c>
      <c r="G74" s="219">
        <f>H74-I74</f>
        <v>-138</v>
      </c>
      <c r="H74" s="219">
        <v>1676</v>
      </c>
      <c r="I74" s="219">
        <v>1814</v>
      </c>
      <c r="J74" s="219">
        <v>221</v>
      </c>
      <c r="K74" s="244">
        <v>94</v>
      </c>
    </row>
    <row r="75" spans="2:11" ht="34.5" customHeight="1" hidden="1">
      <c r="B75" s="224" t="s">
        <v>435</v>
      </c>
      <c r="C75" s="243">
        <f t="shared" si="16"/>
        <v>-149</v>
      </c>
      <c r="D75" s="219">
        <f t="shared" si="17"/>
        <v>98</v>
      </c>
      <c r="E75" s="219">
        <v>364</v>
      </c>
      <c r="F75" s="219">
        <v>266</v>
      </c>
      <c r="G75" s="219">
        <f>H75-I75</f>
        <v>-247</v>
      </c>
      <c r="H75" s="219">
        <v>2028</v>
      </c>
      <c r="I75" s="219">
        <v>2275</v>
      </c>
      <c r="J75" s="219">
        <v>245</v>
      </c>
      <c r="K75" s="244">
        <v>86</v>
      </c>
    </row>
    <row r="76" spans="2:11" s="246" customFormat="1" ht="34.5" customHeight="1" hidden="1">
      <c r="B76" s="224" t="s">
        <v>436</v>
      </c>
      <c r="C76" s="243">
        <f t="shared" si="16"/>
        <v>14</v>
      </c>
      <c r="D76" s="219">
        <f t="shared" si="17"/>
        <v>70</v>
      </c>
      <c r="E76" s="219">
        <v>350</v>
      </c>
      <c r="F76" s="219">
        <v>280</v>
      </c>
      <c r="G76" s="219">
        <f>H76-I76</f>
        <v>-56</v>
      </c>
      <c r="H76" s="219">
        <v>2554</v>
      </c>
      <c r="I76" s="219">
        <v>2610</v>
      </c>
      <c r="J76" s="219">
        <v>369</v>
      </c>
      <c r="K76" s="244">
        <v>110</v>
      </c>
    </row>
    <row r="77" spans="2:11" s="246" customFormat="1" ht="34.5" customHeight="1">
      <c r="B77" s="222" t="s">
        <v>440</v>
      </c>
      <c r="C77" s="243"/>
      <c r="D77" s="219"/>
      <c r="E77" s="219"/>
      <c r="F77" s="219"/>
      <c r="G77" s="219"/>
      <c r="H77" s="219"/>
      <c r="I77" s="219"/>
      <c r="J77" s="219"/>
      <c r="K77" s="244"/>
    </row>
    <row r="78" spans="2:11" s="246" customFormat="1" ht="34.5" customHeight="1" hidden="1">
      <c r="B78" s="224" t="s">
        <v>437</v>
      </c>
      <c r="C78" s="243">
        <v>-72</v>
      </c>
      <c r="D78" s="219">
        <v>29</v>
      </c>
      <c r="E78" s="219">
        <v>341</v>
      </c>
      <c r="F78" s="219">
        <v>312</v>
      </c>
      <c r="G78" s="219">
        <v>-101</v>
      </c>
      <c r="H78" s="219">
        <v>1780</v>
      </c>
      <c r="I78" s="219">
        <v>1881</v>
      </c>
      <c r="J78" s="219">
        <v>264</v>
      </c>
      <c r="K78" s="244">
        <v>89</v>
      </c>
    </row>
    <row r="79" spans="2:11" s="246" customFormat="1" ht="34.5" customHeight="1" hidden="1">
      <c r="B79" s="224" t="s">
        <v>438</v>
      </c>
      <c r="C79" s="243">
        <v>-11</v>
      </c>
      <c r="D79" s="219">
        <v>-6</v>
      </c>
      <c r="E79" s="219">
        <v>246</v>
      </c>
      <c r="F79" s="219">
        <v>252</v>
      </c>
      <c r="G79" s="219">
        <v>-5</v>
      </c>
      <c r="H79" s="219">
        <v>1352</v>
      </c>
      <c r="I79" s="219">
        <v>1357</v>
      </c>
      <c r="J79" s="219">
        <v>193</v>
      </c>
      <c r="K79" s="244">
        <v>64</v>
      </c>
    </row>
    <row r="80" spans="2:11" s="246" customFormat="1" ht="34.5" customHeight="1" hidden="1">
      <c r="B80" s="224" t="s">
        <v>239</v>
      </c>
      <c r="C80" s="243">
        <v>-132</v>
      </c>
      <c r="D80" s="219">
        <v>-1</v>
      </c>
      <c r="E80" s="219">
        <v>337</v>
      </c>
      <c r="F80" s="219">
        <v>338</v>
      </c>
      <c r="G80" s="219">
        <v>-131</v>
      </c>
      <c r="H80" s="219">
        <v>2057</v>
      </c>
      <c r="I80" s="219">
        <v>2188</v>
      </c>
      <c r="J80" s="219">
        <v>182</v>
      </c>
      <c r="K80" s="244">
        <v>113</v>
      </c>
    </row>
    <row r="81" spans="2:11" s="246" customFormat="1" ht="34.5" customHeight="1" hidden="1">
      <c r="B81" s="224" t="s">
        <v>428</v>
      </c>
      <c r="C81" s="243">
        <v>54</v>
      </c>
      <c r="D81" s="219">
        <v>31</v>
      </c>
      <c r="E81" s="219">
        <v>282</v>
      </c>
      <c r="F81" s="219">
        <v>251</v>
      </c>
      <c r="G81" s="219">
        <v>23</v>
      </c>
      <c r="H81" s="219">
        <v>1649</v>
      </c>
      <c r="I81" s="219">
        <v>1626</v>
      </c>
      <c r="J81" s="219">
        <v>187</v>
      </c>
      <c r="K81" s="244">
        <v>74</v>
      </c>
    </row>
    <row r="82" spans="2:11" s="246" customFormat="1" ht="34.5" customHeight="1">
      <c r="B82" s="224" t="s">
        <v>429</v>
      </c>
      <c r="C82" s="243">
        <v>-104</v>
      </c>
      <c r="D82" s="219">
        <v>55</v>
      </c>
      <c r="E82" s="219">
        <v>308</v>
      </c>
      <c r="F82" s="219">
        <v>253</v>
      </c>
      <c r="G82" s="219">
        <v>-159</v>
      </c>
      <c r="H82" s="219">
        <v>1974</v>
      </c>
      <c r="I82" s="219">
        <v>2133</v>
      </c>
      <c r="J82" s="219">
        <v>268</v>
      </c>
      <c r="K82" s="244">
        <v>101</v>
      </c>
    </row>
    <row r="83" spans="2:11" s="246" customFormat="1" ht="34.5" customHeight="1">
      <c r="B83" s="224" t="s">
        <v>430</v>
      </c>
      <c r="C83" s="243">
        <v>-28</v>
      </c>
      <c r="D83" s="219">
        <v>48</v>
      </c>
      <c r="E83" s="219">
        <v>286</v>
      </c>
      <c r="F83" s="219">
        <v>238</v>
      </c>
      <c r="G83" s="219">
        <v>-76</v>
      </c>
      <c r="H83" s="219">
        <v>1740</v>
      </c>
      <c r="I83" s="219">
        <v>1816</v>
      </c>
      <c r="J83" s="219">
        <v>204</v>
      </c>
      <c r="K83" s="244">
        <v>89</v>
      </c>
    </row>
    <row r="84" spans="2:11" s="246" customFormat="1" ht="34.5" customHeight="1">
      <c r="B84" s="224" t="s">
        <v>431</v>
      </c>
      <c r="C84" s="219">
        <v>78</v>
      </c>
      <c r="D84" s="219">
        <v>59</v>
      </c>
      <c r="E84" s="219">
        <v>308</v>
      </c>
      <c r="F84" s="219">
        <v>249</v>
      </c>
      <c r="G84" s="219">
        <v>19</v>
      </c>
      <c r="H84" s="219">
        <v>1760</v>
      </c>
      <c r="I84" s="219">
        <v>1741</v>
      </c>
      <c r="J84" s="219">
        <v>195</v>
      </c>
      <c r="K84" s="244">
        <v>115</v>
      </c>
    </row>
    <row r="85" spans="2:11" s="246" customFormat="1" ht="34.5" customHeight="1">
      <c r="B85" s="224" t="s">
        <v>432</v>
      </c>
      <c r="C85" s="219">
        <v>101</v>
      </c>
      <c r="D85" s="219">
        <v>68</v>
      </c>
      <c r="E85" s="219">
        <v>322</v>
      </c>
      <c r="F85" s="219">
        <v>254</v>
      </c>
      <c r="G85" s="219">
        <v>33</v>
      </c>
      <c r="H85" s="219">
        <v>2275</v>
      </c>
      <c r="I85" s="219">
        <v>2242</v>
      </c>
      <c r="J85" s="219">
        <v>148</v>
      </c>
      <c r="K85" s="244">
        <v>103</v>
      </c>
    </row>
    <row r="86" spans="2:11" s="246" customFormat="1" ht="34.5" customHeight="1">
      <c r="B86" s="224" t="s">
        <v>433</v>
      </c>
      <c r="C86" s="219">
        <v>-119</v>
      </c>
      <c r="D86" s="219">
        <v>33</v>
      </c>
      <c r="E86" s="219">
        <v>282</v>
      </c>
      <c r="F86" s="219">
        <v>249</v>
      </c>
      <c r="G86" s="219">
        <v>-152</v>
      </c>
      <c r="H86" s="219">
        <v>1775</v>
      </c>
      <c r="I86" s="219">
        <v>1927</v>
      </c>
      <c r="J86" s="219">
        <v>120</v>
      </c>
      <c r="K86" s="244">
        <v>78</v>
      </c>
    </row>
    <row r="87" spans="2:11" s="246" customFormat="1" ht="34.5" customHeight="1">
      <c r="B87" s="224" t="s">
        <v>434</v>
      </c>
      <c r="C87" s="219">
        <v>25</v>
      </c>
      <c r="D87" s="219">
        <v>44</v>
      </c>
      <c r="E87" s="219">
        <v>359</v>
      </c>
      <c r="F87" s="219">
        <v>315</v>
      </c>
      <c r="G87" s="219">
        <v>-19</v>
      </c>
      <c r="H87" s="219">
        <v>1615</v>
      </c>
      <c r="I87" s="219">
        <v>1634</v>
      </c>
      <c r="J87" s="219">
        <v>268</v>
      </c>
      <c r="K87" s="219">
        <v>106</v>
      </c>
    </row>
    <row r="88" spans="2:11" s="246" customFormat="1" ht="34.5" customHeight="1">
      <c r="B88" s="224" t="s">
        <v>435</v>
      </c>
      <c r="C88" s="219">
        <v>140</v>
      </c>
      <c r="D88" s="219">
        <v>84</v>
      </c>
      <c r="E88" s="219">
        <v>356</v>
      </c>
      <c r="F88" s="219">
        <v>272</v>
      </c>
      <c r="G88" s="219">
        <v>56</v>
      </c>
      <c r="H88" s="219">
        <v>1446</v>
      </c>
      <c r="I88" s="219">
        <v>1390</v>
      </c>
      <c r="J88" s="219">
        <v>205</v>
      </c>
      <c r="K88" s="219">
        <v>82</v>
      </c>
    </row>
    <row r="89" spans="2:11" s="246" customFormat="1" ht="34.5" customHeight="1">
      <c r="B89" s="224" t="s">
        <v>436</v>
      </c>
      <c r="C89" s="219">
        <v>40</v>
      </c>
      <c r="D89" s="219">
        <v>47</v>
      </c>
      <c r="E89" s="219">
        <v>369</v>
      </c>
      <c r="F89" s="219">
        <v>322</v>
      </c>
      <c r="G89" s="219">
        <v>-7</v>
      </c>
      <c r="H89" s="219">
        <v>1508</v>
      </c>
      <c r="I89" s="219">
        <v>1515</v>
      </c>
      <c r="J89" s="219">
        <v>228</v>
      </c>
      <c r="K89" s="219">
        <v>87</v>
      </c>
    </row>
    <row r="90" spans="2:11" s="246" customFormat="1" ht="34.5" customHeight="1">
      <c r="B90" s="222" t="s">
        <v>441</v>
      </c>
      <c r="C90" s="243"/>
      <c r="D90" s="219"/>
      <c r="E90" s="219"/>
      <c r="F90" s="219"/>
      <c r="G90" s="219"/>
      <c r="H90" s="219"/>
      <c r="I90" s="219"/>
      <c r="J90" s="219"/>
      <c r="K90" s="244"/>
    </row>
    <row r="91" spans="2:11" s="246" customFormat="1" ht="34.5" customHeight="1">
      <c r="B91" s="224" t="s">
        <v>437</v>
      </c>
      <c r="C91" s="243">
        <v>-79</v>
      </c>
      <c r="D91" s="219">
        <v>-1</v>
      </c>
      <c r="E91" s="219">
        <v>344</v>
      </c>
      <c r="F91" s="219">
        <v>345</v>
      </c>
      <c r="G91" s="219">
        <v>-78</v>
      </c>
      <c r="H91" s="219">
        <v>1583</v>
      </c>
      <c r="I91" s="219">
        <v>1661</v>
      </c>
      <c r="J91" s="219">
        <v>334</v>
      </c>
      <c r="K91" s="244">
        <v>94</v>
      </c>
    </row>
    <row r="92" spans="2:11" s="246" customFormat="1" ht="34.5" customHeight="1">
      <c r="B92" s="224" t="s">
        <v>438</v>
      </c>
      <c r="C92" s="243">
        <v>265</v>
      </c>
      <c r="D92" s="247">
        <v>0</v>
      </c>
      <c r="E92" s="219">
        <v>309</v>
      </c>
      <c r="F92" s="219">
        <v>309</v>
      </c>
      <c r="G92" s="219">
        <v>265</v>
      </c>
      <c r="H92" s="219">
        <v>1781</v>
      </c>
      <c r="I92" s="219">
        <v>1516</v>
      </c>
      <c r="J92" s="219">
        <v>213</v>
      </c>
      <c r="K92" s="244">
        <v>70</v>
      </c>
    </row>
    <row r="93" spans="2:11" s="246" customFormat="1" ht="34.5" customHeight="1">
      <c r="B93" s="224" t="s">
        <v>239</v>
      </c>
      <c r="C93" s="243">
        <v>72</v>
      </c>
      <c r="D93" s="219">
        <v>-10</v>
      </c>
      <c r="E93" s="219">
        <v>297</v>
      </c>
      <c r="F93" s="219">
        <v>307</v>
      </c>
      <c r="G93" s="219">
        <v>82</v>
      </c>
      <c r="H93" s="219">
        <v>1805</v>
      </c>
      <c r="I93" s="219">
        <v>1723</v>
      </c>
      <c r="J93" s="219">
        <v>156</v>
      </c>
      <c r="K93" s="244">
        <v>91</v>
      </c>
    </row>
    <row r="94" spans="2:11" s="246" customFormat="1" ht="34.5" customHeight="1">
      <c r="B94" s="224" t="s">
        <v>428</v>
      </c>
      <c r="C94" s="243">
        <v>336</v>
      </c>
      <c r="D94" s="219">
        <v>6</v>
      </c>
      <c r="E94" s="219">
        <v>297</v>
      </c>
      <c r="F94" s="219">
        <v>291</v>
      </c>
      <c r="G94" s="219">
        <v>330</v>
      </c>
      <c r="H94" s="219">
        <v>2275</v>
      </c>
      <c r="I94" s="219">
        <v>1945</v>
      </c>
      <c r="J94" s="219">
        <v>167</v>
      </c>
      <c r="K94" s="244">
        <v>85</v>
      </c>
    </row>
    <row r="95" spans="2:12" s="246" customFormat="1" ht="34.5" customHeight="1" thickBot="1">
      <c r="B95" s="248" t="s">
        <v>429</v>
      </c>
      <c r="C95" s="249">
        <v>-74</v>
      </c>
      <c r="D95" s="250">
        <v>3</v>
      </c>
      <c r="E95" s="250">
        <v>260</v>
      </c>
      <c r="F95" s="250">
        <v>257</v>
      </c>
      <c r="G95" s="250">
        <v>-77</v>
      </c>
      <c r="H95" s="250">
        <v>1986</v>
      </c>
      <c r="I95" s="250">
        <v>2063</v>
      </c>
      <c r="J95" s="250">
        <v>289</v>
      </c>
      <c r="K95" s="251">
        <v>74</v>
      </c>
      <c r="L95" s="252"/>
    </row>
    <row r="96" spans="2:10" ht="21.75" customHeight="1">
      <c r="B96" s="253" t="s">
        <v>442</v>
      </c>
      <c r="F96" s="254"/>
      <c r="J96" s="225"/>
    </row>
    <row r="97" ht="21.75" customHeight="1">
      <c r="B97" s="255"/>
    </row>
    <row r="98" spans="2:11" ht="19.5" customHeight="1">
      <c r="B98" s="233"/>
      <c r="C98" s="233"/>
      <c r="D98" s="233"/>
      <c r="E98" s="233"/>
      <c r="F98" s="233"/>
      <c r="G98" s="233"/>
      <c r="H98" s="233"/>
      <c r="I98" s="233"/>
      <c r="J98" s="233"/>
      <c r="K98" s="233"/>
    </row>
    <row r="99" spans="2:11" ht="24.75" customHeight="1">
      <c r="B99" s="194" t="s">
        <v>443</v>
      </c>
      <c r="C99" s="195"/>
      <c r="D99" s="195"/>
      <c r="E99" s="195"/>
      <c r="F99" s="195"/>
      <c r="G99" s="195"/>
      <c r="H99" s="195"/>
      <c r="I99" s="195"/>
      <c r="J99" s="195"/>
      <c r="K99" s="195"/>
    </row>
    <row r="100" spans="2:11" ht="24.75" customHeight="1" thickBot="1">
      <c r="B100" s="256"/>
      <c r="C100" s="257" t="s">
        <v>444</v>
      </c>
      <c r="D100" s="258"/>
      <c r="E100" s="195"/>
      <c r="F100" s="195"/>
      <c r="G100" s="195"/>
      <c r="H100" s="195"/>
      <c r="I100" s="195"/>
      <c r="J100" s="195"/>
      <c r="K100" s="259" t="s">
        <v>445</v>
      </c>
    </row>
    <row r="101" spans="2:11" ht="24.75" customHeight="1">
      <c r="B101" s="418" t="s">
        <v>376</v>
      </c>
      <c r="C101" s="441" t="s">
        <v>446</v>
      </c>
      <c r="D101" s="408" t="s">
        <v>378</v>
      </c>
      <c r="E101" s="409"/>
      <c r="F101" s="410"/>
      <c r="G101" s="408" t="s">
        <v>379</v>
      </c>
      <c r="H101" s="409"/>
      <c r="I101" s="410"/>
      <c r="J101" s="198" t="s">
        <v>447</v>
      </c>
      <c r="K101" s="235" t="s">
        <v>366</v>
      </c>
    </row>
    <row r="102" spans="2:11" ht="24.75" customHeight="1">
      <c r="B102" s="419"/>
      <c r="C102" s="442"/>
      <c r="D102" s="435" t="s">
        <v>382</v>
      </c>
      <c r="E102" s="436"/>
      <c r="F102" s="437"/>
      <c r="G102" s="435" t="s">
        <v>383</v>
      </c>
      <c r="H102" s="436"/>
      <c r="I102" s="437"/>
      <c r="J102" s="260" t="s">
        <v>367</v>
      </c>
      <c r="K102" s="261" t="s">
        <v>367</v>
      </c>
    </row>
    <row r="103" spans="2:11" ht="18" customHeight="1">
      <c r="B103" s="430" t="s">
        <v>385</v>
      </c>
      <c r="C103" s="439" t="s">
        <v>448</v>
      </c>
      <c r="D103" s="404" t="s">
        <v>449</v>
      </c>
      <c r="E103" s="404" t="s">
        <v>450</v>
      </c>
      <c r="F103" s="404" t="s">
        <v>451</v>
      </c>
      <c r="G103" s="404" t="s">
        <v>449</v>
      </c>
      <c r="H103" s="404" t="s">
        <v>452</v>
      </c>
      <c r="I103" s="404" t="s">
        <v>453</v>
      </c>
      <c r="J103" s="384" t="s">
        <v>368</v>
      </c>
      <c r="K103" s="420" t="s">
        <v>454</v>
      </c>
    </row>
    <row r="104" spans="2:12" ht="18" customHeight="1">
      <c r="B104" s="431"/>
      <c r="C104" s="439"/>
      <c r="D104" s="424"/>
      <c r="E104" s="424"/>
      <c r="F104" s="424"/>
      <c r="G104" s="424"/>
      <c r="H104" s="424"/>
      <c r="I104" s="424"/>
      <c r="J104" s="384"/>
      <c r="K104" s="420"/>
      <c r="L104" s="238"/>
    </row>
    <row r="105" spans="2:12" ht="18" customHeight="1">
      <c r="B105" s="431"/>
      <c r="C105" s="439"/>
      <c r="D105" s="422" t="s">
        <v>364</v>
      </c>
      <c r="E105" s="422" t="s">
        <v>369</v>
      </c>
      <c r="F105" s="422" t="s">
        <v>370</v>
      </c>
      <c r="G105" s="422" t="s">
        <v>364</v>
      </c>
      <c r="H105" s="422" t="s">
        <v>371</v>
      </c>
      <c r="I105" s="422" t="s">
        <v>372</v>
      </c>
      <c r="J105" s="384"/>
      <c r="K105" s="420"/>
      <c r="L105" s="238"/>
    </row>
    <row r="106" spans="2:12" ht="18" customHeight="1" thickBot="1">
      <c r="B106" s="432"/>
      <c r="C106" s="440"/>
      <c r="D106" s="423"/>
      <c r="E106" s="423"/>
      <c r="F106" s="423"/>
      <c r="G106" s="423"/>
      <c r="H106" s="423"/>
      <c r="I106" s="423"/>
      <c r="J106" s="385"/>
      <c r="K106" s="421"/>
      <c r="L106" s="239"/>
    </row>
    <row r="107" spans="2:11" ht="28.5" customHeight="1" hidden="1">
      <c r="B107" s="212" t="s">
        <v>398</v>
      </c>
      <c r="C107" s="210">
        <f>D107+G107</f>
        <v>3.991938442151417</v>
      </c>
      <c r="D107" s="210">
        <f>D9/'[3]參考'!M3*1000</f>
        <v>10.234467043850904</v>
      </c>
      <c r="E107" s="210">
        <f>E9/'[3]參考'!M3*1000</f>
        <v>16.884820708018832</v>
      </c>
      <c r="F107" s="210">
        <f>F9/'[3]參考'!M3*1000</f>
        <v>6.6503536641679295</v>
      </c>
      <c r="G107" s="210">
        <f>G9/'[3]參考'!M3*1000</f>
        <v>-6.242528601699487</v>
      </c>
      <c r="H107" s="210">
        <f>H9/'[3]參考'!M3*1000</f>
        <v>59.97617783762089</v>
      </c>
      <c r="I107" s="210">
        <f>I9/'[3]參考'!M3*1000</f>
        <v>66.21870643932037</v>
      </c>
      <c r="J107" s="210">
        <f>J9/'[3]參考'!M3*1000</f>
        <v>8.59237777116051</v>
      </c>
      <c r="K107" s="262">
        <f>K9/'[3]參考'!M3*1000</f>
        <v>1.3702058977114324</v>
      </c>
    </row>
    <row r="108" spans="2:11" ht="28.5" customHeight="1" hidden="1">
      <c r="B108" s="212" t="s">
        <v>399</v>
      </c>
      <c r="C108" s="210">
        <f>D108+G108</f>
        <v>1.4719141985922128</v>
      </c>
      <c r="D108" s="210">
        <f>D10/'[3]參考'!M4*1000</f>
        <v>10.012890008844398</v>
      </c>
      <c r="E108" s="210">
        <f>E10/'[3]參考'!M4*1000</f>
        <v>16.70321346414146</v>
      </c>
      <c r="F108" s="210">
        <f>F10/'[3]參考'!M4*1000</f>
        <v>6.690323455297062</v>
      </c>
      <c r="G108" s="210">
        <f>G10/'[3]參考'!M4*1000</f>
        <v>-8.540975810252185</v>
      </c>
      <c r="H108" s="210">
        <f>H10/'[3]參考'!M4*1000</f>
        <v>57.796303429517046</v>
      </c>
      <c r="I108" s="210">
        <f>I10/'[3]參考'!M4*1000</f>
        <v>66.33727923976923</v>
      </c>
      <c r="J108" s="210">
        <f>J10/'[3]參考'!M4*1000</f>
        <v>8.054641586740722</v>
      </c>
      <c r="K108" s="262">
        <f>K10/'[3]參考'!M4*1000</f>
        <v>1.2803931990677877</v>
      </c>
    </row>
    <row r="109" spans="2:11" ht="28.5" customHeight="1" hidden="1">
      <c r="B109" s="212" t="s">
        <v>400</v>
      </c>
      <c r="C109" s="210">
        <f>D109+G109</f>
        <v>0.16556220193428395</v>
      </c>
      <c r="D109" s="210">
        <f>D11/'[3]參考'!M5*1000</f>
        <v>9.452096619520859</v>
      </c>
      <c r="E109" s="210">
        <f>E11/'[3]參考'!M5*1000</f>
        <v>16.149840243225924</v>
      </c>
      <c r="F109" s="210">
        <f>F11/'[3]參考'!M5*1000</f>
        <v>6.697743623705066</v>
      </c>
      <c r="G109" s="210">
        <f>G11/'[3]參考'!M5*1000</f>
        <v>-9.286534417586575</v>
      </c>
      <c r="H109" s="210">
        <f>H11/'[3]參考'!M5*1000</f>
        <v>56.81578732352574</v>
      </c>
      <c r="I109" s="210">
        <f>I11/'[3]參考'!M5*1000</f>
        <v>66.10232174111232</v>
      </c>
      <c r="J109" s="210">
        <f>J11/'[3]參考'!M5*1000</f>
        <v>8.213605342713757</v>
      </c>
      <c r="K109" s="262">
        <f>K11/'[3]參考'!M5*1000</f>
        <v>1.494360134341901</v>
      </c>
    </row>
    <row r="110" spans="2:11" ht="25.5" customHeight="1" hidden="1">
      <c r="B110" s="212"/>
      <c r="C110" s="210"/>
      <c r="D110" s="210"/>
      <c r="E110" s="210"/>
      <c r="F110" s="210"/>
      <c r="G110" s="210"/>
      <c r="H110" s="210"/>
      <c r="I110" s="210"/>
      <c r="J110" s="210"/>
      <c r="K110" s="262"/>
    </row>
    <row r="111" spans="2:11" ht="28.5" customHeight="1" hidden="1">
      <c r="B111" s="212" t="s">
        <v>401</v>
      </c>
      <c r="C111" s="210">
        <f aca="true" t="shared" si="18" ref="C111:C120">D111+G111</f>
        <v>3.1833461411319224</v>
      </c>
      <c r="D111" s="210">
        <f>D13/'[3]參考'!M6*1000</f>
        <v>9.356848165336515</v>
      </c>
      <c r="E111" s="210">
        <f>E13/'[3]參考'!M6*1000</f>
        <v>16.036937977340926</v>
      </c>
      <c r="F111" s="210">
        <f>F13/'[3]參考'!M6*1000</f>
        <v>6.680089812004414</v>
      </c>
      <c r="G111" s="210">
        <f>G13/'[3]參考'!M6*1000</f>
        <v>-6.173502024204593</v>
      </c>
      <c r="H111" s="210">
        <f>H13/'[3]參考'!M6*1000</f>
        <v>67.44701220533119</v>
      </c>
      <c r="I111" s="210">
        <f>I13/'[3]參考'!M6*1000</f>
        <v>73.62051422953579</v>
      </c>
      <c r="J111" s="210">
        <f>J13/'[3]參考'!M6*1000</f>
        <v>7.53442006431089</v>
      </c>
      <c r="K111" s="262">
        <f>K13/'[3]參考'!M6*1000</f>
        <v>1.3780905074893424</v>
      </c>
    </row>
    <row r="112" spans="2:11" ht="28.5" customHeight="1" hidden="1">
      <c r="B112" s="212" t="s">
        <v>402</v>
      </c>
      <c r="C112" s="210">
        <f t="shared" si="18"/>
        <v>-2.0939038649260384</v>
      </c>
      <c r="D112" s="262">
        <f>D14/'[3]參考'!M7*1000</f>
        <v>6.170151142958283</v>
      </c>
      <c r="E112" s="210">
        <f>E14/'[3]參考'!M7*1000</f>
        <v>12.855196678931165</v>
      </c>
      <c r="F112" s="210">
        <f>F14/'[3]參考'!M7*1000</f>
        <v>6.685045535972882</v>
      </c>
      <c r="G112" s="210">
        <f>G14/'[3]參考'!M7*1000</f>
        <v>-8.264055007884322</v>
      </c>
      <c r="H112" s="210">
        <f>H14/'[3]參考'!M7*1000</f>
        <v>61.90746918678867</v>
      </c>
      <c r="I112" s="210">
        <f>I14/'[3]參考'!M7*1000</f>
        <v>70.17152419467298</v>
      </c>
      <c r="J112" s="210">
        <f>J14/'[3]參考'!M7*1000</f>
        <v>6.502687105113544</v>
      </c>
      <c r="K112" s="262">
        <f>K14/'[3]參考'!M7*1000</f>
        <v>1.733477789815818</v>
      </c>
    </row>
    <row r="113" spans="2:11" ht="28.5" customHeight="1" hidden="1">
      <c r="B113" s="212" t="s">
        <v>403</v>
      </c>
      <c r="C113" s="210">
        <f t="shared" si="18"/>
        <v>-1.3388750870376258</v>
      </c>
      <c r="D113" s="262">
        <f>D15/'[3]參考'!M8*1000</f>
        <v>5.993776272468602</v>
      </c>
      <c r="E113" s="210">
        <f>E15/'[3]參考'!M8*1000</f>
        <v>12.789158335410773</v>
      </c>
      <c r="F113" s="210">
        <f>F15/'[3]參考'!M8*1000</f>
        <v>6.795382062942172</v>
      </c>
      <c r="G113" s="210">
        <f>G15/'[3]參考'!M8*1000</f>
        <v>-7.332651359506228</v>
      </c>
      <c r="H113" s="210">
        <f>H15/'[3]參考'!M8*1000</f>
        <v>51.97543174960672</v>
      </c>
      <c r="I113" s="210">
        <f>I15/'[3]參考'!M8*1000</f>
        <v>59.30808310911294</v>
      </c>
      <c r="J113" s="210">
        <f>J15/'[3]參考'!M8*1000</f>
        <v>7.577646158739437</v>
      </c>
      <c r="K113" s="262">
        <f>K15/'[3]參考'!M8*1000</f>
        <v>1.970703779796955</v>
      </c>
    </row>
    <row r="114" spans="2:11" ht="28.5" customHeight="1" hidden="1">
      <c r="B114" s="212" t="s">
        <v>404</v>
      </c>
      <c r="C114" s="210">
        <f t="shared" si="18"/>
        <v>0.39131790279405276</v>
      </c>
      <c r="D114" s="262">
        <f>D16/'[3]參考'!M9*1000</f>
        <v>6.895365462969931</v>
      </c>
      <c r="E114" s="210">
        <f>E16/'[3]參考'!M9*1000</f>
        <v>13.734828368397855</v>
      </c>
      <c r="F114" s="210">
        <f>F16/'[3]參考'!M9*1000</f>
        <v>6.839462905427924</v>
      </c>
      <c r="G114" s="210">
        <f>G16/'[3]參考'!M9*1000</f>
        <v>-6.504047560175878</v>
      </c>
      <c r="H114" s="210">
        <f>H16/'[3]參考'!M9*1000</f>
        <v>52.152785989959035</v>
      </c>
      <c r="I114" s="210">
        <f>I16/'[3]參考'!M9*1000</f>
        <v>58.65683355013491</v>
      </c>
      <c r="J114" s="210">
        <f>J16/'[3]參考'!M9*1000</f>
        <v>7.837108547716057</v>
      </c>
      <c r="K114" s="262">
        <f>K16/'[3]參考'!M9*1000</f>
        <v>2.0146421698792722</v>
      </c>
    </row>
    <row r="115" spans="2:11" ht="28.5" customHeight="1" hidden="1">
      <c r="B115" s="212" t="s">
        <v>405</v>
      </c>
      <c r="C115" s="210">
        <f t="shared" si="18"/>
        <v>1.3168833902980275</v>
      </c>
      <c r="D115" s="262">
        <f>D17/'[3]參考'!M10*1000</f>
        <v>5.001149319108987</v>
      </c>
      <c r="E115" s="210">
        <f>E17/'[3]參考'!M10*1000</f>
        <v>11.787502712178272</v>
      </c>
      <c r="F115" s="210">
        <f>F17/'[3]參考'!M10*1000</f>
        <v>6.786353393069284</v>
      </c>
      <c r="G115" s="210">
        <f>G17/'[3]參考'!M10*1000</f>
        <v>-3.6842659288109596</v>
      </c>
      <c r="H115" s="210">
        <f>H17/'[3]參考'!M10*1000</f>
        <v>59.4960611652592</v>
      </c>
      <c r="I115" s="210">
        <f>I17/'[3]參考'!M10*1000</f>
        <v>63.180327094070165</v>
      </c>
      <c r="J115" s="210">
        <f>J17/'[3]參考'!M10*1000</f>
        <v>7.211708876395564</v>
      </c>
      <c r="K115" s="262">
        <f>K17/'[3]參考'!M10*1000</f>
        <v>2.2642660577065605</v>
      </c>
    </row>
    <row r="116" spans="2:11" ht="28.5" customHeight="1" hidden="1">
      <c r="B116" s="212" t="s">
        <v>406</v>
      </c>
      <c r="C116" s="210">
        <f>D116+G116</f>
        <v>-3.639077498155728</v>
      </c>
      <c r="D116" s="210">
        <f>D19/'[3]參考'!M11*1000</f>
        <v>3.8907158357941554</v>
      </c>
      <c r="E116" s="210">
        <f>E19/'[3]參考'!M11*1000</f>
        <v>10.951644574827995</v>
      </c>
      <c r="F116" s="210">
        <f>F19/'[3]參考'!M11*1000</f>
        <v>7.060928739033837</v>
      </c>
      <c r="G116" s="210">
        <f>G19/'[3]參考'!M11*1000</f>
        <v>-7.5297933339498835</v>
      </c>
      <c r="H116" s="210">
        <f>H19/'[3]參考'!M11*1000</f>
        <v>68.09075325893154</v>
      </c>
      <c r="I116" s="210">
        <f>I19/'[3]參考'!M11*1000</f>
        <v>75.62054659288144</v>
      </c>
      <c r="J116" s="210">
        <f>J19/'[3]參考'!M11*1000</f>
        <v>7.170617245183921</v>
      </c>
      <c r="K116" s="262">
        <f>K19/'[3]參考'!M11*1000</f>
        <v>2.4647652558430635</v>
      </c>
    </row>
    <row r="117" spans="2:11" ht="28.5" customHeight="1" hidden="1">
      <c r="B117" s="212" t="s">
        <v>407</v>
      </c>
      <c r="C117" s="210">
        <f t="shared" si="18"/>
        <v>0.4644552005005794</v>
      </c>
      <c r="D117" s="262">
        <f>D20/'[3]參考'!M12*1000</f>
        <v>0.76764123416068</v>
      </c>
      <c r="E117" s="210">
        <f>E20/'[3]參考'!M12*1000</f>
        <v>2.614710758373633</v>
      </c>
      <c r="F117" s="210">
        <f>F20/'[3]參考'!M12*1000</f>
        <v>1.847069524212953</v>
      </c>
      <c r="G117" s="210">
        <f>G20/'[3]參考'!M12*1000</f>
        <v>-0.30318603366010055</v>
      </c>
      <c r="H117" s="210">
        <f>H20/'[3]參考'!M12*1000</f>
        <v>23.362526636290724</v>
      </c>
      <c r="I117" s="210">
        <f>I20/'[3]參考'!M12*1000</f>
        <v>23.66571266995082</v>
      </c>
      <c r="J117" s="210">
        <f>J20/'[3]參考'!M12*1000</f>
        <v>1.8255669686342222</v>
      </c>
      <c r="K117" s="262">
        <f>K20/'[3]參考'!M12*1000</f>
        <v>0.5784187450678513</v>
      </c>
    </row>
    <row r="118" spans="2:11" ht="28.5" customHeight="1" hidden="1">
      <c r="B118" s="212" t="s">
        <v>408</v>
      </c>
      <c r="C118" s="210">
        <f t="shared" si="18"/>
        <v>-1.8578857045897295</v>
      </c>
      <c r="D118" s="262">
        <f>D21/'[3]參考'!M13*1000</f>
        <v>0.9815650485520304</v>
      </c>
      <c r="E118" s="210">
        <f>E21/'[3]參考'!M13*1000</f>
        <v>2.6633274840361443</v>
      </c>
      <c r="F118" s="210">
        <f>F21/'[3]參考'!M13*1000</f>
        <v>1.6817624354841134</v>
      </c>
      <c r="G118" s="210">
        <f>G21/'[3]參考'!M13*1000</f>
        <v>-2.83945075314176</v>
      </c>
      <c r="H118" s="210">
        <f>H21/'[3]參考'!M13*1000</f>
        <v>14.77931969165541</v>
      </c>
      <c r="I118" s="210">
        <f>I21/'[3]參考'!M13*1000</f>
        <v>17.618770444797168</v>
      </c>
      <c r="J118" s="210">
        <f>J21/'[3]參考'!M13*1000</f>
        <v>1.7311628646234936</v>
      </c>
      <c r="K118" s="262">
        <f>K21/'[3]參考'!M13*1000</f>
        <v>0.5842137706917994</v>
      </c>
    </row>
    <row r="119" spans="2:11" ht="28.5" customHeight="1" hidden="1">
      <c r="B119" s="212" t="s">
        <v>409</v>
      </c>
      <c r="C119" s="210">
        <f t="shared" si="18"/>
        <v>-1.49956325489133</v>
      </c>
      <c r="D119" s="262">
        <f>D22/'[3]參考'!M14*1000</f>
        <v>0.9229736532975331</v>
      </c>
      <c r="E119" s="210">
        <f>E22/'[3]參考'!M14*1000</f>
        <v>2.7452549687824064</v>
      </c>
      <c r="F119" s="210">
        <f>F22/'[3]參考'!M14*1000</f>
        <v>1.8222813154848732</v>
      </c>
      <c r="G119" s="210">
        <f>G22/'[3]參考'!M14*1000</f>
        <v>-2.4225369081888632</v>
      </c>
      <c r="H119" s="210">
        <f>H22/'[3]參考'!M14*1000</f>
        <v>17.835551482136477</v>
      </c>
      <c r="I119" s="210">
        <f>I22/'[3]參考'!M14*1000</f>
        <v>20.25808839032534</v>
      </c>
      <c r="J119" s="210">
        <f>J22/'[3]參考'!M14*1000</f>
        <v>1.4457769114590728</v>
      </c>
      <c r="K119" s="262">
        <f>K22/'[3]參考'!M14*1000</f>
        <v>0.6884651959328918</v>
      </c>
    </row>
    <row r="120" spans="2:11" ht="28.5" customHeight="1" hidden="1">
      <c r="B120" s="212" t="s">
        <v>410</v>
      </c>
      <c r="C120" s="210">
        <f t="shared" si="18"/>
        <v>-0.7452399414146638</v>
      </c>
      <c r="D120" s="262">
        <f>D23/'[3]參考'!M15*1000</f>
        <v>1.2190919272852587</v>
      </c>
      <c r="E120" s="210">
        <f>E23/'[3]參考'!M15*1000</f>
        <v>2.9292668217454985</v>
      </c>
      <c r="F120" s="210">
        <f>F23/'[3]參考'!M15*1000</f>
        <v>1.7101748944602395</v>
      </c>
      <c r="G120" s="210">
        <f>G23/'[3]參考'!M15*1000</f>
        <v>-1.9643318686999225</v>
      </c>
      <c r="H120" s="210">
        <f>H23/'[3]參考'!M15*1000</f>
        <v>12.111225984319807</v>
      </c>
      <c r="I120" s="210">
        <f>I23/'[3]參考'!M15*1000</f>
        <v>14.07555785301973</v>
      </c>
      <c r="J120" s="210">
        <f>J23/'[3]參考'!M15*1000</f>
        <v>2.1689497716894977</v>
      </c>
      <c r="K120" s="262">
        <f>K23/'[3]參考'!M15*1000</f>
        <v>0.6138537089687258</v>
      </c>
    </row>
    <row r="121" spans="2:11" ht="28.5" customHeight="1" hidden="1">
      <c r="B121" s="241" t="s">
        <v>411</v>
      </c>
      <c r="C121" s="263">
        <f>SUM(D121,G121)</f>
        <v>-1.7727136094481581</v>
      </c>
      <c r="D121" s="263">
        <f>SUM(D122:D133)</f>
        <v>3.4447916441187765</v>
      </c>
      <c r="E121" s="263">
        <f>SUM(E122:E133)</f>
        <v>10.139434743184138</v>
      </c>
      <c r="F121" s="263">
        <f aca="true" t="shared" si="19" ref="F121:K121">SUM(F122:F133)</f>
        <v>6.694643099065363</v>
      </c>
      <c r="G121" s="263">
        <f t="shared" si="19"/>
        <v>-5.217505253566935</v>
      </c>
      <c r="H121" s="263">
        <f t="shared" si="19"/>
        <v>51.91106017849842</v>
      </c>
      <c r="I121" s="263">
        <f t="shared" si="19"/>
        <v>57.12856543206536</v>
      </c>
      <c r="J121" s="263">
        <f t="shared" si="19"/>
        <v>6.981872954425082</v>
      </c>
      <c r="K121" s="263">
        <f t="shared" si="19"/>
        <v>2.474030065447629</v>
      </c>
    </row>
    <row r="122" spans="2:11" ht="28.5" customHeight="1" hidden="1">
      <c r="B122" s="242" t="s">
        <v>412</v>
      </c>
      <c r="C122" s="263">
        <f>C26/'[3]人口參考表'!E5*1000</f>
        <v>0.025855772193409794</v>
      </c>
      <c r="D122" s="263">
        <f>D26/'[3]人口參考表'!E5*1000</f>
        <v>0.33827968619711146</v>
      </c>
      <c r="E122" s="263">
        <f>E26/'[3]人口參考表'!E5*1000</f>
        <v>0.8683230161620124</v>
      </c>
      <c r="F122" s="263">
        <f>F26/'[3]人口參考表'!E5*1000</f>
        <v>0.5300433299649008</v>
      </c>
      <c r="G122" s="263">
        <f>G26/'[3]人口參考表'!E5*1000</f>
        <v>-0.31242391400370173</v>
      </c>
      <c r="H122" s="263">
        <f>H26/'[3]人口參考表'!E5*1000</f>
        <v>4.1627793231389765</v>
      </c>
      <c r="I122" s="263">
        <f>I26/'[3]人口參考表'!E5*1000</f>
        <v>4.475203237142678</v>
      </c>
      <c r="J122" s="263">
        <f>J26/'[3]人口參考表'!E5*1000</f>
        <v>0.7670545750711573</v>
      </c>
      <c r="K122" s="263">
        <f>K26/'[3]人口參考表'!E5*1000</f>
        <v>0.15944392852602707</v>
      </c>
    </row>
    <row r="123" spans="2:11" ht="28.5" customHeight="1" hidden="1">
      <c r="B123" s="242" t="s">
        <v>413</v>
      </c>
      <c r="C123" s="263">
        <f>C27/'[3]人口參考表'!E6*1000</f>
        <v>-0.2801398113150625</v>
      </c>
      <c r="D123" s="263">
        <f>D27/'[3]人口參考表'!E6*1000</f>
        <v>0.18316833816754083</v>
      </c>
      <c r="E123" s="263">
        <f>E27/'[3]人口參考表'!E6*1000</f>
        <v>0.8102505311881807</v>
      </c>
      <c r="F123" s="263">
        <f>F27/'[3]人口參考表'!E6*1000</f>
        <v>0.6270821930206398</v>
      </c>
      <c r="G123" s="263">
        <f>G27/'[3]人口參考表'!E6*1000</f>
        <v>-0.46330814948260335</v>
      </c>
      <c r="H123" s="263">
        <f>H27/'[3]人口參考表'!E6*1000</f>
        <v>4.490856667543001</v>
      </c>
      <c r="I123" s="263">
        <f>I27/'[3]人口參考表'!E6*1000</f>
        <v>4.954164817025605</v>
      </c>
      <c r="J123" s="263">
        <f>J27/'[3]人口參考表'!E6*1000</f>
        <v>0.43313924672559656</v>
      </c>
      <c r="K123" s="263">
        <f>K27/'[3]人口參考表'!E6*1000</f>
        <v>0.17239373004003844</v>
      </c>
    </row>
    <row r="124" spans="2:11" ht="28.5" customHeight="1" hidden="1">
      <c r="B124" s="221" t="s">
        <v>414</v>
      </c>
      <c r="C124" s="263">
        <f>C28/'[3]人口參考表'!E7*1000</f>
        <v>-0.07543566792356858</v>
      </c>
      <c r="D124" s="263">
        <f>D28/'[3]人口參考表'!E7*1000</f>
        <v>0.3168298052789881</v>
      </c>
      <c r="E124" s="263">
        <f>E28/'[3]人口參考表'!E7*1000</f>
        <v>0.8922961862959256</v>
      </c>
      <c r="F124" s="263">
        <f>F28/'[3]人口參考表'!E7*1000</f>
        <v>0.5754663810169375</v>
      </c>
      <c r="G124" s="263">
        <f>G28/'[3]人口參考表'!E7*1000</f>
        <v>-0.3922654732025566</v>
      </c>
      <c r="H124" s="263">
        <f>H28/'[3]人口參考表'!E7*1000</f>
        <v>4.079991982266152</v>
      </c>
      <c r="I124" s="263">
        <f>I28/'[3]人口參考表'!E7*1000</f>
        <v>4.472257455468709</v>
      </c>
      <c r="J124" s="263">
        <f>J28/'[3]人口參考表'!E7*1000</f>
        <v>0.4978754082955526</v>
      </c>
      <c r="K124" s="263">
        <f>K28/'[3]人口參考表'!E7*1000</f>
        <v>0.20259865099472704</v>
      </c>
    </row>
    <row r="125" spans="2:11" ht="28.5" customHeight="1" hidden="1">
      <c r="B125" s="221" t="s">
        <v>415</v>
      </c>
      <c r="C125" s="263">
        <f>C29/'[3]人口參考表'!E8*1000</f>
        <v>-0.3384528822927704</v>
      </c>
      <c r="D125" s="263">
        <f>D29/'[3]人口參考表'!E8*1000</f>
        <v>0.12287779802985932</v>
      </c>
      <c r="E125" s="263">
        <f>E29/'[3]人口參考表'!E8*1000</f>
        <v>0.7545127949201887</v>
      </c>
      <c r="F125" s="263">
        <f>F29/'[3]人口參考表'!E8*1000</f>
        <v>0.6316349968903294</v>
      </c>
      <c r="G125" s="263">
        <f>G29/'[3]人口參考表'!E8*1000</f>
        <v>-0.4613306803226297</v>
      </c>
      <c r="H125" s="263">
        <f>H29/'[3]人口參考表'!E8*1000</f>
        <v>3.779031227128831</v>
      </c>
      <c r="I125" s="263">
        <f>I29/'[3]人口參考表'!E8*1000</f>
        <v>4.240361907451461</v>
      </c>
      <c r="J125" s="263">
        <f>J29/'[3]人口參考表'!E8*1000</f>
        <v>0.5928314817230054</v>
      </c>
      <c r="K125" s="263">
        <f>K29/'[3]人口參考表'!E8*1000</f>
        <v>0.2026405792071364</v>
      </c>
    </row>
    <row r="126" spans="2:11" ht="28.5" customHeight="1" hidden="1">
      <c r="B126" s="221" t="s">
        <v>416</v>
      </c>
      <c r="C126" s="263">
        <f>C30/'[3]人口參考表'!E9*1000</f>
        <v>-0.28680451253475886</v>
      </c>
      <c r="D126" s="263">
        <f>D30/'[3]人口參考表'!E9*1000</f>
        <v>0.14232404381424127</v>
      </c>
      <c r="E126" s="263">
        <f>E30/'[3]人口參考表'!E9*1000</f>
        <v>0.7482794424779047</v>
      </c>
      <c r="F126" s="263">
        <f>F30/'[3]人口參考表'!E9*1000</f>
        <v>0.6059553986636635</v>
      </c>
      <c r="G126" s="263">
        <f>G30/'[3]人口參考表'!E9*1000</f>
        <v>-0.4291285563490001</v>
      </c>
      <c r="H126" s="263">
        <f>H30/'[3]人口參考表'!E9*1000</f>
        <v>4.565151526587102</v>
      </c>
      <c r="I126" s="263">
        <f>I30/'[3]人口參考表'!E9*1000</f>
        <v>4.994280082936101</v>
      </c>
      <c r="J126" s="263">
        <f>J30/'[3]人口參考表'!E9*1000</f>
        <v>0.6167375231950454</v>
      </c>
      <c r="K126" s="263">
        <f>K30/'[3]人口參考表'!E9*1000</f>
        <v>0.19623466647115081</v>
      </c>
    </row>
    <row r="127" spans="2:11" ht="28.5" customHeight="1" hidden="1">
      <c r="B127" s="221" t="s">
        <v>417</v>
      </c>
      <c r="C127" s="263">
        <f>C31/'[3]人口參考表'!E10*1000</f>
        <v>-0.12509840715217788</v>
      </c>
      <c r="D127" s="263">
        <f>D31/'[3]人口參考表'!E10*1000</f>
        <v>0.3192166251469367</v>
      </c>
      <c r="E127" s="263">
        <f>E31/'[3]人口參考表'!E10*1000</f>
        <v>0.8519632900881081</v>
      </c>
      <c r="F127" s="263">
        <f>F31/'[3]人口參考表'!E10*1000</f>
        <v>0.5327466649411714</v>
      </c>
      <c r="G127" s="263">
        <f>G31/'[3]人口參考表'!E10*1000</f>
        <v>-0.44431503229911457</v>
      </c>
      <c r="H127" s="263">
        <f>H31/'[3]人口參考表'!E10*1000</f>
        <v>4.510013264744896</v>
      </c>
      <c r="I127" s="263">
        <f>I31/'[3]人口參考表'!E10*1000</f>
        <v>4.954328297044011</v>
      </c>
      <c r="J127" s="263">
        <f>J31/'[3]人口參考表'!E10*1000</f>
        <v>0.4939230213422196</v>
      </c>
      <c r="K127" s="263">
        <f>K31/'[3]人口參考表'!E10*1000</f>
        <v>0.19196134890592814</v>
      </c>
    </row>
    <row r="128" spans="2:11" ht="28.5" customHeight="1" hidden="1">
      <c r="B128" s="221" t="s">
        <v>418</v>
      </c>
      <c r="C128" s="263">
        <f>C32/'[3]人口參考表'!E11*1000</f>
        <v>-0.319287557277599</v>
      </c>
      <c r="D128" s="263">
        <f>D32/'[3]人口參考表'!E11*1000</f>
        <v>0.30202877039772874</v>
      </c>
      <c r="E128" s="263">
        <f>E32/'[3]人口參考表'!E11*1000</f>
        <v>0.880198130873381</v>
      </c>
      <c r="F128" s="263">
        <f>F32/'[3]人口參考表'!E11*1000</f>
        <v>0.5781693604756521</v>
      </c>
      <c r="G128" s="263">
        <f>G32/'[3]人口參考表'!E11*1000</f>
        <v>-0.6213163276753277</v>
      </c>
      <c r="H128" s="263">
        <f>H32/'[3]人口參考表'!E11*1000</f>
        <v>4.677131244444828</v>
      </c>
      <c r="I128" s="263">
        <f>I32/'[3]人口參考表'!E11*1000</f>
        <v>5.298447572120155</v>
      </c>
      <c r="J128" s="263">
        <f>J32/'[3]人口參考表'!E11*1000</f>
        <v>0.48756072935633354</v>
      </c>
      <c r="K128" s="263">
        <f>K32/'[3]人口參考表'!E11*1000</f>
        <v>0.2502524097581181</v>
      </c>
    </row>
    <row r="129" spans="2:11" ht="28.5" customHeight="1" hidden="1">
      <c r="B129" s="221" t="s">
        <v>419</v>
      </c>
      <c r="C129" s="263">
        <f>C33/'[3]人口參考表'!E12*1000</f>
        <v>-0.015103963819533524</v>
      </c>
      <c r="D129" s="263">
        <f>D33/'[3]人口參考表'!E12*1000</f>
        <v>0.3214986584443565</v>
      </c>
      <c r="E129" s="263">
        <f>E33/'[3]人口參考表'!E12*1000</f>
        <v>0.8091409189035816</v>
      </c>
      <c r="F129" s="263">
        <f>F33/'[3]人口參考表'!E12*1000</f>
        <v>0.48764226045922526</v>
      </c>
      <c r="G129" s="263">
        <f>G33/'[3]人口參考表'!E12*1000</f>
        <v>-0.33660262226389</v>
      </c>
      <c r="H129" s="263">
        <f>H33/'[3]人口參考表'!E12*1000</f>
        <v>4.932523041636234</v>
      </c>
      <c r="I129" s="263">
        <f>I33/'[3]人口參考表'!E12*1000</f>
        <v>5.269125663900124</v>
      </c>
      <c r="J129" s="263">
        <f>J33/'[3]人口參考表'!E12*1000</f>
        <v>0.31934094932728024</v>
      </c>
      <c r="K129" s="263">
        <f>K33/'[3]人口參考表'!E12*1000</f>
        <v>0.21792862082469802</v>
      </c>
    </row>
    <row r="130" spans="2:11" ht="28.5" customHeight="1" hidden="1">
      <c r="B130" s="221" t="s">
        <v>420</v>
      </c>
      <c r="C130" s="263">
        <f>C34/'[3]人口參考表'!E13*1000</f>
        <v>-0.27191036453253</v>
      </c>
      <c r="D130" s="263">
        <f>D34/'[3]人口參考表'!E13*1000</f>
        <v>0.31291272108902257</v>
      </c>
      <c r="E130" s="263">
        <f>E34/'[3]人口參考表'!E13*1000</f>
        <v>0.8459433563234265</v>
      </c>
      <c r="F130" s="263">
        <f>F34/'[3]人口參考表'!E13*1000</f>
        <v>0.533030635234404</v>
      </c>
      <c r="G130" s="263">
        <f>G34/'[3]人口參考表'!E13*1000</f>
        <v>-0.5848230856215525</v>
      </c>
      <c r="H130" s="263">
        <f>H34/'[3]人口參考表'!E13*1000</f>
        <v>4.9267568430775075</v>
      </c>
      <c r="I130" s="263">
        <f>I34/'[3]人口參考表'!E13*1000</f>
        <v>5.51157992869906</v>
      </c>
      <c r="J130" s="263">
        <f>J34/'[3]人口參考表'!E13*1000</f>
        <v>0.567558935492503</v>
      </c>
      <c r="K130" s="263">
        <f>K34/'[3]人口參考表'!E13*1000</f>
        <v>0.22011791414538143</v>
      </c>
    </row>
    <row r="131" spans="2:11" ht="28.5" customHeight="1" hidden="1">
      <c r="B131" s="221" t="s">
        <v>421</v>
      </c>
      <c r="C131" s="263">
        <f>C35/'[3]人口參考表'!E14*1000</f>
        <v>-0.03237520706642853</v>
      </c>
      <c r="D131" s="263">
        <f>D35/'[3]人口參考表'!E14*1000</f>
        <v>0.3323854592153329</v>
      </c>
      <c r="E131" s="263">
        <f>E35/'[3]人口參考表'!E14*1000</f>
        <v>0.8957140621711893</v>
      </c>
      <c r="F131" s="263">
        <f>F35/'[3]人口參考表'!E14*1000</f>
        <v>0.5633286029558564</v>
      </c>
      <c r="G131" s="263">
        <f>G35/'[3]人口參考表'!E14*1000</f>
        <v>-0.3647606662817614</v>
      </c>
      <c r="H131" s="263">
        <f>H35/'[3]人口參考表'!E14*1000</f>
        <v>4.008050634823852</v>
      </c>
      <c r="I131" s="263">
        <f>I35/'[3]人口參考表'!E14*1000</f>
        <v>4.372811301105614</v>
      </c>
      <c r="J131" s="263">
        <f>J35/'[3]人口參考表'!E14*1000</f>
        <v>0.6367124056397611</v>
      </c>
      <c r="K131" s="263">
        <f>K35/'[3]人口參考表'!E14*1000</f>
        <v>0.20288463094961875</v>
      </c>
    </row>
    <row r="132" spans="2:11" ht="28.5" customHeight="1" hidden="1">
      <c r="B132" s="221" t="s">
        <v>422</v>
      </c>
      <c r="C132" s="263">
        <f>C36/'[3]人口參考表'!E15*1000</f>
        <v>0.038850122701637534</v>
      </c>
      <c r="D132" s="263">
        <f>D36/'[3]人口參考表'!E15*1000</f>
        <v>0.418717989117649</v>
      </c>
      <c r="E132" s="263">
        <f>E36/'[3]人口參考表'!E15*1000</f>
        <v>0.8913944819875722</v>
      </c>
      <c r="F132" s="263">
        <f>F36/'[3]人口參考表'!E15*1000</f>
        <v>0.4726764928699233</v>
      </c>
      <c r="G132" s="263">
        <f>G36/'[3]人口參考表'!E15*1000</f>
        <v>-0.3798678664160114</v>
      </c>
      <c r="H132" s="263">
        <f>H36/'[3]人口參考表'!E15*1000</f>
        <v>3.459819260595831</v>
      </c>
      <c r="I132" s="263">
        <f>I36/'[3]人口參考表'!E15*1000</f>
        <v>3.839687127011843</v>
      </c>
      <c r="J132" s="263">
        <f>J36/'[3]人口參考表'!E15*1000</f>
        <v>0.6280769836764735</v>
      </c>
      <c r="K132" s="263">
        <f>K36/'[3]人口參考表'!E15*1000</f>
        <v>0.25468413771073495</v>
      </c>
    </row>
    <row r="133" spans="2:11" ht="28.5" customHeight="1" hidden="1">
      <c r="B133" s="221" t="s">
        <v>423</v>
      </c>
      <c r="C133" s="263">
        <f>C37/'[3]人口參考表'!E16*1000</f>
        <v>-0.09281113042877663</v>
      </c>
      <c r="D133" s="263">
        <f>D37/'[3]人口參考表'!E16*1000</f>
        <v>0.3345517492200088</v>
      </c>
      <c r="E133" s="263">
        <f>E37/'[3]人口參考表'!E16*1000</f>
        <v>0.8914185317926685</v>
      </c>
      <c r="F133" s="263">
        <f>F37/'[3]人口參考表'!E16*1000</f>
        <v>0.5568667825726599</v>
      </c>
      <c r="G133" s="263">
        <f>G37/'[3]人口參考表'!E16*1000</f>
        <v>-0.42736287964878544</v>
      </c>
      <c r="H133" s="263">
        <f>H37/'[3]人口參考表'!E16*1000</f>
        <v>4.318955162511211</v>
      </c>
      <c r="I133" s="263">
        <f>I37/'[3]人口參考表'!E16*1000</f>
        <v>4.746318042159995</v>
      </c>
      <c r="J133" s="263">
        <f>J37/'[3]人口參考表'!E16*1000</f>
        <v>0.9410616945801538</v>
      </c>
      <c r="K133" s="263">
        <f>K37/'[3]人口參考表'!E16*1000</f>
        <v>0.20288944791406985</v>
      </c>
    </row>
    <row r="134" spans="2:11" ht="34.5" customHeight="1" hidden="1">
      <c r="B134" s="222" t="s">
        <v>424</v>
      </c>
      <c r="C134" s="263">
        <f aca="true" t="shared" si="20" ref="C134:K134">SUM(C135:C146)</f>
        <v>-2.1586619783664474</v>
      </c>
      <c r="D134" s="263">
        <f t="shared" si="20"/>
        <v>2.739804121255219</v>
      </c>
      <c r="E134" s="263">
        <f t="shared" si="20"/>
        <v>9.57358331678075</v>
      </c>
      <c r="F134" s="263">
        <f t="shared" si="20"/>
        <v>6.83377919552553</v>
      </c>
      <c r="G134" s="263">
        <f t="shared" si="20"/>
        <v>-4.8984660996216665</v>
      </c>
      <c r="H134" s="263">
        <f t="shared" si="20"/>
        <v>51.34492576279541</v>
      </c>
      <c r="I134" s="263">
        <f t="shared" si="20"/>
        <v>56.243391862417084</v>
      </c>
      <c r="J134" s="263">
        <f t="shared" si="20"/>
        <v>5.613792900364448</v>
      </c>
      <c r="K134" s="263">
        <f t="shared" si="20"/>
        <v>2.4540009029323975</v>
      </c>
    </row>
    <row r="135" spans="2:11" ht="28.5" customHeight="1" hidden="1">
      <c r="B135" s="221" t="s">
        <v>425</v>
      </c>
      <c r="C135" s="263">
        <f aca="true" t="shared" si="21" ref="C135:C141">D135+G135</f>
        <v>-0.15110631408526717</v>
      </c>
      <c r="D135" s="263">
        <f>D39/'[3]人口參考表'!E17*1000</f>
        <v>0.15542363734484618</v>
      </c>
      <c r="E135" s="263">
        <f>E39/'[3]人口參考表'!E17*1000</f>
        <v>0.7533729087965462</v>
      </c>
      <c r="F135" s="263">
        <f>F39/'[3]人口參考表'!E17*1000</f>
        <v>0.5979492714517</v>
      </c>
      <c r="G135" s="263">
        <f>G39/'[3]人口參考表'!E17*1000</f>
        <v>-0.30652995143011336</v>
      </c>
      <c r="H135" s="263">
        <f>H39/'[3]人口參考表'!E17*1000</f>
        <v>3.44738262277388</v>
      </c>
      <c r="I135" s="263">
        <f>I39/'[3]人口參考表'!E17*1000</f>
        <v>3.753912574203994</v>
      </c>
      <c r="J135" s="263">
        <f>J39/'[3]人口參考表'!E17*1000</f>
        <v>0.8850512682137075</v>
      </c>
      <c r="K135" s="264">
        <f>K39/'[3]人口參考表'!E17*1000</f>
        <v>0.13599568267674042</v>
      </c>
    </row>
    <row r="136" spans="2:11" ht="28.5" customHeight="1" hidden="1">
      <c r="B136" s="223" t="s">
        <v>426</v>
      </c>
      <c r="C136" s="263">
        <f t="shared" si="21"/>
        <v>-0.6154537189600776</v>
      </c>
      <c r="D136" s="263">
        <f>D40/'[3]人口參考表'!E18*1000</f>
        <v>0.10797433665966273</v>
      </c>
      <c r="E136" s="263">
        <f>E40/'[3]人口參考表'!E18*1000</f>
        <v>0.7493418964180594</v>
      </c>
      <c r="F136" s="263">
        <f>F40/'[3]人口參考表'!E18*1000</f>
        <v>0.6413675597583967</v>
      </c>
      <c r="G136" s="263">
        <f>G40/'[3]人口參考表'!E18*1000</f>
        <v>-0.7234280556197403</v>
      </c>
      <c r="H136" s="263">
        <f>H40/'[3]人口參考表'!E18*1000</f>
        <v>4.573792900903313</v>
      </c>
      <c r="I136" s="263">
        <f>I40/'[3]人口參考表'!E18*1000</f>
        <v>5.297220956523054</v>
      </c>
      <c r="J136" s="263">
        <f>J40/'[3]人口參考表'!E18*1000</f>
        <v>0.5744234710294057</v>
      </c>
      <c r="K136" s="264">
        <f>K40/'[3]人口參考表'!E18*1000</f>
        <v>0.19435380598739294</v>
      </c>
    </row>
    <row r="137" spans="2:11" ht="28.5" customHeight="1" hidden="1">
      <c r="B137" s="223" t="s">
        <v>427</v>
      </c>
      <c r="C137" s="263">
        <f t="shared" si="21"/>
        <v>-0.37161549031639174</v>
      </c>
      <c r="D137" s="263">
        <f>D41/'[3]人口參考表'!E19*1000</f>
        <v>0.17932607962942157</v>
      </c>
      <c r="E137" s="263">
        <f>E41/'[3]人口參考表'!E19*1000</f>
        <v>0.8620615153269784</v>
      </c>
      <c r="F137" s="263">
        <f>F41/'[3]人口參考表'!E19*1000</f>
        <v>0.6827354356975569</v>
      </c>
      <c r="G137" s="263">
        <f>G41/'[3]人口參考表'!E19*1000</f>
        <v>-0.5509415699458133</v>
      </c>
      <c r="H137" s="263">
        <f>H41/'[3]人口參考表'!E19*1000</f>
        <v>3.6448565823474</v>
      </c>
      <c r="I137" s="263">
        <f>I41/'[3]人口參考表'!E19*1000</f>
        <v>4.1957981522932135</v>
      </c>
      <c r="J137" s="263">
        <f>J41/'[3]人口參考表'!E19*1000</f>
        <v>0.4710010284242639</v>
      </c>
      <c r="K137" s="264">
        <f>K41/'[3]人口參考表'!E19*1000</f>
        <v>0.23982162456464814</v>
      </c>
    </row>
    <row r="138" spans="2:11" ht="34.5" customHeight="1" hidden="1">
      <c r="B138" s="224" t="s">
        <v>428</v>
      </c>
      <c r="C138" s="265">
        <f t="shared" si="21"/>
        <v>-0.311226187954682</v>
      </c>
      <c r="D138" s="263">
        <f>D42/'[3]人口參考表'!E20*1000</f>
        <v>0.1664195588368786</v>
      </c>
      <c r="E138" s="263">
        <f>E42/'[3]人口參考表'!E20*1000</f>
        <v>0.7153879737013872</v>
      </c>
      <c r="F138" s="263">
        <f>F42/'[3]人口參考表'!E20*1000</f>
        <v>0.5489684148645085</v>
      </c>
      <c r="G138" s="263">
        <f>G42/'[3]人口參考表'!E20*1000</f>
        <v>-0.4776457467915606</v>
      </c>
      <c r="H138" s="263">
        <f>H42/'[3]人口參考表'!E20*1000</f>
        <v>4.290166549236415</v>
      </c>
      <c r="I138" s="263">
        <f>I42/'[3]人口參考表'!E20*1000</f>
        <v>4.7678122960279765</v>
      </c>
      <c r="J138" s="263">
        <f>J42/'[3]人口參考表'!E20*1000</f>
        <v>0.3220326528142196</v>
      </c>
      <c r="K138" s="264">
        <f>K42/'[3]人口參考表'!E20*1000</f>
        <v>0.2010002463873988</v>
      </c>
    </row>
    <row r="139" spans="2:11" ht="34.5" customHeight="1" hidden="1">
      <c r="B139" s="224" t="s">
        <v>429</v>
      </c>
      <c r="C139" s="263">
        <f t="shared" si="21"/>
        <v>-0.2961867576414021</v>
      </c>
      <c r="D139" s="263">
        <f>D43/'[3]人口參考表'!E21*1000</f>
        <v>0.14701240525266676</v>
      </c>
      <c r="E139" s="263">
        <f>E43/'[3]人口參考表'!E21*1000</f>
        <v>0.704794766358373</v>
      </c>
      <c r="F139" s="263">
        <f>F43/'[3]人口參考表'!E21*1000</f>
        <v>0.5577823611057062</v>
      </c>
      <c r="G139" s="263">
        <f>G43/'[3]人口參考表'!E21*1000</f>
        <v>-0.4431991628940689</v>
      </c>
      <c r="H139" s="263">
        <f>H43/'[3]人口參考表'!E21*1000</f>
        <v>4.380104897675042</v>
      </c>
      <c r="I139" s="263">
        <f>I43/'[3]人口參考表'!E21*1000</f>
        <v>4.823304060569111</v>
      </c>
      <c r="J139" s="263">
        <f>J43/'[3]人口參考表'!E21*1000</f>
        <v>0.477790317071167</v>
      </c>
      <c r="K139" s="264">
        <f>K43/'[3]人口參考表'!E21*1000</f>
        <v>0.2010610836543825</v>
      </c>
    </row>
    <row r="140" spans="2:11" ht="34.5" customHeight="1" hidden="1">
      <c r="B140" s="224" t="s">
        <v>430</v>
      </c>
      <c r="C140" s="263">
        <f t="shared" si="21"/>
        <v>-0.35467511543161145</v>
      </c>
      <c r="D140" s="263">
        <f>D44/'[3]人口參考表'!E22*1000</f>
        <v>0.19896408914456254</v>
      </c>
      <c r="E140" s="263">
        <f>E44/'[3]人口參考表'!E22*1000</f>
        <v>0.7612539062922393</v>
      </c>
      <c r="F140" s="263">
        <f>F44/'[3]人口參考表'!E22*1000</f>
        <v>0.5622898171476768</v>
      </c>
      <c r="G140" s="263">
        <f>G44/'[3]人口參考表'!E22*1000</f>
        <v>-0.553639204576174</v>
      </c>
      <c r="H140" s="263">
        <f>H44/'[3]人口參考表'!E22*1000</f>
        <v>4.801089977184009</v>
      </c>
      <c r="I140" s="263">
        <f>I44/'[3]人口參考表'!E22*1000</f>
        <v>5.354729181760184</v>
      </c>
      <c r="J140" s="263">
        <f>J44/'[3]人口參考表'!E22*1000</f>
        <v>0.3611630748602385</v>
      </c>
      <c r="K140" s="264">
        <f>K44/'[3]人口參考表'!E22*1000</f>
        <v>0.20977735485894095</v>
      </c>
    </row>
    <row r="141" spans="2:11" ht="34.5" customHeight="1" hidden="1">
      <c r="B141" s="224" t="s">
        <v>431</v>
      </c>
      <c r="C141" s="263">
        <f t="shared" si="21"/>
        <v>-0.06056149154302032</v>
      </c>
      <c r="D141" s="263">
        <f>D45/'[3]人口參考表'!E23*1000</f>
        <v>0.23792014534757971</v>
      </c>
      <c r="E141" s="263">
        <f>E45/'[3]人口參考表'!E23*1000</f>
        <v>0.8067655837695202</v>
      </c>
      <c r="F141" s="263">
        <f>F45/'[3]人口參考表'!E23*1000</f>
        <v>0.5688454384219406</v>
      </c>
      <c r="G141" s="263">
        <f>G45/'[3]人口參考表'!E23*1000</f>
        <v>-0.29848163689060003</v>
      </c>
      <c r="H141" s="263">
        <f>H45/'[3]人口參考表'!E23*1000</f>
        <v>4.732447982004585</v>
      </c>
      <c r="I141" s="263">
        <f>I45/'[3]人口參考表'!E23*1000</f>
        <v>5.030929618895185</v>
      </c>
      <c r="J141" s="263">
        <f>J45/'[3]人口參考表'!E23*1000</f>
        <v>0.3914867846173811</v>
      </c>
      <c r="K141" s="264">
        <f>K45/'[3]人口參考表'!E23*1000</f>
        <v>0.18601029545356232</v>
      </c>
    </row>
    <row r="142" spans="2:11" ht="34.5" customHeight="1" hidden="1">
      <c r="B142" s="224" t="s">
        <v>432</v>
      </c>
      <c r="C142" s="263">
        <f>D142+G142</f>
        <v>-0.07787707104335803</v>
      </c>
      <c r="D142" s="263">
        <f>D46/'[3]人口參考表'!E24*1000</f>
        <v>0.2357944651035008</v>
      </c>
      <c r="E142" s="263">
        <f>E46/'[3]人口參考表'!E24*1000</f>
        <v>0.8090562380615531</v>
      </c>
      <c r="F142" s="263">
        <f>F46/'[3]人口參考表'!E24*1000</f>
        <v>0.5732617729580525</v>
      </c>
      <c r="G142" s="263">
        <f>G46/'[3]人口參考表'!E24*1000</f>
        <v>-0.31367153614685883</v>
      </c>
      <c r="H142" s="263">
        <f>H46/'[3]人口參考表'!E24*1000</f>
        <v>5.382170909885412</v>
      </c>
      <c r="I142" s="263">
        <f>I46/'[3]人口參考表'!E24*1000</f>
        <v>5.695842446032271</v>
      </c>
      <c r="J142" s="263">
        <f>J46/'[3]人口參考表'!E24*1000</f>
        <v>0.40236486705735</v>
      </c>
      <c r="K142" s="264">
        <f>K46/'[3]人口參考表'!E24*1000</f>
        <v>0.22930470918322096</v>
      </c>
    </row>
    <row r="143" spans="2:11" ht="34.5" customHeight="1" hidden="1">
      <c r="B143" s="224" t="s">
        <v>433</v>
      </c>
      <c r="C143" s="263">
        <f>D143+G143</f>
        <v>-0.03677735207391819</v>
      </c>
      <c r="D143" s="263">
        <f>D47/'[3]人口參考表'!E25*1000</f>
        <v>0.27691182738008957</v>
      </c>
      <c r="E143" s="263">
        <f>E47/'[3]人口參考表'!E25*1000</f>
        <v>0.7766511408550951</v>
      </c>
      <c r="F143" s="263">
        <f>F47/'[3]人口參考表'!E25*1000</f>
        <v>0.49973931347500544</v>
      </c>
      <c r="G143" s="263">
        <f>G47/'[3]人口參考表'!E25*1000</f>
        <v>-0.31368917945400776</v>
      </c>
      <c r="H143" s="263">
        <f>H47/'[3]人口參考表'!E25*1000</f>
        <v>4.871917462968452</v>
      </c>
      <c r="I143" s="263">
        <f>I47/'[3]人口參考表'!E25*1000</f>
        <v>5.185606642422459</v>
      </c>
      <c r="J143" s="263">
        <f>J47/'[3]人口參考表'!E25*1000</f>
        <v>0.2747484537286827</v>
      </c>
      <c r="K143" s="264">
        <f>K47/'[3]人口參考表'!E25*1000</f>
        <v>0.24229784895757842</v>
      </c>
    </row>
    <row r="144" spans="2:11" ht="34.5" customHeight="1" hidden="1">
      <c r="B144" s="224" t="s">
        <v>434</v>
      </c>
      <c r="C144" s="263">
        <f>D144+G144</f>
        <v>0.01730717642070284</v>
      </c>
      <c r="D144" s="263">
        <f>D48/'[3]人口參考表'!E26*1000</f>
        <v>0.2769148227312455</v>
      </c>
      <c r="E144" s="263">
        <f>E48/'[3]人口參考表'!E26*1000</f>
        <v>0.809110497667858</v>
      </c>
      <c r="F144" s="263">
        <f>F48/'[3]人口參考表'!E26*1000</f>
        <v>0.5321956749366125</v>
      </c>
      <c r="G144" s="263">
        <f>G48/'[3]人口參考表'!E26*1000</f>
        <v>-0.2596076463105427</v>
      </c>
      <c r="H144" s="263">
        <f>H48/'[3]人口參考表'!E26*1000</f>
        <v>3.656141018873476</v>
      </c>
      <c r="I144" s="263">
        <f>I48/'[3]人口參考表'!E26*1000</f>
        <v>3.9157486651840183</v>
      </c>
      <c r="J144" s="263">
        <f>J48/'[3]人口參考表'!E26*1000</f>
        <v>0.41537223409686824</v>
      </c>
      <c r="K144" s="264">
        <f>K48/'[3]人口參考表'!E26*1000</f>
        <v>0.2379736757846641</v>
      </c>
    </row>
    <row r="145" spans="2:11" ht="34.5" customHeight="1" hidden="1">
      <c r="B145" s="224" t="s">
        <v>435</v>
      </c>
      <c r="C145" s="263">
        <f>D145+G145</f>
        <v>0.06706240697795163</v>
      </c>
      <c r="D145" s="263">
        <f>D49/'[3]人口參考表'!E27*1000</f>
        <v>0.4867432764528746</v>
      </c>
      <c r="E145" s="263">
        <f>E49/'[3]人口參考表'!E27*1000</f>
        <v>0.9972828908656675</v>
      </c>
      <c r="F145" s="263">
        <f>F49/'[3]人口參考表'!E27*1000</f>
        <v>0.5105396144127929</v>
      </c>
      <c r="G145" s="263">
        <f>G49/'[3]人口參考表'!E27*1000</f>
        <v>-0.41968086947492295</v>
      </c>
      <c r="H145" s="263">
        <f>H49/'[3]人口參考表'!E27*1000</f>
        <v>3.1973625004326607</v>
      </c>
      <c r="I145" s="263">
        <f>I49/'[3]人口參考表'!E27*1000</f>
        <v>3.6170433699075835</v>
      </c>
      <c r="J145" s="263">
        <f>J49/'[3]人口參考表'!E27*1000</f>
        <v>0.49755979370738285</v>
      </c>
      <c r="K145" s="264">
        <f>K49/'[3]人口參考表'!E27*1000</f>
        <v>0.17090097262123152</v>
      </c>
    </row>
    <row r="146" spans="2:11" ht="34.5" customHeight="1" hidden="1">
      <c r="B146" s="224" t="s">
        <v>436</v>
      </c>
      <c r="C146" s="265">
        <f>D146+G146</f>
        <v>0.032447937284626804</v>
      </c>
      <c r="D146" s="263">
        <f>D50/'[3]人口參考表'!E28*1000</f>
        <v>0.27039947737189013</v>
      </c>
      <c r="E146" s="263">
        <f>E50/'[3]人口參考表'!E28*1000</f>
        <v>0.8285039986674714</v>
      </c>
      <c r="F146" s="263">
        <f>F50/'[3]人口參考表'!E28*1000</f>
        <v>0.5581045212955813</v>
      </c>
      <c r="G146" s="263">
        <f>G50/'[3]人口參考表'!E28*1000</f>
        <v>-0.23795154008726332</v>
      </c>
      <c r="H146" s="263">
        <f>H50/'[3]人口參考表'!E28*1000</f>
        <v>4.367492358510769</v>
      </c>
      <c r="I146" s="263">
        <f>I50/'[3]人口參考表'!E28*1000</f>
        <v>4.605443898598033</v>
      </c>
      <c r="J146" s="263">
        <f>J50/'[3]人口參考表'!E28*1000</f>
        <v>0.5407989547437803</v>
      </c>
      <c r="K146" s="264">
        <f>K50/'[3]人口參考表'!E28*1000</f>
        <v>0.2055036028026365</v>
      </c>
    </row>
    <row r="147" spans="2:11" ht="34.5" customHeight="1" hidden="1">
      <c r="B147" s="222" t="s">
        <v>323</v>
      </c>
      <c r="C147" s="263">
        <f aca="true" t="shared" si="22" ref="C147:K147">SUM(C148:C159)</f>
        <v>-1.515360759858686</v>
      </c>
      <c r="D147" s="263">
        <f t="shared" si="22"/>
        <v>1.8993984151071257</v>
      </c>
      <c r="E147" s="263">
        <f t="shared" si="22"/>
        <v>8.87478616174051</v>
      </c>
      <c r="F147" s="263">
        <f t="shared" si="22"/>
        <v>6.975387746633381</v>
      </c>
      <c r="G147" s="263">
        <f t="shared" si="22"/>
        <v>-3.4147591749658117</v>
      </c>
      <c r="H147" s="263">
        <f t="shared" si="22"/>
        <v>59.31622695825535</v>
      </c>
      <c r="I147" s="263">
        <f t="shared" si="22"/>
        <v>62.73098613322116</v>
      </c>
      <c r="J147" s="263">
        <f t="shared" si="22"/>
        <v>5.708486928930162</v>
      </c>
      <c r="K147" s="264">
        <f t="shared" si="22"/>
        <v>2.488419194938246</v>
      </c>
    </row>
    <row r="148" spans="2:11" ht="34.5" customHeight="1" hidden="1">
      <c r="B148" s="224" t="s">
        <v>437</v>
      </c>
      <c r="C148" s="265">
        <f aca="true" t="shared" si="23" ref="C148:C156">D148+G148</f>
        <v>-0.2617767066326862</v>
      </c>
      <c r="D148" s="263">
        <f>D52/'[3]人口參考表'!E29*1000</f>
        <v>0.11466252439282949</v>
      </c>
      <c r="E148" s="263">
        <f>E52/'[3]人口參考表'!E29*1000</f>
        <v>0.7550419059074998</v>
      </c>
      <c r="F148" s="263">
        <f>F52/'[3]人口參考表'!E29*1000</f>
        <v>0.6403793815146703</v>
      </c>
      <c r="G148" s="263">
        <f>G52/'[3]人口參考表'!E29*1000</f>
        <v>-0.3764392310255157</v>
      </c>
      <c r="H148" s="263">
        <f>H52/'[3]人口參考表'!E29*1000</f>
        <v>3.7059793261305076</v>
      </c>
      <c r="I148" s="263">
        <f>I52/'[3]人口參考表'!E29*1000</f>
        <v>4.082418557156023</v>
      </c>
      <c r="J148" s="263">
        <f>J52/'[3]人口參考表'!E29*1000</f>
        <v>0.6014373920982377</v>
      </c>
      <c r="K148" s="264">
        <f>K52/'[3]人口參考表'!E29*1000</f>
        <v>0.166585176948073</v>
      </c>
    </row>
    <row r="149" spans="2:11" ht="34.5" customHeight="1" hidden="1">
      <c r="B149" s="224" t="s">
        <v>438</v>
      </c>
      <c r="C149" s="265">
        <f t="shared" si="23"/>
        <v>-0.25318811444102773</v>
      </c>
      <c r="D149" s="263">
        <f>D53/'[3]人口參考表'!E30*1000</f>
        <v>0.10387204695016522</v>
      </c>
      <c r="E149" s="263">
        <f>E53/'[3]人口參考表'!E30*1000</f>
        <v>0.6015922719197069</v>
      </c>
      <c r="F149" s="263">
        <f>F53/'[3]人口參考表'!E30*1000</f>
        <v>0.4977202249695417</v>
      </c>
      <c r="G149" s="263">
        <f>G53/'[3]人口參考表'!E30*1000</f>
        <v>-0.35706016139119295</v>
      </c>
      <c r="H149" s="263">
        <f>H53/'[3]人口參考表'!E30*1000</f>
        <v>3.161605429045654</v>
      </c>
      <c r="I149" s="263">
        <f>I53/'[3]人口參考表'!E30*1000</f>
        <v>3.518665590436847</v>
      </c>
      <c r="J149" s="263">
        <f>J53/'[3]人口參考表'!E30*1000</f>
        <v>0.36571616530370676</v>
      </c>
      <c r="K149" s="264">
        <f>K53/'[3]人口參考表'!E30*1000</f>
        <v>0.1428240645564772</v>
      </c>
    </row>
    <row r="150" spans="2:11" ht="34.5" customHeight="1" hidden="1">
      <c r="B150" s="224" t="s">
        <v>239</v>
      </c>
      <c r="C150" s="263">
        <f t="shared" si="23"/>
        <v>-0.15151088822175995</v>
      </c>
      <c r="D150" s="263">
        <f>D54/'[3]人口參考表'!E31*1000</f>
        <v>0.1558397707423817</v>
      </c>
      <c r="E150" s="263">
        <f>E54/'[3]人口參考表'!E31*1000</f>
        <v>0.8246521201784366</v>
      </c>
      <c r="F150" s="263">
        <f>F54/'[3]人口參考表'!E31*1000</f>
        <v>0.6688123494360548</v>
      </c>
      <c r="G150" s="263">
        <f>G54/'[3]人口參考表'!E31*1000</f>
        <v>-0.30735065896414165</v>
      </c>
      <c r="H150" s="263">
        <f>H54/'[3]人口參考表'!E31*1000</f>
        <v>5.084272520470203</v>
      </c>
      <c r="I150" s="263">
        <f>I54/'[3]人口參考表'!E31*1000</f>
        <v>5.391623179434345</v>
      </c>
      <c r="J150" s="263">
        <f>J54/'[3]人口參考表'!E31*1000</f>
        <v>0.5086436961730514</v>
      </c>
      <c r="K150" s="264">
        <f>K54/'[3]人口參考表'!E31*1000</f>
        <v>0.22077300855170742</v>
      </c>
    </row>
    <row r="151" spans="2:11" ht="34.5" customHeight="1" hidden="1">
      <c r="B151" s="224" t="s">
        <v>428</v>
      </c>
      <c r="C151" s="263">
        <f t="shared" si="23"/>
        <v>-0.21431865070173126</v>
      </c>
      <c r="D151" s="263">
        <f>D55/'[3]人口參考表'!E32*1000</f>
        <v>0.1428791004678208</v>
      </c>
      <c r="E151" s="263">
        <f>E55/'[3]人口參考表'!E32*1000</f>
        <v>0.6710988052276432</v>
      </c>
      <c r="F151" s="263">
        <f>F55/'[3]人口參考表'!E32*1000</f>
        <v>0.5282197047598224</v>
      </c>
      <c r="G151" s="263">
        <f>G55/'[3]人口參考表'!E32*1000</f>
        <v>-0.35719775116955205</v>
      </c>
      <c r="H151" s="263">
        <f>H55/'[3]人口參考表'!E32*1000</f>
        <v>4.180296106111545</v>
      </c>
      <c r="I151" s="263">
        <f>I55/'[3]人口參考表'!E32*1000</f>
        <v>4.537493857281097</v>
      </c>
      <c r="J151" s="263">
        <f>J55/'[3]人口參考表'!E32*1000</f>
        <v>0.44812081510361984</v>
      </c>
      <c r="K151" s="264">
        <f>K55/'[3]人口參考表'!E32*1000</f>
        <v>0.2338021644018886</v>
      </c>
    </row>
    <row r="152" spans="2:11" ht="34.5" customHeight="1" hidden="1">
      <c r="B152" s="224" t="s">
        <v>429</v>
      </c>
      <c r="C152" s="265">
        <f t="shared" si="23"/>
        <v>-0.29016136436471984</v>
      </c>
      <c r="D152" s="263">
        <f>D56/'[3]人口參考表'!E33*1000</f>
        <v>0.08661533264618503</v>
      </c>
      <c r="E152" s="263">
        <f>E56/'[3]人口參考表'!E33*1000</f>
        <v>0.7470572440733458</v>
      </c>
      <c r="F152" s="263">
        <f>F56/'[3]人口參考表'!E33*1000</f>
        <v>0.6604419114271608</v>
      </c>
      <c r="G152" s="263">
        <f>G56/'[3]人口參考表'!E33*1000</f>
        <v>-0.3767766970109049</v>
      </c>
      <c r="H152" s="263">
        <f>H56/'[3]人口參考表'!E33*1000</f>
        <v>5.634327388634336</v>
      </c>
      <c r="I152" s="263">
        <f>I56/'[3]人口參考表'!E33*1000</f>
        <v>6.011104085645241</v>
      </c>
      <c r="J152" s="263">
        <f>J56/'[3]人口參考表'!E33*1000</f>
        <v>0.5131958459286463</v>
      </c>
      <c r="K152" s="264">
        <f>K56/'[3]人口參考表'!E33*1000</f>
        <v>0.18405758187314317</v>
      </c>
    </row>
    <row r="153" spans="2:11" ht="34.5" customHeight="1" hidden="1">
      <c r="B153" s="224" t="s">
        <v>430</v>
      </c>
      <c r="C153" s="265">
        <f t="shared" si="23"/>
        <v>-0.1082907389760028</v>
      </c>
      <c r="D153" s="263">
        <f>D57/'[3]人口參考表'!E34*1000</f>
        <v>0.20142077449536513</v>
      </c>
      <c r="E153" s="263">
        <f>E57/'[3]人口參考表'!E34*1000</f>
        <v>0.7861907649657801</v>
      </c>
      <c r="F153" s="263">
        <f>F57/'[3]人口參考表'!E34*1000</f>
        <v>0.584769990470415</v>
      </c>
      <c r="G153" s="263">
        <f>G57/'[3]人口參考表'!E34*1000</f>
        <v>-0.30971151347136794</v>
      </c>
      <c r="H153" s="263">
        <f>H57/'[3]人口參考表'!E34*1000</f>
        <v>7.621502209131075</v>
      </c>
      <c r="I153" s="263">
        <f>I57/'[3]人口參考表'!E34*1000</f>
        <v>7.931213722602442</v>
      </c>
      <c r="J153" s="263">
        <f>J57/'[3]人口參考表'!E34*1000</f>
        <v>0.41800225244737066</v>
      </c>
      <c r="K153" s="264">
        <f>K57/'[3]人口參考表'!E34*1000</f>
        <v>0.19275751537728492</v>
      </c>
    </row>
    <row r="154" spans="2:11" ht="34.5" customHeight="1" hidden="1">
      <c r="B154" s="224" t="s">
        <v>431</v>
      </c>
      <c r="C154" s="265">
        <f t="shared" si="23"/>
        <v>-0.04981762417584315</v>
      </c>
      <c r="D154" s="263">
        <f>D58/'[3]人口參考表'!E35*1000</f>
        <v>0.21876434964174632</v>
      </c>
      <c r="E154" s="263">
        <f>E58/'[3]人口參考表'!E35*1000</f>
        <v>0.697446738461805</v>
      </c>
      <c r="F154" s="263">
        <f>F58/'[3]人口參考表'!E35*1000</f>
        <v>0.47868238882005876</v>
      </c>
      <c r="G154" s="263">
        <f>G58/'[3]人口參考表'!E35*1000</f>
        <v>-0.26858197381758947</v>
      </c>
      <c r="H154" s="263">
        <f>H58/'[3]人口參考表'!E35*1000</f>
        <v>6.26619072785715</v>
      </c>
      <c r="I154" s="263">
        <f>I58/'[3]人口參考表'!E35*1000</f>
        <v>6.534772701674739</v>
      </c>
      <c r="J154" s="263">
        <f>J58/'[3]人口參考表'!E35*1000</f>
        <v>0.4700184541807817</v>
      </c>
      <c r="K154" s="264">
        <f>K58/'[3]人口參考表'!E35*1000</f>
        <v>0.2057684476828307</v>
      </c>
    </row>
    <row r="155" spans="2:11" ht="34.5" customHeight="1" hidden="1">
      <c r="B155" s="224" t="s">
        <v>432</v>
      </c>
      <c r="C155" s="265">
        <f t="shared" si="23"/>
        <v>-0.36179371692133044</v>
      </c>
      <c r="D155" s="263">
        <f>D59/'[3]人口參考表'!E36*1000</f>
        <v>0.12781933711591914</v>
      </c>
      <c r="E155" s="263">
        <f>E59/'[3]人口參考表'!E36*1000</f>
        <v>0.7365860104985171</v>
      </c>
      <c r="F155" s="263">
        <f>F59/'[3]人口參考表'!E36*1000</f>
        <v>0.6087666733825979</v>
      </c>
      <c r="G155" s="263">
        <f>G59/'[3]人口參考表'!E36*1000</f>
        <v>-0.4896130540372496</v>
      </c>
      <c r="H155" s="263">
        <f>H59/'[3]人口參考表'!E36*1000</f>
        <v>5.8601916423484965</v>
      </c>
      <c r="I155" s="263">
        <f>I59/'[3]人口參考表'!E36*1000</f>
        <v>6.349804696385745</v>
      </c>
      <c r="J155" s="263">
        <f>J59/'[3]人口參考表'!E36*1000</f>
        <v>0.34879514026547426</v>
      </c>
      <c r="K155" s="264">
        <f>K59/'[3]人口參考表'!E36*1000</f>
        <v>0.2339743798054113</v>
      </c>
    </row>
    <row r="156" spans="2:11" ht="34.5" customHeight="1" hidden="1">
      <c r="B156" s="224" t="s">
        <v>433</v>
      </c>
      <c r="C156" s="265">
        <f t="shared" si="23"/>
        <v>-0.08234269295276564</v>
      </c>
      <c r="D156" s="263">
        <f>D60/'[3]人口參考表'!E37*1000</f>
        <v>0.15818464698820767</v>
      </c>
      <c r="E156" s="263">
        <f>E60/'[3]人口參考表'!E37*1000</f>
        <v>0.7584195403544203</v>
      </c>
      <c r="F156" s="263">
        <f>F60/'[3]人口參考表'!E37*1000</f>
        <v>0.6002348933662126</v>
      </c>
      <c r="G156" s="263">
        <f>G60/'[3]人口參考表'!E37*1000</f>
        <v>-0.2405273399409733</v>
      </c>
      <c r="H156" s="263">
        <f>H60/'[3]人口參考表'!E37*1000</f>
        <v>4.90805788257932</v>
      </c>
      <c r="I156" s="263">
        <f>I60/'[3]人口參考表'!E37*1000</f>
        <v>5.148585222520293</v>
      </c>
      <c r="J156" s="263">
        <f>J60/'[3]人口參考表'!E37*1000</f>
        <v>0.34670607559059213</v>
      </c>
      <c r="K156" s="264">
        <f>K60/'[3]人口參考表'!E37*1000</f>
        <v>0.2535288177756205</v>
      </c>
    </row>
    <row r="157" spans="2:11" ht="34.5" customHeight="1" hidden="1">
      <c r="B157" s="224" t="s">
        <v>434</v>
      </c>
      <c r="C157" s="265">
        <f>D157+G157</f>
        <v>0.0715084379956835</v>
      </c>
      <c r="D157" s="263">
        <f>D61/'[3]人口參考表'!E38*1000</f>
        <v>0.18202147853446707</v>
      </c>
      <c r="E157" s="263">
        <f>E61/'[3]人口參考表'!E38*1000</f>
        <v>0.7367536035918905</v>
      </c>
      <c r="F157" s="263">
        <f>F61/'[3]人口參考表'!E38*1000</f>
        <v>0.5547321250574234</v>
      </c>
      <c r="G157" s="263">
        <f>G61/'[3]人口參考表'!E38*1000</f>
        <v>-0.11051304053878357</v>
      </c>
      <c r="H157" s="263">
        <f>H61/'[3]人口參考表'!E38*1000</f>
        <v>3.44107271324683</v>
      </c>
      <c r="I157" s="263">
        <f>I61/'[3]人口參考表'!E38*1000</f>
        <v>3.5515857537856133</v>
      </c>
      <c r="J157" s="263">
        <f>J61/'[3]人口參考表'!E38*1000</f>
        <v>0.5005590659697845</v>
      </c>
      <c r="K157" s="264">
        <f>K61/'[3]人口參考表'!E38*1000</f>
        <v>0.23186069289509495</v>
      </c>
    </row>
    <row r="158" spans="2:11" ht="34.5" customHeight="1" hidden="1">
      <c r="B158" s="224" t="s">
        <v>435</v>
      </c>
      <c r="C158" s="265">
        <f>D158+G158</f>
        <v>0.13650191102675438</v>
      </c>
      <c r="D158" s="263">
        <f>D62/'[3]人口參考表'!E39*1000</f>
        <v>0.19283603303779587</v>
      </c>
      <c r="E158" s="263">
        <f>E62/'[3]人口參考表'!E39*1000</f>
        <v>0.7583439501486354</v>
      </c>
      <c r="F158" s="263">
        <f>F62/'[3]人口參考表'!E39*1000</f>
        <v>0.5655079171108396</v>
      </c>
      <c r="G158" s="263">
        <f>G62/'[3]人口參考表'!E39*1000</f>
        <v>-0.05633412201104149</v>
      </c>
      <c r="H158" s="263">
        <f>H62/'[3]人口參考表'!E39*1000</f>
        <v>3.356213653657818</v>
      </c>
      <c r="I158" s="263">
        <f>I62/'[3]人口參考表'!E39*1000</f>
        <v>3.4125477756688594</v>
      </c>
      <c r="J158" s="263">
        <f>J62/'[3]人口參考表'!E39*1000</f>
        <v>0.5655079171108396</v>
      </c>
      <c r="K158" s="264">
        <f>K62/'[3]人口參考表'!E39*1000</f>
        <v>0.2231697910437413</v>
      </c>
    </row>
    <row r="159" spans="2:11" ht="34.5" customHeight="1" hidden="1">
      <c r="B159" s="224" t="s">
        <v>436</v>
      </c>
      <c r="C159" s="263">
        <f>D159+G159</f>
        <v>0.049829388506743205</v>
      </c>
      <c r="D159" s="263">
        <f>D63/'[3]人口參考表'!E40*1000</f>
        <v>0.21448302009424253</v>
      </c>
      <c r="E159" s="263">
        <f>E63/'[3]人口參考表'!E40*1000</f>
        <v>0.8016032064128257</v>
      </c>
      <c r="F159" s="263">
        <f>F63/'[3]人口參考表'!E40*1000</f>
        <v>0.5871201863185831</v>
      </c>
      <c r="G159" s="263">
        <f>G63/'[3]人口參考表'!E40*1000</f>
        <v>-0.16465363158749932</v>
      </c>
      <c r="H159" s="263">
        <f>H63/'[3]人口參考表'!E40*1000</f>
        <v>6.096517359042409</v>
      </c>
      <c r="I159" s="263">
        <f>I63/'[3]人口參考表'!E40*1000</f>
        <v>6.261170990629909</v>
      </c>
      <c r="J159" s="263">
        <f>J63/'[3]人口參考表'!E40*1000</f>
        <v>0.6217841087580566</v>
      </c>
      <c r="K159" s="264">
        <f>K63/'[3]人口參考表'!E40*1000</f>
        <v>0.19931755402697285</v>
      </c>
    </row>
    <row r="160" spans="2:11" ht="34.5" customHeight="1" hidden="1">
      <c r="B160" s="222" t="s">
        <v>439</v>
      </c>
      <c r="C160" s="263"/>
      <c r="D160" s="263"/>
      <c r="E160" s="263"/>
      <c r="F160" s="263"/>
      <c r="G160" s="263"/>
      <c r="H160" s="263"/>
      <c r="I160" s="263"/>
      <c r="J160" s="263"/>
      <c r="K160" s="264"/>
    </row>
    <row r="161" spans="2:11" ht="34.5" customHeight="1" hidden="1">
      <c r="B161" s="224" t="s">
        <v>437</v>
      </c>
      <c r="C161" s="263">
        <f aca="true" t="shared" si="24" ref="C161:C166">D161+G161</f>
        <v>-0.16249628966805257</v>
      </c>
      <c r="D161" s="263">
        <f>D65/'[3]人口參考表'!E41*1000</f>
        <v>0.07149836745394314</v>
      </c>
      <c r="E161" s="263">
        <f>E65/'[3]人口參考表'!E41*1000</f>
        <v>0.7019839713659871</v>
      </c>
      <c r="F161" s="263">
        <f>F65/'[3]人口參考表'!E41*1000</f>
        <v>0.630485603912044</v>
      </c>
      <c r="G161" s="263">
        <f>G65/'[3]人口參考表'!E41*1000</f>
        <v>-0.2339946571219957</v>
      </c>
      <c r="H161" s="263">
        <f>H65/'[3]人口參考表'!E41*1000</f>
        <v>4.952886909082243</v>
      </c>
      <c r="I161" s="263">
        <f>I65/'[3]人口參考表'!E41*1000</f>
        <v>5.186881566204238</v>
      </c>
      <c r="J161" s="263">
        <f>J65/'[3]人口參考表'!E41*1000</f>
        <v>0.621819135129748</v>
      </c>
      <c r="K161" s="264">
        <f>K65/'[3]人口參考表'!E41*1000</f>
        <v>0.19932878199281115</v>
      </c>
    </row>
    <row r="162" spans="2:11" ht="34.5" customHeight="1" hidden="1">
      <c r="B162" s="224" t="s">
        <v>438</v>
      </c>
      <c r="C162" s="263">
        <f t="shared" si="24"/>
        <v>-0.247045209273297</v>
      </c>
      <c r="D162" s="263">
        <f>D66/'[3]人口參考表'!E42*1000</f>
        <v>0.07584721337338066</v>
      </c>
      <c r="E162" s="263">
        <f>E66/'[3]人口參考表'!E42*1000</f>
        <v>0.6891261100781443</v>
      </c>
      <c r="F162" s="263">
        <f>F66/'[3]人口參考表'!E42*1000</f>
        <v>0.6132788967047635</v>
      </c>
      <c r="G162" s="263">
        <f>G66/'[3]人口參考表'!E42*1000</f>
        <v>-0.32289242264667767</v>
      </c>
      <c r="H162" s="263">
        <f>H66/'[3]人口參考表'!E42*1000</f>
        <v>4.969076007576053</v>
      </c>
      <c r="I162" s="263">
        <f>I66/'[3]人口參考表'!E42*1000</f>
        <v>5.291968430222731</v>
      </c>
      <c r="J162" s="263">
        <f>J66/'[3]人口參考表'!E42*1000</f>
        <v>0.44858209052256565</v>
      </c>
      <c r="K162" s="264">
        <f>K66/'[3]人口參考表'!E42*1000</f>
        <v>0.19286862829231083</v>
      </c>
    </row>
    <row r="163" spans="2:11" ht="34.5" customHeight="1" hidden="1">
      <c r="B163" s="224" t="s">
        <v>239</v>
      </c>
      <c r="C163" s="263">
        <f t="shared" si="24"/>
        <v>-0.6092048467557132</v>
      </c>
      <c r="D163" s="263">
        <f>D67/'[3]人口參考表'!E43*1000</f>
        <v>0.023847876563390907</v>
      </c>
      <c r="E163" s="263">
        <f>E67/'[3]人口參考表'!E43*1000</f>
        <v>0.7132683081232372</v>
      </c>
      <c r="F163" s="263">
        <f>F67/'[3]人口參考表'!E43*1000</f>
        <v>0.6894204315598463</v>
      </c>
      <c r="G163" s="263">
        <f>G67/'[3]人口參考表'!E43*1000</f>
        <v>-0.6330527233191041</v>
      </c>
      <c r="H163" s="263">
        <f>H67/'[3]人口參考表'!E43*1000</f>
        <v>4.010779240206653</v>
      </c>
      <c r="I163" s="263">
        <f>I67/'[3]人口參考表'!E43*1000</f>
        <v>4.643831963525757</v>
      </c>
      <c r="J163" s="263">
        <f>J67/'[3]人口參考表'!E43*1000</f>
        <v>0.44226971081197686</v>
      </c>
      <c r="K163" s="264">
        <f>K67/'[3]人口參考表'!E43*1000</f>
        <v>0.22980681051994875</v>
      </c>
    </row>
    <row r="164" spans="2:11" ht="34.5" customHeight="1" hidden="1">
      <c r="B164" s="224" t="s">
        <v>428</v>
      </c>
      <c r="C164" s="265">
        <f t="shared" si="24"/>
        <v>-0.22339583355925957</v>
      </c>
      <c r="D164" s="263">
        <f>D68/'[3]人口參考表'!E44*1000</f>
        <v>0.07374231399043518</v>
      </c>
      <c r="E164" s="263">
        <f>E68/'[3]人口參考表'!E44*1000</f>
        <v>0.6072896446271133</v>
      </c>
      <c r="F164" s="263">
        <f>F68/'[3]人口參考表'!E44*1000</f>
        <v>0.533547330636678</v>
      </c>
      <c r="G164" s="263">
        <f>G68/'[3]人口參考表'!E44*1000</f>
        <v>-0.29713814754969475</v>
      </c>
      <c r="H164" s="263">
        <f>H68/'[3]人口參考表'!E44*1000</f>
        <v>3.4268487089672823</v>
      </c>
      <c r="I164" s="263">
        <f>I68/'[3]人口參考表'!E44*1000</f>
        <v>3.723986856516977</v>
      </c>
      <c r="J164" s="263">
        <f>J68/'[3]人口參考表'!E44*1000</f>
        <v>0.4446227755305651</v>
      </c>
      <c r="K164" s="264">
        <f>K68/'[3]人口參考表'!E44*1000</f>
        <v>0.2190580503833516</v>
      </c>
    </row>
    <row r="165" spans="2:11" ht="34.5" customHeight="1" hidden="1">
      <c r="B165" s="224" t="s">
        <v>429</v>
      </c>
      <c r="C165" s="265">
        <f t="shared" si="24"/>
        <v>-0.26249964746948173</v>
      </c>
      <c r="D165" s="263">
        <f>D69/'[3]人口參考表'!E45*1000</f>
        <v>0.13016511444767687</v>
      </c>
      <c r="E165" s="263">
        <f>E69/'[3]人口參考表'!E45*1000</f>
        <v>0.6985527808691993</v>
      </c>
      <c r="F165" s="263">
        <f>F69/'[3]人口參考表'!E45*1000</f>
        <v>0.5683876664215224</v>
      </c>
      <c r="G165" s="263">
        <f>G69/'[3]人口參考表'!E45*1000</f>
        <v>-0.3926647619171586</v>
      </c>
      <c r="H165" s="263">
        <f>H69/'[3]人口參考表'!E45*1000</f>
        <v>4.247721568142522</v>
      </c>
      <c r="I165" s="263">
        <f>I69/'[3]人口參考表'!E45*1000</f>
        <v>4.64038633005968</v>
      </c>
      <c r="J165" s="263">
        <f>J69/'[3]人口參考表'!E45*1000</f>
        <v>0.5054745277718118</v>
      </c>
      <c r="K165" s="264">
        <f>K69/'[3]人口參考表'!E45*1000</f>
        <v>0.23646662457994633</v>
      </c>
    </row>
    <row r="166" spans="2:11" ht="34.5" customHeight="1" hidden="1">
      <c r="B166" s="224" t="s">
        <v>430</v>
      </c>
      <c r="C166" s="265">
        <f t="shared" si="24"/>
        <v>-0.0802822463406484</v>
      </c>
      <c r="D166" s="263">
        <f>D70/'[3]人口參考表'!E46*1000</f>
        <v>0.19745093018916232</v>
      </c>
      <c r="E166" s="263">
        <f>E70/'[3]人口參考表'!E46*1000</f>
        <v>0.7485777023655056</v>
      </c>
      <c r="F166" s="263">
        <f>F70/'[3]人口參考表'!E46*1000</f>
        <v>0.5511267721763432</v>
      </c>
      <c r="G166" s="263">
        <f>G70/'[3]人口參考表'!E46*1000</f>
        <v>-0.2777331765298107</v>
      </c>
      <c r="H166" s="263">
        <f>H70/'[3]人口參考表'!E46*1000</f>
        <v>5.496079188671958</v>
      </c>
      <c r="I166" s="263">
        <f>I70/'[3]人口參考表'!E46*1000</f>
        <v>5.773812365201769</v>
      </c>
      <c r="J166" s="263">
        <f>J70/'[3]人口參考表'!E46*1000</f>
        <v>0.4903726398104471</v>
      </c>
      <c r="K166" s="264">
        <f>K70/'[3]人口參考表'!E46*1000</f>
        <v>0.2191488346055538</v>
      </c>
    </row>
    <row r="167" spans="2:11" ht="34.5" customHeight="1" hidden="1">
      <c r="B167" s="224" t="s">
        <v>431</v>
      </c>
      <c r="C167" s="265">
        <f aca="true" t="shared" si="25" ref="C167:C172">D167+G167</f>
        <v>-0.09981945698215403</v>
      </c>
      <c r="D167" s="263">
        <f>D71/'[3]人口參考表'!E47*1000</f>
        <v>0.2083188667453649</v>
      </c>
      <c r="E167" s="263">
        <f>E71/'[3]人口參考表'!E47*1000</f>
        <v>0.7226060690229845</v>
      </c>
      <c r="F167" s="263">
        <f>F71/'[3]人口參考表'!E47*1000</f>
        <v>0.5142872022776196</v>
      </c>
      <c r="G167" s="263">
        <f>G71/'[3]人口參考表'!E47*1000</f>
        <v>-0.3081383237275189</v>
      </c>
      <c r="H167" s="263">
        <f>H71/'[3]人口參考表'!E47*1000</f>
        <v>4.810863828900771</v>
      </c>
      <c r="I167" s="263">
        <f>I71/'[3]人口參考表'!E47*1000</f>
        <v>5.11900215262829</v>
      </c>
      <c r="J167" s="263">
        <f>J71/'[3]人口參考表'!E47*1000</f>
        <v>0.47739740295812794</v>
      </c>
      <c r="K167" s="264">
        <f>K71/'[3]人口參考表'!E47*1000</f>
        <v>0.26039858343170613</v>
      </c>
    </row>
    <row r="168" spans="2:11" ht="34.5" customHeight="1" hidden="1">
      <c r="B168" s="224" t="s">
        <v>432</v>
      </c>
      <c r="C168" s="265">
        <f t="shared" si="25"/>
        <v>-0.2799816384134808</v>
      </c>
      <c r="D168" s="263">
        <f>D72/'[3]人口參考表'!E48*1000</f>
        <v>0.1758024241200926</v>
      </c>
      <c r="E168" s="263">
        <f>E72/'[3]人口參考表'!E48*1000</f>
        <v>0.7357657009470542</v>
      </c>
      <c r="F168" s="263">
        <f>F72/'[3]人口參考表'!E48*1000</f>
        <v>0.5599632768269616</v>
      </c>
      <c r="G168" s="263">
        <f>G72/'[3]人口參考表'!E48*1000</f>
        <v>-0.45578406253357334</v>
      </c>
      <c r="H168" s="263">
        <f>H72/'[3]人口參考表'!E48*1000</f>
        <v>5.836206400727518</v>
      </c>
      <c r="I168" s="263">
        <f>I72/'[3]人口參考表'!E48*1000</f>
        <v>6.291990463261092</v>
      </c>
      <c r="J168" s="263">
        <f>J72/'[3]人口參考表'!E48*1000</f>
        <v>0.26695923662680726</v>
      </c>
      <c r="K168" s="264">
        <f>K72/'[3]人口參考表'!E48*1000</f>
        <v>0.20835842858677642</v>
      </c>
    </row>
    <row r="169" spans="2:11" ht="34.5" customHeight="1" hidden="1">
      <c r="B169" s="224" t="s">
        <v>433</v>
      </c>
      <c r="C169" s="265">
        <f t="shared" si="25"/>
        <v>-0.17584230635637374</v>
      </c>
      <c r="D169" s="263">
        <f>D73/'[3]人口參考表'!E49*1000</f>
        <v>0.05644320944772491</v>
      </c>
      <c r="E169" s="263">
        <f>E73/'[3]人口參考表'!E49*1000</f>
        <v>0.6360715526224383</v>
      </c>
      <c r="F169" s="263">
        <f>F73/'[3]人口參考表'!E49*1000</f>
        <v>0.5796283431747135</v>
      </c>
      <c r="G169" s="263">
        <f>G73/'[3]人口參考表'!E49*1000</f>
        <v>-0.23228551580409865</v>
      </c>
      <c r="H169" s="263">
        <f>H73/'[3]人口參考表'!E49*1000</f>
        <v>4.702153525529698</v>
      </c>
      <c r="I169" s="263">
        <f>I73/'[3]人口參考表'!E49*1000</f>
        <v>4.934439041333796</v>
      </c>
      <c r="J169" s="263">
        <f>J73/'[3]人口參考表'!E49*1000</f>
        <v>0.23662730114623132</v>
      </c>
      <c r="K169" s="264">
        <f>K73/'[3]人口參考表'!E49*1000</f>
        <v>0.26267801319902745</v>
      </c>
    </row>
    <row r="170" spans="2:11" ht="34.5" customHeight="1" hidden="1">
      <c r="B170" s="224" t="s">
        <v>434</v>
      </c>
      <c r="C170" s="265">
        <f t="shared" si="25"/>
        <v>-0.08250466802726997</v>
      </c>
      <c r="D170" s="263">
        <f>D74/'[3]人口參考表'!E50*1000</f>
        <v>0.21711754744018413</v>
      </c>
      <c r="E170" s="263">
        <f>E74/'[3]人口參考表'!E50*1000</f>
        <v>0.7707672934126537</v>
      </c>
      <c r="F170" s="263">
        <f>F74/'[3]人口參考表'!E50*1000</f>
        <v>0.5536497459724695</v>
      </c>
      <c r="G170" s="263">
        <f>G74/'[3]人口參考表'!E50*1000</f>
        <v>-0.2996222154674541</v>
      </c>
      <c r="H170" s="263">
        <f>H74/'[3]人口參考表'!E50*1000</f>
        <v>3.638890095097486</v>
      </c>
      <c r="I170" s="263">
        <f>I74/'[3]人口參考表'!E50*1000</f>
        <v>3.93851231056494</v>
      </c>
      <c r="J170" s="263">
        <f>J74/'[3]人口參考表'!E50*1000</f>
        <v>0.4798297798428069</v>
      </c>
      <c r="K170" s="264">
        <f>K74/'[3]人口參考表'!E50*1000</f>
        <v>0.20409049459377307</v>
      </c>
    </row>
    <row r="171" spans="2:11" ht="34.5" customHeight="1" hidden="1">
      <c r="B171" s="224" t="s">
        <v>435</v>
      </c>
      <c r="C171" s="265">
        <f t="shared" si="25"/>
        <v>-0.323570480817048</v>
      </c>
      <c r="D171" s="263">
        <f>D75/'[3]人口參考表'!E51*1000</f>
        <v>0.21281816859107858</v>
      </c>
      <c r="E171" s="263">
        <f>E75/'[3]人口參考表'!E51*1000</f>
        <v>0.7904674833382918</v>
      </c>
      <c r="F171" s="263">
        <f>F75/'[3]人口參考表'!E51*1000</f>
        <v>0.5776493147472133</v>
      </c>
      <c r="G171" s="263">
        <f>G75/'[3]人口參考表'!E51*1000</f>
        <v>-0.5363886494081266</v>
      </c>
      <c r="H171" s="263">
        <f>H75/'[3]人口參考表'!E51*1000</f>
        <v>4.404033121456197</v>
      </c>
      <c r="I171" s="263">
        <f>I75/'[3]人口參考表'!E51*1000</f>
        <v>4.940421770864324</v>
      </c>
      <c r="J171" s="263">
        <f>J75/'[3]人口參考表'!E51*1000</f>
        <v>0.5320454214776965</v>
      </c>
      <c r="K171" s="264">
        <f>K75/'[3]人口參考表'!E51*1000</f>
        <v>0.1867588010084975</v>
      </c>
    </row>
    <row r="172" spans="2:11" s="246" customFormat="1" ht="34.5" customHeight="1" hidden="1">
      <c r="B172" s="224" t="s">
        <v>436</v>
      </c>
      <c r="C172" s="265">
        <f t="shared" si="25"/>
        <v>0.030407085719746582</v>
      </c>
      <c r="D172" s="263">
        <f>D76/'[3]人口參考表'!E52*1000</f>
        <v>0.1520354285987329</v>
      </c>
      <c r="E172" s="263">
        <f>E76/'[3]人口參考表'!E52*1000</f>
        <v>0.7601771429936645</v>
      </c>
      <c r="F172" s="263">
        <f>F76/'[3]人口參考表'!E52*1000</f>
        <v>0.6081417143949316</v>
      </c>
      <c r="G172" s="263">
        <f>G76/'[3]人口參考表'!E52*1000</f>
        <v>-0.12162834287898631</v>
      </c>
      <c r="H172" s="263">
        <f>H76/'[3]人口參考表'!E52*1000</f>
        <v>5.547121209159482</v>
      </c>
      <c r="I172" s="263">
        <f>I76/'[3]人口參考表'!E52*1000</f>
        <v>5.668749552038469</v>
      </c>
      <c r="J172" s="263">
        <f>J76/'[3]人口參考表'!E52*1000</f>
        <v>0.8014439021847491</v>
      </c>
      <c r="K172" s="264">
        <f>K76/'[3]人口參考表'!E52*1000</f>
        <v>0.23891281636943743</v>
      </c>
    </row>
    <row r="173" spans="2:11" s="246" customFormat="1" ht="34.5" customHeight="1">
      <c r="B173" s="222" t="s">
        <v>440</v>
      </c>
      <c r="C173" s="265"/>
      <c r="D173" s="263"/>
      <c r="E173" s="263"/>
      <c r="F173" s="263"/>
      <c r="G173" s="263"/>
      <c r="H173" s="263"/>
      <c r="I173" s="263"/>
      <c r="J173" s="263"/>
      <c r="K173" s="264"/>
    </row>
    <row r="174" spans="1:11" s="246" customFormat="1" ht="34.5" customHeight="1" hidden="1">
      <c r="A174" s="246" t="s">
        <v>455</v>
      </c>
      <c r="B174" s="224" t="s">
        <v>437</v>
      </c>
      <c r="C174" s="265">
        <f aca="true" t="shared" si="26" ref="C174:C179">D174+G174</f>
        <v>-0.15638914833076303</v>
      </c>
      <c r="D174" s="263">
        <f>D78/'[3]人口參考表'!E53*1000</f>
        <v>0.06299007363322401</v>
      </c>
      <c r="E174" s="263">
        <f>E78/'[3]人口參考表'!E53*1000</f>
        <v>0.7406763830665305</v>
      </c>
      <c r="F174" s="263">
        <f>F78/'[3]人口參考表'!E53*1000</f>
        <v>0.6776863094333065</v>
      </c>
      <c r="G174" s="263">
        <f>G78/'[3]人口參考表'!E53*1000</f>
        <v>-0.21937922196398704</v>
      </c>
      <c r="H174" s="263">
        <f>H78/'[3]人口參考表'!E53*1000</f>
        <v>3.866287278177198</v>
      </c>
      <c r="I174" s="263">
        <f>I78/'[3]人口參考表'!E53*1000</f>
        <v>4.085666500141184</v>
      </c>
      <c r="J174" s="263">
        <f>J78/'[3]人口參考表'!E53*1000</f>
        <v>0.5734268772127978</v>
      </c>
      <c r="K174" s="264">
        <f>K78/'[3]人口參考表'!E53*1000</f>
        <v>0.19331436390885987</v>
      </c>
    </row>
    <row r="175" spans="2:11" s="246" customFormat="1" ht="34.5" customHeight="1" hidden="1">
      <c r="B175" s="224" t="s">
        <v>438</v>
      </c>
      <c r="C175" s="265">
        <f t="shared" si="26"/>
        <v>-0.023894914510512677</v>
      </c>
      <c r="D175" s="263">
        <f>D79/'[3]人口參考表'!E54*1000</f>
        <v>-0.013033589733006916</v>
      </c>
      <c r="E175" s="263">
        <f>E79/'[3]人口參考表'!E54*1000</f>
        <v>0.5343771790532835</v>
      </c>
      <c r="F175" s="263">
        <f>F79/'[3]人口參考表'!E54*1000</f>
        <v>0.5474107687862904</v>
      </c>
      <c r="G175" s="263">
        <f>G79/'[3]人口參考表'!E54*1000</f>
        <v>-0.010861324777505761</v>
      </c>
      <c r="H175" s="263">
        <f>H79/'[3]人口參考表'!E54*1000</f>
        <v>2.9369022198375583</v>
      </c>
      <c r="I175" s="263">
        <f>I79/'[3]人口參考表'!E54*1000</f>
        <v>2.947763544615064</v>
      </c>
      <c r="J175" s="263">
        <f>J79/'[3]人口參考表'!E54*1000</f>
        <v>0.4192471364117224</v>
      </c>
      <c r="K175" s="264">
        <f>K79/'[3]人口參考表'!E54*1000</f>
        <v>0.13902495715207377</v>
      </c>
    </row>
    <row r="176" spans="2:11" s="246" customFormat="1" ht="34.5" customHeight="1" hidden="1">
      <c r="B176" s="224" t="s">
        <v>239</v>
      </c>
      <c r="C176" s="265">
        <f t="shared" si="26"/>
        <v>-0.2867838279992266</v>
      </c>
      <c r="D176" s="263">
        <f>D80/'[3]人口參考表'!E55*1000</f>
        <v>-0.002172604757569898</v>
      </c>
      <c r="E176" s="263">
        <f>E80/'[3]人口參考表'!E55*1000</f>
        <v>0.7321678033010557</v>
      </c>
      <c r="F176" s="263">
        <f>F80/'[3]人口參考表'!E55*1000</f>
        <v>0.7343404080586257</v>
      </c>
      <c r="G176" s="263">
        <f>G80/'[3]人口參考表'!E55*1000</f>
        <v>-0.28461122324165666</v>
      </c>
      <c r="H176" s="263">
        <f>H80/'[3]人口參考表'!E55*1000</f>
        <v>4.46904798632128</v>
      </c>
      <c r="I176" s="263">
        <f>I80/'[3]人口參考表'!E55*1000</f>
        <v>4.753659209562937</v>
      </c>
      <c r="J176" s="263">
        <f>J80/'[3]人口參考表'!E55*1000</f>
        <v>0.3954140658777215</v>
      </c>
      <c r="K176" s="264">
        <f>K80/'[3]人口參考表'!E55*1000</f>
        <v>0.2455043376053985</v>
      </c>
    </row>
    <row r="177" spans="2:11" s="246" customFormat="1" ht="34.5" customHeight="1" hidden="1">
      <c r="B177" s="224" t="s">
        <v>428</v>
      </c>
      <c r="C177" s="265">
        <f t="shared" si="26"/>
        <v>0.11733059851641978</v>
      </c>
      <c r="D177" s="263">
        <f>D81/'[3]人口參考表'!E56*1000</f>
        <v>0.06735645470387061</v>
      </c>
      <c r="E177" s="263">
        <f>E81/'[3]人口參考表'!E56*1000</f>
        <v>0.612726458919081</v>
      </c>
      <c r="F177" s="263">
        <f>F81/'[3]人口參考表'!E56*1000</f>
        <v>0.5453700042152104</v>
      </c>
      <c r="G177" s="263">
        <f>G81/'[3]人口參考表'!E56*1000</f>
        <v>0.049974143812549165</v>
      </c>
      <c r="H177" s="263">
        <f>H81/'[3]人口參考表'!E56*1000</f>
        <v>3.5829288324736335</v>
      </c>
      <c r="I177" s="263">
        <f>I81/'[3]人口參考表'!E56*1000</f>
        <v>3.532954688661084</v>
      </c>
      <c r="J177" s="263">
        <f>J81/'[3]人口參考表'!E56*1000</f>
        <v>0.4063115170846388</v>
      </c>
      <c r="K177" s="264">
        <f>K81/'[3]人口參考表'!E56*1000</f>
        <v>0.16078637574472338</v>
      </c>
    </row>
    <row r="178" spans="2:11" s="246" customFormat="1" ht="34.5" customHeight="1">
      <c r="B178" s="224" t="s">
        <v>429</v>
      </c>
      <c r="C178" s="265">
        <f t="shared" si="26"/>
        <v>-0.22598231688370385</v>
      </c>
      <c r="D178" s="263">
        <f>D82/'[3]人口參考表'!E57*1000</f>
        <v>0.11950987912118954</v>
      </c>
      <c r="E178" s="263">
        <f>E82/'[3]人口參考表'!E57*1000</f>
        <v>0.6692553230786614</v>
      </c>
      <c r="F178" s="263">
        <f>F82/'[3]人口參考表'!E57*1000</f>
        <v>0.5497454439574718</v>
      </c>
      <c r="G178" s="263">
        <f>G82/'[3]人口參考表'!E57*1000</f>
        <v>-0.3454921960048934</v>
      </c>
      <c r="H178" s="263">
        <f>H82/'[3]人口參考表'!E57*1000</f>
        <v>4.289318207004149</v>
      </c>
      <c r="I178" s="263">
        <f>I82/'[3]人口參考表'!E57*1000</f>
        <v>4.634810403009041</v>
      </c>
      <c r="J178" s="263">
        <f>J82/'[3]人口參考表'!E57*1000</f>
        <v>0.58233904735416</v>
      </c>
      <c r="K178" s="264">
        <f>K82/'[3]人口參考表'!E57*1000</f>
        <v>0.21946359620436623</v>
      </c>
    </row>
    <row r="179" spans="2:11" s="246" customFormat="1" ht="34.5" customHeight="1">
      <c r="B179" s="224" t="s">
        <v>430</v>
      </c>
      <c r="C179" s="265">
        <f t="shared" si="26"/>
        <v>-0.060850119635681654</v>
      </c>
      <c r="D179" s="263">
        <f>D83/'[3]人口參考表'!E58*1000</f>
        <v>0.10431449080402566</v>
      </c>
      <c r="E179" s="263">
        <f>E83/'[3]人口參考表'!E58*1000</f>
        <v>0.6215405077073196</v>
      </c>
      <c r="F179" s="263">
        <f>F83/'[3]人口參考表'!E58*1000</f>
        <v>0.517226016903294</v>
      </c>
      <c r="G179" s="263">
        <f>G83/'[3]人口參考表'!E58*1000</f>
        <v>-0.16516461043970732</v>
      </c>
      <c r="H179" s="263">
        <f>H83/'[3]人口參考表'!E58*1000</f>
        <v>3.78140029164593</v>
      </c>
      <c r="I179" s="263">
        <f>I83/'[3]人口參考表'!E58*1000</f>
        <v>3.9465649020856377</v>
      </c>
      <c r="J179" s="263">
        <f>J83/'[3]人口參考表'!E58*1000</f>
        <v>0.4433365859171091</v>
      </c>
      <c r="K179" s="264">
        <f>K83/'[3]人口參考表'!E58*1000</f>
        <v>0.1934164516991309</v>
      </c>
    </row>
    <row r="180" spans="2:11" s="246" customFormat="1" ht="34.5" customHeight="1">
      <c r="B180" s="224" t="s">
        <v>431</v>
      </c>
      <c r="C180" s="265">
        <f aca="true" t="shared" si="27" ref="C180:C185">D180+G180</f>
        <v>0.16950183844301694</v>
      </c>
      <c r="D180" s="263">
        <f>D84/'[3]人口參考表'!E59*1000</f>
        <v>0.1282129290786923</v>
      </c>
      <c r="E180" s="263">
        <f>E84/'[3]人口參考表'!E59*1000</f>
        <v>0.669314951800631</v>
      </c>
      <c r="F180" s="263">
        <f>F84/'[3]人口參考表'!E59*1000</f>
        <v>0.5411020227219387</v>
      </c>
      <c r="G180" s="263">
        <f>G84/'[3]人口參考表'!E59*1000</f>
        <v>0.04128890936432464</v>
      </c>
      <c r="H180" s="263">
        <f>H84/'[3]人口參考表'!E59*1000</f>
        <v>3.8246568674321773</v>
      </c>
      <c r="I180" s="263">
        <f>I84/'[3]人口參考表'!E59*1000</f>
        <v>3.783367958067853</v>
      </c>
      <c r="J180" s="263">
        <f>J84/'[3]人口參考表'!E59*1000</f>
        <v>0.4237545961075424</v>
      </c>
      <c r="K180" s="264">
        <f>K84/'[3]人口參考表'!E59*1000</f>
        <v>0.24990655667880704</v>
      </c>
    </row>
    <row r="181" spans="2:11" s="246" customFormat="1" ht="34.5" customHeight="1">
      <c r="B181" s="224" t="s">
        <v>432</v>
      </c>
      <c r="C181" s="265">
        <f t="shared" si="27"/>
        <v>0.2194402318679361</v>
      </c>
      <c r="D181" s="263">
        <f>D85/'[3]人口參考表'!E60*1000</f>
        <v>0.1477419382873233</v>
      </c>
      <c r="E181" s="263">
        <f>E85/'[3]人口參考表'!E60*1000</f>
        <v>0.6996015313017369</v>
      </c>
      <c r="F181" s="263">
        <f>F85/'[3]人口參考表'!E60*1000</f>
        <v>0.5518595930144136</v>
      </c>
      <c r="G181" s="263">
        <f>G85/'[3]人口參考表'!E60*1000</f>
        <v>0.07169829358061279</v>
      </c>
      <c r="H181" s="263">
        <f>H85/'[3]人口參考表'!E60*1000</f>
        <v>4.9428369059361845</v>
      </c>
      <c r="I181" s="263">
        <f>I85/'[3]人口參考表'!E60*1000</f>
        <v>4.871138612355571</v>
      </c>
      <c r="J181" s="263">
        <f>J85/'[3]人口參考表'!E60*1000</f>
        <v>0.3215559833312331</v>
      </c>
      <c r="K181" s="264">
        <f>K85/'[3]人口參考表'!E60*1000</f>
        <v>0.22378558299403384</v>
      </c>
    </row>
    <row r="182" spans="2:11" s="246" customFormat="1" ht="34.5" customHeight="1">
      <c r="B182" s="224" t="s">
        <v>433</v>
      </c>
      <c r="C182" s="263">
        <f t="shared" si="27"/>
        <v>-0.25855344777763534</v>
      </c>
      <c r="D182" s="263">
        <f>D86/'[3]人口參考表'!E61*1000</f>
        <v>0.07169969560220141</v>
      </c>
      <c r="E182" s="263">
        <f>E86/'[3]人口參考表'!E61*1000</f>
        <v>0.6127064896915393</v>
      </c>
      <c r="F182" s="263">
        <f>F86/'[3]人口參考表'!E61*1000</f>
        <v>0.5410067940893378</v>
      </c>
      <c r="G182" s="263">
        <f>G86/'[3]人口參考表'!E61*1000</f>
        <v>-0.33025314337983674</v>
      </c>
      <c r="H182" s="263">
        <f>H86/'[3]人口參考表'!E61*1000</f>
        <v>3.8565745361790147</v>
      </c>
      <c r="I182" s="263">
        <f>I86/'[3]人口參考表'!E61*1000</f>
        <v>4.186827679558852</v>
      </c>
      <c r="J182" s="263">
        <f>J86/'[3]人口參考表'!E61*1000</f>
        <v>0.2607261658261869</v>
      </c>
      <c r="K182" s="264">
        <f>K86/'[3]人口參考表'!E61*1000</f>
        <v>0.16947200778702148</v>
      </c>
    </row>
    <row r="183" spans="2:11" s="246" customFormat="1" ht="34.5" customHeight="1">
      <c r="B183" s="224" t="s">
        <v>434</v>
      </c>
      <c r="C183" s="263">
        <f t="shared" si="27"/>
        <v>0.054323498607145505</v>
      </c>
      <c r="D183" s="263">
        <f>D87/'[3]人口參考表'!E62*1000</f>
        <v>0.09560935754857608</v>
      </c>
      <c r="E183" s="263">
        <f>E87/'[3]人口參考表'!E62*1000</f>
        <v>0.7800854399986092</v>
      </c>
      <c r="F183" s="263">
        <f>F87/'[3]人口參考表'!E62*1000</f>
        <v>0.6844760824500333</v>
      </c>
      <c r="G183" s="263">
        <f>G87/'[3]人口參考表'!E62*1000</f>
        <v>-0.041285858941430574</v>
      </c>
      <c r="H183" s="263">
        <f>H87/'[3]人口參考表'!E62*1000</f>
        <v>3.509298010021599</v>
      </c>
      <c r="I183" s="263">
        <f>I87/'[3]人口參考表'!E62*1000</f>
        <v>3.5505838689630296</v>
      </c>
      <c r="J183" s="263">
        <f>J87/'[3]人口參考表'!E62*1000</f>
        <v>0.5823479050685997</v>
      </c>
      <c r="K183" s="264">
        <f>K87/'[3]人口參考表'!E62*1000</f>
        <v>0.2303316340942969</v>
      </c>
    </row>
    <row r="184" spans="2:11" s="246" customFormat="1" ht="34.5" customHeight="1">
      <c r="B184" s="224" t="s">
        <v>435</v>
      </c>
      <c r="C184" s="263">
        <f t="shared" si="27"/>
        <v>0.3041573971078977</v>
      </c>
      <c r="D184" s="263">
        <f>D88/'[3]人口參考表'!E63*1000</f>
        <v>0.1824944382647386</v>
      </c>
      <c r="E184" s="263">
        <f>E88/'[3]人口參考表'!E63*1000</f>
        <v>0.773428809788654</v>
      </c>
      <c r="F184" s="263">
        <f>F88/'[3]人口參考表'!E63*1000</f>
        <v>0.5909343715239155</v>
      </c>
      <c r="G184" s="263">
        <f>G88/'[3]人口參考表'!E63*1000</f>
        <v>0.12166295884315906</v>
      </c>
      <c r="H184" s="263">
        <f>H88/'[3]人口參考表'!E63*1000</f>
        <v>3.1415114015572856</v>
      </c>
      <c r="I184" s="263">
        <f>I88/'[3]人口參考表'!E63*1000</f>
        <v>3.019848442714127</v>
      </c>
      <c r="J184" s="263">
        <f>J88/'[3]人口參考表'!E63*1000</f>
        <v>0.4453733314794216</v>
      </c>
      <c r="K184" s="264">
        <f>K88/'[3]人口參考表'!E63*1000</f>
        <v>0.17814933259176863</v>
      </c>
    </row>
    <row r="185" spans="2:11" s="246" customFormat="1" ht="34.5" customHeight="1">
      <c r="B185" s="224" t="s">
        <v>436</v>
      </c>
      <c r="C185" s="263">
        <f t="shared" si="27"/>
        <v>0.0868851248322031</v>
      </c>
      <c r="D185" s="263">
        <f>D89/'[3]人口參考表'!E64*1000</f>
        <v>0.10209002167783865</v>
      </c>
      <c r="E185" s="263">
        <f>E89/'[3]人口參考表'!E64*1000</f>
        <v>0.8015152765770737</v>
      </c>
      <c r="F185" s="263">
        <f>F89/'[3]人口參考表'!E64*1000</f>
        <v>0.699425254899235</v>
      </c>
      <c r="G185" s="263">
        <f>G89/'[3]人口參考表'!E64*1000</f>
        <v>-0.015204896845635543</v>
      </c>
      <c r="H185" s="263">
        <f>H89/'[3]人口參考表'!E64*1000</f>
        <v>3.275569206174057</v>
      </c>
      <c r="I185" s="263">
        <f>I89/'[3]人口參考表'!E64*1000</f>
        <v>3.290774103019692</v>
      </c>
      <c r="J185" s="263">
        <f>J89/'[3]人口參考表'!E64*1000</f>
        <v>0.49524521154355766</v>
      </c>
      <c r="K185" s="264">
        <f>K89/'[3]人口參考表'!E64*1000</f>
        <v>0.18897514651004174</v>
      </c>
    </row>
    <row r="186" spans="2:11" s="246" customFormat="1" ht="34.5" customHeight="1">
      <c r="B186" s="222" t="s">
        <v>441</v>
      </c>
      <c r="C186" s="265"/>
      <c r="D186" s="263"/>
      <c r="E186" s="263"/>
      <c r="F186" s="263"/>
      <c r="G186" s="263"/>
      <c r="H186" s="263"/>
      <c r="I186" s="263"/>
      <c r="J186" s="263"/>
      <c r="K186" s="264"/>
    </row>
    <row r="187" spans="1:11" s="246" customFormat="1" ht="34.5" customHeight="1">
      <c r="A187" s="246" t="s">
        <v>455</v>
      </c>
      <c r="B187" s="224" t="s">
        <v>437</v>
      </c>
      <c r="C187" s="265">
        <f>D187+G187</f>
        <v>-0.1716053901470267</v>
      </c>
      <c r="D187" s="263">
        <f>D91/'[3]人口參考表'!E65*1000</f>
        <v>-0.0021722201284433765</v>
      </c>
      <c r="E187" s="263">
        <f>E91/'[3]人口參考表'!E65*1000</f>
        <v>0.7472437241845215</v>
      </c>
      <c r="F187" s="263">
        <f>F91/'[3]人口參考表'!E65*1000</f>
        <v>0.7494159443129648</v>
      </c>
      <c r="G187" s="263">
        <f>G91/'[3]人口參考表'!E65*1000</f>
        <v>-0.16943317001858332</v>
      </c>
      <c r="H187" s="263">
        <f>H91/'[3]人口參考表'!E65*1000</f>
        <v>3.4386244633258647</v>
      </c>
      <c r="I187" s="263">
        <f>I91/'[3]人口參考表'!E65*1000</f>
        <v>3.6080576333444476</v>
      </c>
      <c r="J187" s="263">
        <f>J91/'[3]人口參考表'!E65*1000</f>
        <v>0.7255215229000876</v>
      </c>
      <c r="K187" s="264">
        <f>K91/'[3]人口參考表'!E65*1000</f>
        <v>0.20418869207367737</v>
      </c>
    </row>
    <row r="188" spans="2:11" s="246" customFormat="1" ht="34.5" customHeight="1">
      <c r="B188" s="224" t="s">
        <v>438</v>
      </c>
      <c r="C188" s="265">
        <f>D188+G188</f>
        <v>0.5755220690995686</v>
      </c>
      <c r="D188" s="263">
        <f>D92/'[3]人口參考表'!E66*1000</f>
        <v>0</v>
      </c>
      <c r="E188" s="263">
        <f>E92/'[3]人口參考表'!E66*1000</f>
        <v>0.6710804503840252</v>
      </c>
      <c r="F188" s="263">
        <f>F92/'[3]人口參考表'!E66*1000</f>
        <v>0.6710804503840252</v>
      </c>
      <c r="G188" s="263">
        <f>G92/'[3]人口參考表'!E66*1000</f>
        <v>0.5755220690995686</v>
      </c>
      <c r="H188" s="263">
        <f>H92/'[3]人口參考表'!E66*1000</f>
        <v>3.8679426606276666</v>
      </c>
      <c r="I188" s="263">
        <f>I92/'[3]人口參考表'!E66*1000</f>
        <v>3.292420591528098</v>
      </c>
      <c r="J188" s="263">
        <f>J92/'[3]人口參考表'!E66*1000</f>
        <v>0.4625894366724834</v>
      </c>
      <c r="K188" s="264">
        <f>K92/'[3]人口參考表'!E66*1000</f>
        <v>0.15202469749799924</v>
      </c>
    </row>
    <row r="189" spans="2:11" s="246" customFormat="1" ht="34.5" customHeight="1">
      <c r="B189" s="224" t="s">
        <v>239</v>
      </c>
      <c r="C189" s="265">
        <f>D189+G189</f>
        <v>0.15631105900742479</v>
      </c>
      <c r="D189" s="263">
        <f>D93/'[3]人口參考表'!E67*1000</f>
        <v>-0.021709869306586776</v>
      </c>
      <c r="E189" s="263">
        <f>E93/'[3]人口參考表'!E67*1000</f>
        <v>0.6447831184056272</v>
      </c>
      <c r="F189" s="263">
        <f>F93/'[3]人口參考表'!E67*1000</f>
        <v>0.666492987712214</v>
      </c>
      <c r="G189" s="263">
        <f>G93/'[3]人口參考表'!E67*1000</f>
        <v>0.17802092831401156</v>
      </c>
      <c r="H189" s="263">
        <f>H93/'[3]人口參考表'!E67*1000</f>
        <v>3.9186314098389126</v>
      </c>
      <c r="I189" s="263">
        <f>I93/'[3]人口參考表'!E67*1000</f>
        <v>3.740610481524901</v>
      </c>
      <c r="J189" s="263">
        <f>J93/'[3]人口參考表'!E67*1000</f>
        <v>0.33867396118275367</v>
      </c>
      <c r="K189" s="264">
        <f>K93/'[3]人口參考表'!E67*1000</f>
        <v>0.19755981068993964</v>
      </c>
    </row>
    <row r="190" spans="2:11" s="246" customFormat="1" ht="34.5" customHeight="1">
      <c r="B190" s="224" t="s">
        <v>428</v>
      </c>
      <c r="C190" s="265">
        <f>D190+G190</f>
        <v>0.7291286912139993</v>
      </c>
      <c r="D190" s="263">
        <f>D94/'[3]人口參考表'!E68*1000</f>
        <v>0.013020155200249987</v>
      </c>
      <c r="E190" s="263">
        <f>E94/'[3]人口參考表'!E68*1000</f>
        <v>0.6444976824123744</v>
      </c>
      <c r="F190" s="263">
        <f>F94/'[3]人口參考表'!E68*1000</f>
        <v>0.6314775272121244</v>
      </c>
      <c r="G190" s="263">
        <f>G94/'[3]人口參考表'!E68*1000</f>
        <v>0.7161085360137492</v>
      </c>
      <c r="H190" s="263">
        <f>H94/'[3]人口參考表'!E68*1000</f>
        <v>4.936808846761453</v>
      </c>
      <c r="I190" s="263">
        <f>I94/'[3]人口參考表'!E68*1000</f>
        <v>4.220700310747705</v>
      </c>
      <c r="J190" s="263">
        <f>J94/'[3]人口參考表'!E68*1000</f>
        <v>0.3623943197402913</v>
      </c>
      <c r="K190" s="264">
        <f>K94/'[3]人口參考表'!E68*1000</f>
        <v>0.18445219867020815</v>
      </c>
    </row>
    <row r="191" spans="2:12" s="246" customFormat="1" ht="34.5" customHeight="1" thickBot="1">
      <c r="B191" s="248" t="s">
        <v>429</v>
      </c>
      <c r="C191" s="266">
        <f>D191+G191</f>
        <v>-0.16053627794470174</v>
      </c>
      <c r="D191" s="226">
        <f>D95/'[3]人口參考表'!E69*1000</f>
        <v>0.006508227484244666</v>
      </c>
      <c r="E191" s="226">
        <f>E95/'[3]人口參考表'!E69*1000</f>
        <v>0.564046381967871</v>
      </c>
      <c r="F191" s="226">
        <f>F95/'[3]人口參考表'!E69*1000</f>
        <v>0.5575381544836264</v>
      </c>
      <c r="G191" s="226">
        <f>G95/'[3]人口參考表'!E69*1000</f>
        <v>-0.16704450542894642</v>
      </c>
      <c r="H191" s="226">
        <f>H95/'[3]人口參考表'!E69*1000</f>
        <v>4.308446594569969</v>
      </c>
      <c r="I191" s="226">
        <f>I95/'[3]人口參考表'!E69*1000</f>
        <v>4.475491099998915</v>
      </c>
      <c r="J191" s="226">
        <f>J95/'[3]人口參考表'!E69*1000</f>
        <v>0.6269592476489029</v>
      </c>
      <c r="K191" s="267">
        <f>K95/'[3]人口參考表'!E69*1000</f>
        <v>0.16053627794470177</v>
      </c>
      <c r="L191" s="252"/>
    </row>
    <row r="192" ht="19.5" customHeight="1">
      <c r="B192" s="253" t="s">
        <v>442</v>
      </c>
    </row>
    <row r="193" spans="2:11" ht="16.5">
      <c r="B193" s="234"/>
      <c r="C193" s="233"/>
      <c r="D193" s="233"/>
      <c r="E193" s="233"/>
      <c r="F193" s="233"/>
      <c r="G193" s="233"/>
      <c r="H193" s="233"/>
      <c r="I193" s="233"/>
      <c r="J193" s="233"/>
      <c r="K193" s="233"/>
    </row>
    <row r="194" ht="4.5" customHeight="1"/>
  </sheetData>
  <mergeCells count="44">
    <mergeCell ref="D101:F101"/>
    <mergeCell ref="D103:D104"/>
    <mergeCell ref="E103:E104"/>
    <mergeCell ref="F103:F104"/>
    <mergeCell ref="B103:B106"/>
    <mergeCell ref="C103:C106"/>
    <mergeCell ref="B101:B102"/>
    <mergeCell ref="C101:C102"/>
    <mergeCell ref="G101:I101"/>
    <mergeCell ref="D102:F102"/>
    <mergeCell ref="G102:I102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03:J106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03:K106"/>
    <mergeCell ref="H105:H106"/>
    <mergeCell ref="I105:I106"/>
    <mergeCell ref="D105:D106"/>
    <mergeCell ref="E105:E106"/>
    <mergeCell ref="F105:F106"/>
    <mergeCell ref="G105:G106"/>
    <mergeCell ref="G103:G104"/>
    <mergeCell ref="H103:H104"/>
    <mergeCell ref="I103:I104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showGridLines="0" view="pageBreakPreview" zoomScaleSheetLayoutView="100" workbookViewId="0" topLeftCell="A34">
      <selection activeCell="A2" sqref="A2"/>
    </sheetView>
  </sheetViews>
  <sheetFormatPr defaultColWidth="9.00390625" defaultRowHeight="16.5"/>
  <cols>
    <col min="1" max="1" width="3.00390625" style="0" customWidth="1"/>
    <col min="3" max="3" width="8.625" style="0" customWidth="1"/>
    <col min="4" max="5" width="7.625" style="0" customWidth="1"/>
    <col min="6" max="10" width="8.625" style="0" customWidth="1"/>
    <col min="11" max="11" width="9.625" style="0" customWidth="1"/>
    <col min="12" max="12" width="2.625" style="0" customWidth="1"/>
  </cols>
  <sheetData>
    <row r="1" spans="2:12" ht="9.75" customHeight="1">
      <c r="B1" s="268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1" ht="24.75" customHeight="1">
      <c r="A2" s="269"/>
      <c r="B2" s="194" t="s">
        <v>460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1" ht="24.75" customHeight="1">
      <c r="A3" s="269"/>
      <c r="B3" s="196" t="s">
        <v>461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2:11" ht="24.75" customHeight="1" thickBot="1">
      <c r="B4" s="195" t="s">
        <v>462</v>
      </c>
      <c r="C4" s="195"/>
      <c r="D4" s="195"/>
      <c r="E4" s="195"/>
      <c r="F4" s="195"/>
      <c r="G4" s="195"/>
      <c r="H4" s="195"/>
      <c r="I4" s="195"/>
      <c r="J4" s="195"/>
      <c r="K4" s="195"/>
    </row>
    <row r="5" spans="2:11" ht="18.75" customHeight="1">
      <c r="B5" s="418" t="s">
        <v>463</v>
      </c>
      <c r="C5" s="197" t="s">
        <v>464</v>
      </c>
      <c r="D5" s="412" t="s">
        <v>465</v>
      </c>
      <c r="E5" s="412" t="s">
        <v>466</v>
      </c>
      <c r="F5" s="408" t="s">
        <v>467</v>
      </c>
      <c r="G5" s="409"/>
      <c r="H5" s="410"/>
      <c r="I5" s="412" t="s">
        <v>468</v>
      </c>
      <c r="J5" s="412" t="s">
        <v>469</v>
      </c>
      <c r="K5" s="235" t="s">
        <v>470</v>
      </c>
    </row>
    <row r="6" spans="2:11" ht="18.75" customHeight="1">
      <c r="B6" s="419"/>
      <c r="C6" s="201" t="s">
        <v>303</v>
      </c>
      <c r="D6" s="403"/>
      <c r="E6" s="403"/>
      <c r="F6" s="399" t="s">
        <v>471</v>
      </c>
      <c r="G6" s="400"/>
      <c r="H6" s="401"/>
      <c r="I6" s="403"/>
      <c r="J6" s="403"/>
      <c r="K6" s="270" t="s">
        <v>305</v>
      </c>
    </row>
    <row r="7" spans="2:11" ht="18.75" customHeight="1">
      <c r="B7" s="419"/>
      <c r="C7" s="271" t="s">
        <v>472</v>
      </c>
      <c r="D7" s="403"/>
      <c r="E7" s="403"/>
      <c r="F7" s="402" t="s">
        <v>473</v>
      </c>
      <c r="G7" s="404" t="s">
        <v>474</v>
      </c>
      <c r="H7" s="404" t="s">
        <v>475</v>
      </c>
      <c r="I7" s="446" t="s">
        <v>476</v>
      </c>
      <c r="J7" s="272" t="s">
        <v>477</v>
      </c>
      <c r="K7" s="273" t="s">
        <v>472</v>
      </c>
    </row>
    <row r="8" spans="2:11" ht="18.75" customHeight="1">
      <c r="B8" s="430" t="s">
        <v>478</v>
      </c>
      <c r="C8" s="449" t="s">
        <v>456</v>
      </c>
      <c r="D8" s="444" t="s">
        <v>479</v>
      </c>
      <c r="E8" s="444" t="s">
        <v>480</v>
      </c>
      <c r="F8" s="403"/>
      <c r="G8" s="405"/>
      <c r="H8" s="405"/>
      <c r="I8" s="444"/>
      <c r="J8" s="444" t="s">
        <v>481</v>
      </c>
      <c r="K8" s="387" t="s">
        <v>457</v>
      </c>
    </row>
    <row r="9" spans="2:11" ht="18.75" customHeight="1">
      <c r="B9" s="431"/>
      <c r="C9" s="450"/>
      <c r="D9" s="444"/>
      <c r="E9" s="444"/>
      <c r="F9" s="405" t="s">
        <v>458</v>
      </c>
      <c r="G9" s="405" t="s">
        <v>482</v>
      </c>
      <c r="H9" s="405" t="s">
        <v>483</v>
      </c>
      <c r="I9" s="444" t="s">
        <v>459</v>
      </c>
      <c r="J9" s="444"/>
      <c r="K9" s="387"/>
    </row>
    <row r="10" spans="2:11" ht="18.75" customHeight="1" thickBot="1">
      <c r="B10" s="432"/>
      <c r="C10" s="451"/>
      <c r="D10" s="445"/>
      <c r="E10" s="445"/>
      <c r="F10" s="443"/>
      <c r="G10" s="425"/>
      <c r="H10" s="425"/>
      <c r="I10" s="445"/>
      <c r="J10" s="445"/>
      <c r="K10" s="388"/>
    </row>
    <row r="11" spans="2:11" ht="29.25" customHeight="1">
      <c r="B11" s="274" t="s">
        <v>484</v>
      </c>
      <c r="C11" s="207">
        <v>2143.6251</v>
      </c>
      <c r="D11" s="208">
        <f>SUM(D13:D17,D18:D22,D23:D27)</f>
        <v>235</v>
      </c>
      <c r="E11" s="209">
        <f>SUM(E13:E28)</f>
        <v>147985</v>
      </c>
      <c r="F11" s="209">
        <f>SUM(F13:F28)</f>
        <v>460918</v>
      </c>
      <c r="G11" s="209">
        <f>SUM(G13:G28)</f>
        <v>235932</v>
      </c>
      <c r="H11" s="209">
        <f>SUM(H13:H28)</f>
        <v>224986</v>
      </c>
      <c r="I11" s="210">
        <f>(G11/H11)*100</f>
        <v>104.86519161192251</v>
      </c>
      <c r="J11" s="210">
        <f>(F11/E11)</f>
        <v>3.114626482413758</v>
      </c>
      <c r="K11" s="209">
        <f>(F11/C11)</f>
        <v>215.01800851277585</v>
      </c>
    </row>
    <row r="12" spans="2:11" ht="15.75" customHeight="1">
      <c r="B12" s="275"/>
      <c r="C12" s="207"/>
      <c r="D12" s="208"/>
      <c r="E12" s="209"/>
      <c r="F12" s="209"/>
      <c r="G12" s="209"/>
      <c r="H12" s="209"/>
      <c r="I12" s="210"/>
      <c r="J12" s="210"/>
      <c r="K12" s="211"/>
    </row>
    <row r="13" spans="2:11" ht="29.25" customHeight="1">
      <c r="B13" s="276" t="s">
        <v>485</v>
      </c>
      <c r="C13" s="207">
        <v>29.408</v>
      </c>
      <c r="D13" s="208">
        <v>40</v>
      </c>
      <c r="E13" s="209">
        <v>32118</v>
      </c>
      <c r="F13" s="209">
        <v>96152</v>
      </c>
      <c r="G13" s="209">
        <v>47585</v>
      </c>
      <c r="H13" s="209">
        <v>48567</v>
      </c>
      <c r="I13" s="210">
        <f>(G13/H13)*100</f>
        <v>97.97805093993864</v>
      </c>
      <c r="J13" s="210">
        <f>(F13/E13)</f>
        <v>2.993710691823899</v>
      </c>
      <c r="K13" s="209">
        <f>(F13/C13)</f>
        <v>3269.586507072905</v>
      </c>
    </row>
    <row r="14" spans="2:11" ht="29.25" customHeight="1">
      <c r="B14" s="276" t="s">
        <v>486</v>
      </c>
      <c r="C14" s="207">
        <v>11.3448</v>
      </c>
      <c r="D14" s="208">
        <v>23</v>
      </c>
      <c r="E14" s="209">
        <v>24236</v>
      </c>
      <c r="F14" s="209">
        <v>74109</v>
      </c>
      <c r="G14" s="209">
        <v>35677</v>
      </c>
      <c r="H14" s="209">
        <v>38432</v>
      </c>
      <c r="I14" s="210">
        <f>(G14/H14)*100</f>
        <v>92.83149458784347</v>
      </c>
      <c r="J14" s="210">
        <f>(F14/E14)</f>
        <v>3.057806568740716</v>
      </c>
      <c r="K14" s="209">
        <f>(F14/C14)</f>
        <v>6532.42013962344</v>
      </c>
    </row>
    <row r="15" spans="2:11" ht="29.25" customHeight="1">
      <c r="B15" s="276" t="s">
        <v>487</v>
      </c>
      <c r="C15" s="207">
        <v>89.0196</v>
      </c>
      <c r="D15" s="208">
        <v>26</v>
      </c>
      <c r="E15" s="209">
        <v>13210</v>
      </c>
      <c r="F15" s="209">
        <v>43572</v>
      </c>
      <c r="G15" s="209">
        <v>22502</v>
      </c>
      <c r="H15" s="209">
        <v>21070</v>
      </c>
      <c r="I15" s="210">
        <f>(G15/H15)*100</f>
        <v>106.79639297579497</v>
      </c>
      <c r="J15" s="210">
        <f>(F15/E15)</f>
        <v>3.2984102952308856</v>
      </c>
      <c r="K15" s="211">
        <f>(F15/C15)</f>
        <v>489.46524136257636</v>
      </c>
    </row>
    <row r="16" spans="2:11" ht="15.75" customHeight="1">
      <c r="B16" s="277"/>
      <c r="C16" s="207"/>
      <c r="D16" s="208"/>
      <c r="E16" s="209"/>
      <c r="F16" s="209"/>
      <c r="G16" s="209"/>
      <c r="H16" s="209"/>
      <c r="I16" s="210"/>
      <c r="J16" s="210"/>
      <c r="K16" s="211"/>
    </row>
    <row r="17" spans="2:11" ht="29.25" customHeight="1">
      <c r="B17" s="276" t="s">
        <v>488</v>
      </c>
      <c r="C17" s="213">
        <v>100.893</v>
      </c>
      <c r="D17" s="208">
        <v>24</v>
      </c>
      <c r="E17" s="209">
        <v>9304</v>
      </c>
      <c r="F17" s="209">
        <v>31488</v>
      </c>
      <c r="G17" s="209">
        <v>16350</v>
      </c>
      <c r="H17" s="209">
        <v>15138</v>
      </c>
      <c r="I17" s="210">
        <f>(G17/H17)*100</f>
        <v>108.00634165675783</v>
      </c>
      <c r="J17" s="210">
        <f>(F17/E17)</f>
        <v>3.3843508168529666</v>
      </c>
      <c r="K17" s="211">
        <f>(F17/C17)</f>
        <v>312.09300942582735</v>
      </c>
    </row>
    <row r="18" spans="2:11" ht="29.25" customHeight="1">
      <c r="B18" s="276" t="s">
        <v>489</v>
      </c>
      <c r="C18" s="213">
        <v>101.4278</v>
      </c>
      <c r="D18" s="208">
        <v>18</v>
      </c>
      <c r="E18" s="209">
        <v>11797</v>
      </c>
      <c r="F18" s="209">
        <v>35893</v>
      </c>
      <c r="G18" s="209">
        <v>18872</v>
      </c>
      <c r="H18" s="209">
        <v>17021</v>
      </c>
      <c r="I18" s="210">
        <f>(G18/H18)*100</f>
        <v>110.87480171552788</v>
      </c>
      <c r="J18" s="210">
        <f>(F18/E18)</f>
        <v>3.0425531914893615</v>
      </c>
      <c r="K18" s="211">
        <f>(F18/C18)</f>
        <v>353.87733934877815</v>
      </c>
    </row>
    <row r="19" spans="2:11" ht="29.25" customHeight="1">
      <c r="B19" s="276" t="s">
        <v>490</v>
      </c>
      <c r="C19" s="213">
        <v>38.4769</v>
      </c>
      <c r="D19" s="208">
        <v>14</v>
      </c>
      <c r="E19" s="209">
        <v>7790</v>
      </c>
      <c r="F19" s="209">
        <v>25093</v>
      </c>
      <c r="G19" s="209">
        <v>13281</v>
      </c>
      <c r="H19" s="209">
        <v>11812</v>
      </c>
      <c r="I19" s="210">
        <f>(G19/H19)*100</f>
        <v>112.43650524889944</v>
      </c>
      <c r="J19" s="210">
        <f>(F19/E19)</f>
        <v>3.221181001283697</v>
      </c>
      <c r="K19" s="211">
        <f>(F19/C19)</f>
        <v>652.1575282832036</v>
      </c>
    </row>
    <row r="20" spans="2:11" ht="15.75" customHeight="1">
      <c r="B20" s="277"/>
      <c r="C20" s="213"/>
      <c r="D20" s="208"/>
      <c r="E20" s="209"/>
      <c r="F20" s="209"/>
      <c r="G20" s="209"/>
      <c r="H20" s="209"/>
      <c r="I20" s="210"/>
      <c r="J20" s="210"/>
      <c r="K20" s="211"/>
    </row>
    <row r="21" spans="2:11" ht="29.25" customHeight="1">
      <c r="B21" s="276" t="s">
        <v>491</v>
      </c>
      <c r="C21" s="213">
        <v>111.9106</v>
      </c>
      <c r="D21" s="208">
        <v>16</v>
      </c>
      <c r="E21" s="209">
        <v>10321</v>
      </c>
      <c r="F21" s="209">
        <v>32302</v>
      </c>
      <c r="G21" s="209">
        <v>17362</v>
      </c>
      <c r="H21" s="209">
        <v>14940</v>
      </c>
      <c r="I21" s="210">
        <f>(G21/H21)*100</f>
        <v>116.21151271753682</v>
      </c>
      <c r="J21" s="210">
        <f>(F21/E21)</f>
        <v>3.1297354907470205</v>
      </c>
      <c r="K21" s="211">
        <f>(F21/C21)</f>
        <v>288.64111174455326</v>
      </c>
    </row>
    <row r="22" spans="2:11" ht="29.25" customHeight="1">
      <c r="B22" s="276" t="s">
        <v>492</v>
      </c>
      <c r="C22" s="213">
        <v>79.8573</v>
      </c>
      <c r="D22" s="208">
        <v>24</v>
      </c>
      <c r="E22" s="209">
        <v>16405</v>
      </c>
      <c r="F22" s="209">
        <v>51422</v>
      </c>
      <c r="G22" s="209">
        <v>26610</v>
      </c>
      <c r="H22" s="209">
        <v>24812</v>
      </c>
      <c r="I22" s="210">
        <f>(G22/H22)*100</f>
        <v>107.2464936321135</v>
      </c>
      <c r="J22" s="210">
        <f>(F22/E22)</f>
        <v>3.1345321548308442</v>
      </c>
      <c r="K22" s="211">
        <f>(F22/C22)</f>
        <v>643.9235987192154</v>
      </c>
    </row>
    <row r="23" spans="2:11" ht="29.25" customHeight="1">
      <c r="B23" s="276" t="s">
        <v>493</v>
      </c>
      <c r="C23" s="213">
        <v>38.8671</v>
      </c>
      <c r="D23" s="208">
        <v>15</v>
      </c>
      <c r="E23" s="209">
        <v>12259</v>
      </c>
      <c r="F23" s="209">
        <v>38059</v>
      </c>
      <c r="G23" s="209">
        <v>19865</v>
      </c>
      <c r="H23" s="209">
        <v>18194</v>
      </c>
      <c r="I23" s="210">
        <f>(G23/H23)*100</f>
        <v>109.18434648785313</v>
      </c>
      <c r="J23" s="210">
        <f>(F23/E23)</f>
        <v>3.1045762297087856</v>
      </c>
      <c r="K23" s="211">
        <f>(F23/C23)</f>
        <v>979.208636610398</v>
      </c>
    </row>
    <row r="24" spans="2:11" ht="15.75" customHeight="1">
      <c r="B24" s="277"/>
      <c r="C24" s="213"/>
      <c r="D24" s="208"/>
      <c r="E24" s="209"/>
      <c r="F24" s="215"/>
      <c r="G24" s="215"/>
      <c r="H24" s="215"/>
      <c r="I24" s="215"/>
      <c r="J24" s="215"/>
      <c r="K24" s="215"/>
    </row>
    <row r="25" spans="2:11" ht="29.25" customHeight="1">
      <c r="B25" s="276" t="s">
        <v>494</v>
      </c>
      <c r="C25" s="213">
        <v>144.2238</v>
      </c>
      <c r="D25" s="208">
        <v>18</v>
      </c>
      <c r="E25" s="209">
        <v>7051</v>
      </c>
      <c r="F25" s="209">
        <v>21200</v>
      </c>
      <c r="G25" s="209">
        <v>11506</v>
      </c>
      <c r="H25" s="209">
        <v>9694</v>
      </c>
      <c r="I25" s="210">
        <f>(G25/H25)*100</f>
        <v>118.69197441716526</v>
      </c>
      <c r="J25" s="210">
        <f>(F25/E25)</f>
        <v>3.0066657211743015</v>
      </c>
      <c r="K25" s="211">
        <f>(F25/C25)</f>
        <v>146.99376940560433</v>
      </c>
    </row>
    <row r="26" spans="2:11" ht="29.25" customHeight="1">
      <c r="B26" s="276" t="s">
        <v>495</v>
      </c>
      <c r="C26" s="213">
        <v>657.5442</v>
      </c>
      <c r="D26" s="208">
        <v>10</v>
      </c>
      <c r="E26" s="209">
        <v>1782</v>
      </c>
      <c r="F26" s="209">
        <v>5808</v>
      </c>
      <c r="G26" s="209">
        <v>3212</v>
      </c>
      <c r="H26" s="209">
        <v>2596</v>
      </c>
      <c r="I26" s="210">
        <f>(G26/H26)*100</f>
        <v>123.72881355932203</v>
      </c>
      <c r="J26" s="210">
        <f>(F26/E26)</f>
        <v>3.259259259259259</v>
      </c>
      <c r="K26" s="211">
        <f>(F26/C26)</f>
        <v>8.832866292486496</v>
      </c>
    </row>
    <row r="27" spans="2:11" ht="29.25" customHeight="1">
      <c r="B27" s="276" t="s">
        <v>496</v>
      </c>
      <c r="C27" s="213">
        <v>740.652</v>
      </c>
      <c r="D27" s="208">
        <v>7</v>
      </c>
      <c r="E27" s="209">
        <v>1712</v>
      </c>
      <c r="F27" s="209">
        <v>5820</v>
      </c>
      <c r="G27" s="209">
        <v>3110</v>
      </c>
      <c r="H27" s="209">
        <v>2710</v>
      </c>
      <c r="I27" s="210">
        <f>(G27/H27)*100</f>
        <v>114.76014760147602</v>
      </c>
      <c r="J27" s="210">
        <f>(F27/E27)</f>
        <v>3.399532710280374</v>
      </c>
      <c r="K27" s="211">
        <f>(F27/C27)</f>
        <v>7.857941381377489</v>
      </c>
    </row>
    <row r="28" spans="2:11" ht="15.75" customHeight="1" thickBot="1">
      <c r="B28" s="278"/>
      <c r="C28" s="279"/>
      <c r="D28" s="250"/>
      <c r="E28" s="250"/>
      <c r="F28" s="250"/>
      <c r="G28" s="250"/>
      <c r="H28" s="250"/>
      <c r="I28" s="226"/>
      <c r="J28" s="226"/>
      <c r="K28" s="251"/>
    </row>
    <row r="29" ht="21.75" customHeight="1">
      <c r="B29" s="253" t="s">
        <v>497</v>
      </c>
    </row>
    <row r="30" spans="2:6" ht="21.75" customHeight="1">
      <c r="B30" s="447" t="s">
        <v>498</v>
      </c>
      <c r="C30" s="448"/>
      <c r="D30" s="448"/>
      <c r="E30" s="448"/>
      <c r="F30" s="448"/>
    </row>
    <row r="31" spans="2:3" ht="21.75" customHeight="1">
      <c r="B31" s="253" t="s">
        <v>499</v>
      </c>
      <c r="C31" s="246"/>
    </row>
    <row r="32" spans="2:11" ht="16.5">
      <c r="B32" s="234"/>
      <c r="C32" s="280"/>
      <c r="D32" s="233"/>
      <c r="E32" s="233"/>
      <c r="F32" s="233"/>
      <c r="G32" s="233"/>
      <c r="H32" s="233"/>
      <c r="I32" s="233"/>
      <c r="J32" s="233"/>
      <c r="K32" s="233"/>
    </row>
    <row r="33" spans="2:3" ht="4.5" customHeight="1">
      <c r="B33" s="281"/>
      <c r="C33" s="246"/>
    </row>
    <row r="34" spans="2:3" ht="16.5">
      <c r="B34" s="246"/>
      <c r="C34" s="246"/>
    </row>
    <row r="35" spans="2:3" ht="16.5">
      <c r="B35" s="281"/>
      <c r="C35" s="246"/>
    </row>
    <row r="36" spans="2:3" ht="16.5">
      <c r="B36" s="246"/>
      <c r="C36" s="246"/>
    </row>
    <row r="37" spans="2:3" ht="16.5">
      <c r="B37" s="282"/>
      <c r="C37" s="246"/>
    </row>
    <row r="38" spans="2:3" ht="16.5">
      <c r="B38" s="246"/>
      <c r="C38" s="246"/>
    </row>
    <row r="78" ht="16.5">
      <c r="F78" s="254">
        <v>0</v>
      </c>
    </row>
    <row r="79" ht="16.5">
      <c r="F79" s="254"/>
    </row>
  </sheetData>
  <mergeCells count="22"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I5:I6"/>
    <mergeCell ref="J5:J6"/>
    <mergeCell ref="F6:H6"/>
    <mergeCell ref="F7:F8"/>
    <mergeCell ref="G7:G8"/>
    <mergeCell ref="H7:H8"/>
    <mergeCell ref="I7:I8"/>
    <mergeCell ref="J8:J10"/>
    <mergeCell ref="K8:K10"/>
    <mergeCell ref="F9:F10"/>
    <mergeCell ref="G9:G10"/>
    <mergeCell ref="H9:H10"/>
    <mergeCell ref="I9:I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6"/>
  <sheetViews>
    <sheetView showGridLines="0" view="pageBreakPreview" zoomScaleSheetLayoutView="100" workbookViewId="0" topLeftCell="A196">
      <selection activeCell="A2" sqref="A2"/>
    </sheetView>
  </sheetViews>
  <sheetFormatPr defaultColWidth="9.00390625" defaultRowHeight="16.5"/>
  <cols>
    <col min="1" max="1" width="3.00390625" style="0" customWidth="1"/>
    <col min="3" max="8" width="11.625" style="0" customWidth="1"/>
    <col min="9" max="10" width="2.625" style="0" customWidth="1"/>
  </cols>
  <sheetData>
    <row r="1" spans="2:10" ht="9.75" customHeight="1">
      <c r="B1" s="193"/>
      <c r="C1" s="283"/>
      <c r="D1" s="283"/>
      <c r="E1" s="283"/>
      <c r="F1" s="283"/>
      <c r="G1" s="283"/>
      <c r="H1" s="283"/>
      <c r="I1" s="283"/>
      <c r="J1" s="283"/>
    </row>
    <row r="2" spans="2:8" ht="25.5" customHeight="1">
      <c r="B2" s="194" t="s">
        <v>527</v>
      </c>
      <c r="C2" s="195"/>
      <c r="D2" s="195"/>
      <c r="E2" s="195"/>
      <c r="F2" s="195"/>
      <c r="G2" s="195"/>
      <c r="H2" s="195"/>
    </row>
    <row r="3" spans="2:8" ht="25.5" customHeight="1">
      <c r="B3" s="196" t="s">
        <v>500</v>
      </c>
      <c r="C3" s="195"/>
      <c r="D3" s="195"/>
      <c r="E3" s="195"/>
      <c r="F3" s="195"/>
      <c r="G3" s="195"/>
      <c r="H3" s="195"/>
    </row>
    <row r="4" spans="2:8" ht="17.25" thickBot="1">
      <c r="B4" s="195"/>
      <c r="C4" s="195"/>
      <c r="D4" s="195"/>
      <c r="E4" s="195"/>
      <c r="F4" s="195"/>
      <c r="G4" s="195"/>
      <c r="H4" s="195"/>
    </row>
    <row r="5" spans="2:11" ht="37.5" customHeight="1">
      <c r="B5" s="284" t="s">
        <v>528</v>
      </c>
      <c r="C5" s="285" t="s">
        <v>529</v>
      </c>
      <c r="D5" s="285" t="s">
        <v>501</v>
      </c>
      <c r="E5" s="285" t="s">
        <v>502</v>
      </c>
      <c r="F5" s="285" t="s">
        <v>503</v>
      </c>
      <c r="G5" s="285" t="s">
        <v>504</v>
      </c>
      <c r="H5" s="199" t="s">
        <v>505</v>
      </c>
      <c r="K5" s="286"/>
    </row>
    <row r="6" spans="2:11" ht="37.5" customHeight="1" thickBot="1">
      <c r="B6" s="287" t="s">
        <v>530</v>
      </c>
      <c r="C6" s="288" t="s">
        <v>506</v>
      </c>
      <c r="D6" s="289" t="s">
        <v>507</v>
      </c>
      <c r="E6" s="289" t="s">
        <v>508</v>
      </c>
      <c r="F6" s="289" t="s">
        <v>509</v>
      </c>
      <c r="G6" s="289" t="s">
        <v>510</v>
      </c>
      <c r="H6" s="290" t="s">
        <v>511</v>
      </c>
      <c r="K6" s="291"/>
    </row>
    <row r="7" spans="2:8" ht="22.5" customHeight="1" hidden="1">
      <c r="B7" s="212" t="s">
        <v>332</v>
      </c>
      <c r="C7" s="225">
        <v>91133</v>
      </c>
      <c r="D7" s="225">
        <v>66460</v>
      </c>
      <c r="E7" s="225">
        <v>50357</v>
      </c>
      <c r="F7" s="225">
        <v>34625</v>
      </c>
      <c r="G7" s="225">
        <v>38890</v>
      </c>
      <c r="H7" s="225">
        <v>25743</v>
      </c>
    </row>
    <row r="8" spans="2:8" ht="22.5" customHeight="1" hidden="1">
      <c r="B8" s="212" t="s">
        <v>333</v>
      </c>
      <c r="C8" s="225">
        <v>92313</v>
      </c>
      <c r="D8" s="225">
        <v>66921</v>
      </c>
      <c r="E8" s="225">
        <v>49584</v>
      </c>
      <c r="F8" s="225">
        <v>34391</v>
      </c>
      <c r="G8" s="225">
        <v>38771</v>
      </c>
      <c r="H8" s="225">
        <v>25758</v>
      </c>
    </row>
    <row r="9" spans="2:8" ht="22.5" customHeight="1" hidden="1">
      <c r="B9" s="212" t="s">
        <v>334</v>
      </c>
      <c r="C9" s="225">
        <v>92542</v>
      </c>
      <c r="D9" s="225">
        <v>67569</v>
      </c>
      <c r="E9" s="225">
        <v>48834</v>
      </c>
      <c r="F9" s="225">
        <v>34120</v>
      </c>
      <c r="G9" s="225">
        <v>38519</v>
      </c>
      <c r="H9" s="225">
        <v>26049</v>
      </c>
    </row>
    <row r="10" spans="2:8" ht="16.5" customHeight="1" hidden="1">
      <c r="B10" s="212"/>
      <c r="C10" s="225"/>
      <c r="D10" s="225"/>
      <c r="E10" s="225"/>
      <c r="F10" s="225"/>
      <c r="G10" s="225"/>
      <c r="H10" s="225"/>
    </row>
    <row r="11" spans="2:8" ht="22.5" customHeight="1" hidden="1">
      <c r="B11" s="212" t="s">
        <v>335</v>
      </c>
      <c r="C11" s="225">
        <v>92038</v>
      </c>
      <c r="D11" s="225">
        <v>68075</v>
      </c>
      <c r="E11" s="225">
        <v>48545</v>
      </c>
      <c r="F11" s="225">
        <v>33624</v>
      </c>
      <c r="G11" s="225">
        <v>38760</v>
      </c>
      <c r="H11" s="225">
        <v>27273</v>
      </c>
    </row>
    <row r="12" spans="2:8" ht="22.5" customHeight="1" hidden="1">
      <c r="B12" s="212" t="s">
        <v>319</v>
      </c>
      <c r="C12" s="225">
        <v>92013</v>
      </c>
      <c r="D12" s="225">
        <v>68480</v>
      </c>
      <c r="E12" s="225">
        <v>48023</v>
      </c>
      <c r="F12" s="225">
        <v>33632</v>
      </c>
      <c r="G12" s="225">
        <v>38514</v>
      </c>
      <c r="H12" s="225">
        <v>26263</v>
      </c>
    </row>
    <row r="13" spans="2:8" ht="22.5" customHeight="1" hidden="1">
      <c r="B13" s="212" t="s">
        <v>320</v>
      </c>
      <c r="C13" s="225">
        <v>91908</v>
      </c>
      <c r="D13" s="225">
        <v>69193</v>
      </c>
      <c r="E13" s="225">
        <v>47239</v>
      </c>
      <c r="F13" s="225">
        <v>33340</v>
      </c>
      <c r="G13" s="225">
        <v>38382</v>
      </c>
      <c r="H13" s="225">
        <v>26266</v>
      </c>
    </row>
    <row r="14" spans="2:8" ht="22.5" customHeight="1" hidden="1">
      <c r="B14" s="212" t="s">
        <v>321</v>
      </c>
      <c r="C14" s="225">
        <v>91951</v>
      </c>
      <c r="D14" s="225">
        <v>69777</v>
      </c>
      <c r="E14" s="225">
        <v>46779</v>
      </c>
      <c r="F14" s="225">
        <v>33337</v>
      </c>
      <c r="G14" s="225">
        <v>38187</v>
      </c>
      <c r="H14" s="225">
        <v>26451</v>
      </c>
    </row>
    <row r="15" spans="2:8" ht="22.5" customHeight="1" hidden="1">
      <c r="B15" s="212" t="s">
        <v>322</v>
      </c>
      <c r="C15" s="225">
        <v>92097</v>
      </c>
      <c r="D15" s="225">
        <v>70258</v>
      </c>
      <c r="E15" s="209">
        <v>46469</v>
      </c>
      <c r="F15" s="209">
        <v>33113</v>
      </c>
      <c r="G15" s="209">
        <v>38133</v>
      </c>
      <c r="H15" s="209">
        <v>27136</v>
      </c>
    </row>
    <row r="16" spans="2:8" ht="16.5" customHeight="1" hidden="1">
      <c r="B16" s="214"/>
      <c r="C16" s="213"/>
      <c r="D16" s="208"/>
      <c r="E16" s="209"/>
      <c r="F16" s="215"/>
      <c r="G16" s="215"/>
      <c r="H16" s="215"/>
    </row>
    <row r="17" spans="2:8" ht="22.5" customHeight="1" hidden="1">
      <c r="B17" s="212" t="s">
        <v>336</v>
      </c>
      <c r="C17" s="225">
        <v>92768</v>
      </c>
      <c r="D17" s="225">
        <v>70775</v>
      </c>
      <c r="E17" s="209">
        <v>45869</v>
      </c>
      <c r="F17" s="209">
        <v>33062</v>
      </c>
      <c r="G17" s="209">
        <v>37685</v>
      </c>
      <c r="H17" s="209">
        <v>26355</v>
      </c>
    </row>
    <row r="18" spans="2:8" ht="22.5" customHeight="1" hidden="1">
      <c r="B18" s="216" t="s">
        <v>337</v>
      </c>
      <c r="C18" s="225">
        <v>91846</v>
      </c>
      <c r="D18" s="225">
        <v>69934</v>
      </c>
      <c r="E18" s="209">
        <v>46319</v>
      </c>
      <c r="F18" s="209">
        <v>33257</v>
      </c>
      <c r="G18" s="209">
        <v>38288</v>
      </c>
      <c r="H18" s="209">
        <v>27178</v>
      </c>
    </row>
    <row r="19" spans="2:8" ht="22.5" customHeight="1" hidden="1">
      <c r="B19" s="216" t="s">
        <v>338</v>
      </c>
      <c r="C19" s="225">
        <v>92224</v>
      </c>
      <c r="D19" s="225">
        <v>70276</v>
      </c>
      <c r="E19" s="209">
        <v>46128</v>
      </c>
      <c r="F19" s="209">
        <v>33113</v>
      </c>
      <c r="G19" s="209">
        <v>38004</v>
      </c>
      <c r="H19" s="209">
        <v>26852</v>
      </c>
    </row>
    <row r="20" spans="2:8" ht="22.5" customHeight="1" hidden="1">
      <c r="B20" s="216" t="s">
        <v>339</v>
      </c>
      <c r="C20" s="225">
        <v>92519</v>
      </c>
      <c r="D20" s="225">
        <v>70387</v>
      </c>
      <c r="E20" s="209">
        <v>45988</v>
      </c>
      <c r="F20" s="209">
        <v>33124</v>
      </c>
      <c r="G20" s="209">
        <v>37837</v>
      </c>
      <c r="H20" s="209">
        <v>26515</v>
      </c>
    </row>
    <row r="21" spans="2:8" ht="22.5" customHeight="1" hidden="1">
      <c r="B21" s="216" t="s">
        <v>340</v>
      </c>
      <c r="C21" s="225">
        <v>92768</v>
      </c>
      <c r="D21" s="225">
        <v>70775</v>
      </c>
      <c r="E21" s="209">
        <v>45869</v>
      </c>
      <c r="F21" s="209">
        <v>33062</v>
      </c>
      <c r="G21" s="209">
        <v>37685</v>
      </c>
      <c r="H21" s="209">
        <v>26355</v>
      </c>
    </row>
    <row r="22" spans="2:8" ht="22.5" customHeight="1" hidden="1">
      <c r="B22" s="241" t="s">
        <v>150</v>
      </c>
      <c r="C22" s="225">
        <v>93623</v>
      </c>
      <c r="D22" s="219">
        <v>72020</v>
      </c>
      <c r="E22" s="209">
        <v>45273</v>
      </c>
      <c r="F22" s="209">
        <v>32817</v>
      </c>
      <c r="G22" s="209">
        <v>37267</v>
      </c>
      <c r="H22" s="209">
        <v>26137</v>
      </c>
    </row>
    <row r="23" spans="2:8" ht="22.5" customHeight="1" hidden="1">
      <c r="B23" s="242" t="s">
        <v>341</v>
      </c>
      <c r="C23" s="225">
        <v>92825</v>
      </c>
      <c r="D23" s="219">
        <v>70966</v>
      </c>
      <c r="E23" s="209">
        <v>45857</v>
      </c>
      <c r="F23" s="209">
        <v>33059</v>
      </c>
      <c r="G23" s="209">
        <v>37677</v>
      </c>
      <c r="H23" s="209">
        <v>26328</v>
      </c>
    </row>
    <row r="24" spans="2:8" ht="22.5" customHeight="1" hidden="1">
      <c r="B24" s="242" t="s">
        <v>342</v>
      </c>
      <c r="C24" s="225">
        <v>92972</v>
      </c>
      <c r="D24" s="219">
        <v>71094</v>
      </c>
      <c r="E24" s="209">
        <v>45779</v>
      </c>
      <c r="F24" s="209">
        <v>33028</v>
      </c>
      <c r="G24" s="209">
        <v>37641</v>
      </c>
      <c r="H24" s="209">
        <v>26307</v>
      </c>
    </row>
    <row r="25" spans="2:8" ht="22.5" customHeight="1" hidden="1">
      <c r="B25" s="221" t="s">
        <v>343</v>
      </c>
      <c r="C25" s="225">
        <v>93042</v>
      </c>
      <c r="D25" s="219">
        <v>71146</v>
      </c>
      <c r="E25" s="209">
        <v>45716</v>
      </c>
      <c r="F25" s="209">
        <v>33027</v>
      </c>
      <c r="G25" s="209">
        <v>37626</v>
      </c>
      <c r="H25" s="209">
        <v>26291</v>
      </c>
    </row>
    <row r="26" spans="2:8" ht="22.5" customHeight="1" hidden="1">
      <c r="B26" s="221" t="s">
        <v>344</v>
      </c>
      <c r="C26" s="225">
        <v>93049</v>
      </c>
      <c r="D26" s="219">
        <v>71224</v>
      </c>
      <c r="E26" s="209">
        <v>45688</v>
      </c>
      <c r="F26" s="209">
        <v>33020</v>
      </c>
      <c r="G26" s="209">
        <v>37582</v>
      </c>
      <c r="H26" s="209">
        <v>26302</v>
      </c>
    </row>
    <row r="27" spans="2:8" ht="22.5" customHeight="1" hidden="1">
      <c r="B27" s="221" t="s">
        <v>345</v>
      </c>
      <c r="C27" s="225">
        <v>93126</v>
      </c>
      <c r="D27" s="219">
        <v>71340</v>
      </c>
      <c r="E27" s="209">
        <v>45656</v>
      </c>
      <c r="F27" s="209">
        <v>32956</v>
      </c>
      <c r="G27" s="209">
        <v>37555</v>
      </c>
      <c r="H27" s="209">
        <v>26262</v>
      </c>
    </row>
    <row r="28" spans="2:8" ht="22.5" customHeight="1" hidden="1">
      <c r="B28" s="221" t="s">
        <v>346</v>
      </c>
      <c r="C28" s="225">
        <v>93261</v>
      </c>
      <c r="D28" s="219">
        <v>71494</v>
      </c>
      <c r="E28" s="209">
        <v>45606</v>
      </c>
      <c r="F28" s="209">
        <v>32942</v>
      </c>
      <c r="G28" s="209">
        <v>37520</v>
      </c>
      <c r="H28" s="209">
        <v>26241</v>
      </c>
    </row>
    <row r="29" spans="2:8" ht="22.5" customHeight="1" hidden="1">
      <c r="B29" s="221" t="s">
        <v>347</v>
      </c>
      <c r="C29" s="225">
        <v>93321</v>
      </c>
      <c r="D29" s="219">
        <v>71586</v>
      </c>
      <c r="E29" s="209">
        <v>45549</v>
      </c>
      <c r="F29" s="209">
        <v>32915</v>
      </c>
      <c r="G29" s="209">
        <v>37463</v>
      </c>
      <c r="H29" s="209">
        <v>26232</v>
      </c>
    </row>
    <row r="30" spans="2:8" ht="22.5" customHeight="1" hidden="1">
      <c r="B30" s="221" t="s">
        <v>348</v>
      </c>
      <c r="C30" s="225">
        <v>93395</v>
      </c>
      <c r="D30" s="219">
        <v>71725</v>
      </c>
      <c r="E30" s="209">
        <v>45475</v>
      </c>
      <c r="F30" s="209">
        <v>32888</v>
      </c>
      <c r="G30" s="209">
        <v>37379</v>
      </c>
      <c r="H30" s="209">
        <v>26217</v>
      </c>
    </row>
    <row r="31" spans="2:8" ht="22.5" customHeight="1" hidden="1">
      <c r="B31" s="221" t="s">
        <v>349</v>
      </c>
      <c r="C31" s="225">
        <v>93457</v>
      </c>
      <c r="D31" s="219">
        <v>71790</v>
      </c>
      <c r="E31" s="209">
        <v>45400</v>
      </c>
      <c r="F31" s="209">
        <v>32886</v>
      </c>
      <c r="G31" s="209">
        <v>37329</v>
      </c>
      <c r="H31" s="209">
        <v>26205</v>
      </c>
    </row>
    <row r="32" spans="2:8" ht="22.5" customHeight="1" hidden="1">
      <c r="B32" s="221" t="s">
        <v>350</v>
      </c>
      <c r="C32" s="225">
        <v>93526</v>
      </c>
      <c r="D32" s="219">
        <v>71922</v>
      </c>
      <c r="E32" s="209">
        <v>45348</v>
      </c>
      <c r="F32" s="209">
        <v>32845</v>
      </c>
      <c r="G32" s="209">
        <v>37274</v>
      </c>
      <c r="H32" s="209">
        <v>26214</v>
      </c>
    </row>
    <row r="33" spans="2:8" ht="22.5" customHeight="1" hidden="1">
      <c r="B33" s="221" t="s">
        <v>351</v>
      </c>
      <c r="C33" s="225">
        <v>93559</v>
      </c>
      <c r="D33" s="219">
        <v>71942</v>
      </c>
      <c r="E33" s="209">
        <v>45321</v>
      </c>
      <c r="F33" s="209">
        <v>32847</v>
      </c>
      <c r="G33" s="209">
        <v>37228</v>
      </c>
      <c r="H33" s="209">
        <v>26180</v>
      </c>
    </row>
    <row r="34" spans="2:8" ht="22.5" customHeight="1" hidden="1">
      <c r="B34" s="221" t="s">
        <v>352</v>
      </c>
      <c r="C34" s="292">
        <v>93623</v>
      </c>
      <c r="D34" s="219">
        <v>72020</v>
      </c>
      <c r="E34" s="219">
        <v>45273</v>
      </c>
      <c r="F34" s="219">
        <v>32817</v>
      </c>
      <c r="G34" s="219">
        <v>37267</v>
      </c>
      <c r="H34" s="219">
        <v>26137</v>
      </c>
    </row>
    <row r="35" spans="2:8" ht="22.5" customHeight="1" hidden="1">
      <c r="B35" s="293" t="s">
        <v>531</v>
      </c>
      <c r="C35" s="225">
        <v>94188</v>
      </c>
      <c r="D35" s="219">
        <v>73196</v>
      </c>
      <c r="E35" s="219">
        <v>44487</v>
      </c>
      <c r="F35" s="219">
        <v>32577</v>
      </c>
      <c r="G35" s="219">
        <v>37032</v>
      </c>
      <c r="H35" s="219">
        <v>25992</v>
      </c>
    </row>
    <row r="36" spans="2:8" ht="22.5" customHeight="1" hidden="1">
      <c r="B36" s="221" t="s">
        <v>365</v>
      </c>
      <c r="C36" s="225">
        <v>93685</v>
      </c>
      <c r="D36" s="219">
        <v>72111</v>
      </c>
      <c r="E36" s="219">
        <v>45205</v>
      </c>
      <c r="F36" s="219">
        <v>32811</v>
      </c>
      <c r="G36" s="219">
        <v>37254</v>
      </c>
      <c r="H36" s="219">
        <v>26127</v>
      </c>
    </row>
    <row r="37" spans="2:8" ht="22.5" customHeight="1" hidden="1">
      <c r="B37" s="223" t="s">
        <v>28</v>
      </c>
      <c r="C37" s="225">
        <v>93674</v>
      </c>
      <c r="D37" s="219">
        <v>72231</v>
      </c>
      <c r="E37" s="219">
        <v>45149</v>
      </c>
      <c r="F37" s="219">
        <v>32760</v>
      </c>
      <c r="G37" s="219">
        <v>37244</v>
      </c>
      <c r="H37" s="219">
        <v>26062</v>
      </c>
    </row>
    <row r="38" spans="2:8" ht="22.5" customHeight="1" hidden="1">
      <c r="B38" s="223" t="s">
        <v>160</v>
      </c>
      <c r="C38" s="225">
        <v>93690</v>
      </c>
      <c r="D38" s="219">
        <v>72270</v>
      </c>
      <c r="E38" s="219">
        <v>45083</v>
      </c>
      <c r="F38" s="219">
        <v>32744</v>
      </c>
      <c r="G38" s="219">
        <v>37245</v>
      </c>
      <c r="H38" s="219">
        <v>26078</v>
      </c>
    </row>
    <row r="39" spans="2:8" ht="27" customHeight="1" hidden="1">
      <c r="B39" s="224" t="s">
        <v>356</v>
      </c>
      <c r="C39" s="225">
        <v>93697</v>
      </c>
      <c r="D39" s="219">
        <v>72366</v>
      </c>
      <c r="E39" s="219">
        <v>45048</v>
      </c>
      <c r="F39" s="219">
        <v>32736</v>
      </c>
      <c r="G39" s="219">
        <v>37237</v>
      </c>
      <c r="H39" s="219">
        <v>26064</v>
      </c>
    </row>
    <row r="40" spans="2:8" ht="27" customHeight="1" hidden="1">
      <c r="B40" s="224" t="s">
        <v>30</v>
      </c>
      <c r="C40" s="225">
        <v>93750</v>
      </c>
      <c r="D40" s="219">
        <v>72401</v>
      </c>
      <c r="E40" s="219">
        <v>44934</v>
      </c>
      <c r="F40" s="219">
        <v>32705</v>
      </c>
      <c r="G40" s="219">
        <v>37219</v>
      </c>
      <c r="H40" s="219">
        <v>26035</v>
      </c>
    </row>
    <row r="41" spans="2:8" ht="27" customHeight="1" hidden="1">
      <c r="B41" s="224" t="s">
        <v>31</v>
      </c>
      <c r="C41" s="225">
        <v>93856</v>
      </c>
      <c r="D41" s="219">
        <v>72669</v>
      </c>
      <c r="E41" s="219">
        <v>44836</v>
      </c>
      <c r="F41" s="219">
        <v>32643</v>
      </c>
      <c r="G41" s="219">
        <v>37135</v>
      </c>
      <c r="H41" s="219">
        <v>26022</v>
      </c>
    </row>
    <row r="42" spans="2:8" ht="27" customHeight="1" hidden="1">
      <c r="B42" s="224" t="s">
        <v>32</v>
      </c>
      <c r="C42" s="225">
        <v>93959</v>
      </c>
      <c r="D42" s="219">
        <v>72806</v>
      </c>
      <c r="E42" s="219">
        <v>44757</v>
      </c>
      <c r="F42" s="219">
        <v>32625</v>
      </c>
      <c r="G42" s="219">
        <v>37113</v>
      </c>
      <c r="H42" s="219">
        <v>26074</v>
      </c>
    </row>
    <row r="43" spans="2:8" ht="27" customHeight="1" hidden="1">
      <c r="B43" s="224" t="s">
        <v>161</v>
      </c>
      <c r="C43" s="225">
        <v>93936</v>
      </c>
      <c r="D43" s="219">
        <v>72860</v>
      </c>
      <c r="E43" s="219">
        <v>44724</v>
      </c>
      <c r="F43" s="219">
        <v>32613</v>
      </c>
      <c r="G43" s="219">
        <v>37073</v>
      </c>
      <c r="H43" s="219">
        <v>26048</v>
      </c>
    </row>
    <row r="44" spans="2:8" ht="27" customHeight="1" hidden="1">
      <c r="B44" s="224" t="s">
        <v>33</v>
      </c>
      <c r="C44" s="225">
        <v>93989</v>
      </c>
      <c r="D44" s="219">
        <v>72993</v>
      </c>
      <c r="E44" s="219">
        <v>44665</v>
      </c>
      <c r="F44" s="219">
        <v>32601</v>
      </c>
      <c r="G44" s="219">
        <v>37060</v>
      </c>
      <c r="H44" s="219">
        <v>26058</v>
      </c>
    </row>
    <row r="45" spans="2:8" ht="27" customHeight="1" hidden="1">
      <c r="B45" s="224" t="s">
        <v>34</v>
      </c>
      <c r="C45" s="225">
        <v>94075</v>
      </c>
      <c r="D45" s="219">
        <v>73021</v>
      </c>
      <c r="E45" s="219">
        <v>44622</v>
      </c>
      <c r="F45" s="219">
        <v>32590</v>
      </c>
      <c r="G45" s="219">
        <v>37070</v>
      </c>
      <c r="H45" s="219">
        <v>26026</v>
      </c>
    </row>
    <row r="46" spans="2:8" ht="27" customHeight="1" hidden="1">
      <c r="B46" s="224" t="s">
        <v>35</v>
      </c>
      <c r="C46" s="225">
        <v>94130</v>
      </c>
      <c r="D46" s="219">
        <v>73067</v>
      </c>
      <c r="E46" s="219">
        <v>44565</v>
      </c>
      <c r="F46" s="219">
        <v>32600</v>
      </c>
      <c r="G46" s="219">
        <v>37070</v>
      </c>
      <c r="H46" s="219">
        <v>26032</v>
      </c>
    </row>
    <row r="47" spans="2:8" ht="27" customHeight="1" hidden="1">
      <c r="B47" s="224" t="s">
        <v>36</v>
      </c>
      <c r="C47" s="292">
        <v>94188</v>
      </c>
      <c r="D47" s="219">
        <v>73196</v>
      </c>
      <c r="E47" s="219">
        <v>44487</v>
      </c>
      <c r="F47" s="219">
        <v>32577</v>
      </c>
      <c r="G47" s="219">
        <v>37032</v>
      </c>
      <c r="H47" s="219">
        <v>25992</v>
      </c>
    </row>
    <row r="48" spans="2:8" ht="27" customHeight="1" hidden="1">
      <c r="B48" s="222" t="s">
        <v>357</v>
      </c>
      <c r="C48" s="294">
        <v>94606</v>
      </c>
      <c r="D48" s="219">
        <v>73629</v>
      </c>
      <c r="E48" s="219">
        <v>43895</v>
      </c>
      <c r="F48" s="219">
        <v>32188</v>
      </c>
      <c r="G48" s="219">
        <v>36625</v>
      </c>
      <c r="H48" s="219">
        <v>25878</v>
      </c>
    </row>
    <row r="49" spans="2:8" ht="27" customHeight="1" hidden="1">
      <c r="B49" s="224" t="s">
        <v>358</v>
      </c>
      <c r="C49" s="292">
        <v>94252</v>
      </c>
      <c r="D49" s="219">
        <v>73261</v>
      </c>
      <c r="E49" s="219">
        <v>44404</v>
      </c>
      <c r="F49" s="219">
        <v>32555</v>
      </c>
      <c r="G49" s="219">
        <v>36979</v>
      </c>
      <c r="H49" s="219">
        <v>25949</v>
      </c>
    </row>
    <row r="50" spans="2:8" ht="27" customHeight="1" hidden="1">
      <c r="B50" s="224" t="s">
        <v>39</v>
      </c>
      <c r="C50" s="292">
        <v>94222</v>
      </c>
      <c r="D50" s="219">
        <v>73294</v>
      </c>
      <c r="E50" s="219">
        <v>44367</v>
      </c>
      <c r="F50" s="219">
        <v>32538</v>
      </c>
      <c r="G50" s="219">
        <v>36951</v>
      </c>
      <c r="H50" s="219">
        <v>25911</v>
      </c>
    </row>
    <row r="51" spans="2:8" ht="27" customHeight="1" hidden="1">
      <c r="B51" s="224" t="s">
        <v>40</v>
      </c>
      <c r="C51" s="292">
        <v>94291</v>
      </c>
      <c r="D51" s="219">
        <v>73420</v>
      </c>
      <c r="E51" s="219">
        <v>44325</v>
      </c>
      <c r="F51" s="219">
        <v>32510</v>
      </c>
      <c r="G51" s="219">
        <v>36892</v>
      </c>
      <c r="H51" s="219">
        <v>25894</v>
      </c>
    </row>
    <row r="52" spans="2:8" ht="27" customHeight="1" hidden="1">
      <c r="B52" s="224" t="s">
        <v>356</v>
      </c>
      <c r="C52" s="292">
        <v>94337</v>
      </c>
      <c r="D52" s="219">
        <v>73543</v>
      </c>
      <c r="E52" s="219">
        <v>44253</v>
      </c>
      <c r="F52" s="219">
        <v>32482</v>
      </c>
      <c r="G52" s="219">
        <v>36854</v>
      </c>
      <c r="H52" s="219">
        <v>25882</v>
      </c>
    </row>
    <row r="53" spans="2:8" ht="27" customHeight="1" hidden="1">
      <c r="B53" s="224" t="s">
        <v>30</v>
      </c>
      <c r="C53" s="292">
        <v>94377</v>
      </c>
      <c r="D53" s="219">
        <v>73628</v>
      </c>
      <c r="E53" s="219">
        <v>44148</v>
      </c>
      <c r="F53" s="219">
        <v>32418</v>
      </c>
      <c r="G53" s="219">
        <v>36797</v>
      </c>
      <c r="H53" s="219">
        <v>25868</v>
      </c>
    </row>
    <row r="54" spans="2:8" ht="27" customHeight="1" hidden="1">
      <c r="B54" s="224" t="s">
        <v>31</v>
      </c>
      <c r="C54" s="294">
        <v>94348</v>
      </c>
      <c r="D54" s="219">
        <v>73467</v>
      </c>
      <c r="E54" s="219">
        <v>43963</v>
      </c>
      <c r="F54" s="219">
        <v>32323</v>
      </c>
      <c r="G54" s="219">
        <v>36974</v>
      </c>
      <c r="H54" s="219">
        <v>25866</v>
      </c>
    </row>
    <row r="55" spans="2:8" ht="27" customHeight="1" hidden="1">
      <c r="B55" s="224" t="s">
        <v>32</v>
      </c>
      <c r="C55" s="294">
        <v>94376</v>
      </c>
      <c r="D55" s="219">
        <v>73569</v>
      </c>
      <c r="E55" s="219">
        <v>44073</v>
      </c>
      <c r="F55" s="219">
        <v>32300</v>
      </c>
      <c r="G55" s="219">
        <v>36786</v>
      </c>
      <c r="H55" s="219">
        <v>25966</v>
      </c>
    </row>
    <row r="56" spans="2:8" ht="27" customHeight="1" hidden="1">
      <c r="B56" s="224" t="s">
        <v>161</v>
      </c>
      <c r="C56" s="294">
        <v>94417</v>
      </c>
      <c r="D56" s="219">
        <v>73573</v>
      </c>
      <c r="E56" s="219">
        <v>44016</v>
      </c>
      <c r="F56" s="219">
        <v>32227</v>
      </c>
      <c r="G56" s="219">
        <v>36718</v>
      </c>
      <c r="H56" s="219">
        <v>25933</v>
      </c>
    </row>
    <row r="57" spans="2:8" ht="27" customHeight="1" hidden="1">
      <c r="B57" s="224" t="s">
        <v>33</v>
      </c>
      <c r="C57" s="294">
        <v>94398</v>
      </c>
      <c r="D57" s="219">
        <v>73561</v>
      </c>
      <c r="E57" s="219">
        <v>44003</v>
      </c>
      <c r="F57" s="219">
        <v>32215</v>
      </c>
      <c r="G57" s="219">
        <v>36662</v>
      </c>
      <c r="H57" s="219">
        <v>25920</v>
      </c>
    </row>
    <row r="58" spans="2:8" ht="27" customHeight="1" hidden="1">
      <c r="B58" s="224" t="s">
        <v>34</v>
      </c>
      <c r="C58" s="294">
        <v>94465</v>
      </c>
      <c r="D58" s="219">
        <v>73592</v>
      </c>
      <c r="E58" s="219">
        <v>43984</v>
      </c>
      <c r="F58" s="219">
        <v>32201</v>
      </c>
      <c r="G58" s="219">
        <v>36653</v>
      </c>
      <c r="H58" s="219">
        <v>25928</v>
      </c>
    </row>
    <row r="59" spans="2:8" ht="27" customHeight="1" hidden="1">
      <c r="B59" s="224" t="s">
        <v>35</v>
      </c>
      <c r="C59" s="294">
        <v>94516</v>
      </c>
      <c r="D59" s="219">
        <v>73674</v>
      </c>
      <c r="E59" s="219">
        <v>43971</v>
      </c>
      <c r="F59" s="219">
        <v>32190</v>
      </c>
      <c r="G59" s="219">
        <v>36635</v>
      </c>
      <c r="H59" s="219">
        <v>25932</v>
      </c>
    </row>
    <row r="60" spans="2:8" ht="27" customHeight="1" hidden="1">
      <c r="B60" s="224" t="s">
        <v>36</v>
      </c>
      <c r="C60" s="294">
        <v>94606</v>
      </c>
      <c r="D60" s="219">
        <v>73629</v>
      </c>
      <c r="E60" s="219">
        <v>43895</v>
      </c>
      <c r="F60" s="219">
        <v>32188</v>
      </c>
      <c r="G60" s="219">
        <v>36625</v>
      </c>
      <c r="H60" s="219">
        <v>25878</v>
      </c>
    </row>
    <row r="61" spans="2:8" ht="27" customHeight="1" hidden="1">
      <c r="B61" s="222" t="s">
        <v>324</v>
      </c>
      <c r="C61" s="294"/>
      <c r="D61" s="219"/>
      <c r="E61" s="219"/>
      <c r="F61" s="219"/>
      <c r="G61" s="219"/>
      <c r="H61" s="219"/>
    </row>
    <row r="62" spans="2:8" ht="27" customHeight="1" hidden="1">
      <c r="B62" s="224" t="s">
        <v>358</v>
      </c>
      <c r="C62" s="294">
        <v>94601</v>
      </c>
      <c r="D62" s="219">
        <v>73617</v>
      </c>
      <c r="E62" s="219">
        <v>43817</v>
      </c>
      <c r="F62" s="219">
        <v>32166</v>
      </c>
      <c r="G62" s="219">
        <v>36583</v>
      </c>
      <c r="H62" s="219">
        <v>25857</v>
      </c>
    </row>
    <row r="63" spans="2:8" ht="27" customHeight="1" hidden="1">
      <c r="B63" s="224" t="s">
        <v>39</v>
      </c>
      <c r="C63" s="294">
        <v>94661</v>
      </c>
      <c r="D63" s="219">
        <v>73608</v>
      </c>
      <c r="E63" s="219">
        <v>43714</v>
      </c>
      <c r="F63" s="219">
        <v>32142</v>
      </c>
      <c r="G63" s="219">
        <v>36550</v>
      </c>
      <c r="H63" s="219">
        <v>25850</v>
      </c>
    </row>
    <row r="64" spans="2:8" ht="27" customHeight="1" hidden="1">
      <c r="B64" s="224" t="s">
        <v>40</v>
      </c>
      <c r="C64" s="294">
        <v>94639</v>
      </c>
      <c r="D64" s="219">
        <v>73614</v>
      </c>
      <c r="E64" s="219">
        <v>43675</v>
      </c>
      <c r="F64" s="219">
        <v>32097</v>
      </c>
      <c r="G64" s="219">
        <v>36513</v>
      </c>
      <c r="H64" s="219">
        <v>25807</v>
      </c>
    </row>
    <row r="65" spans="2:8" ht="27" customHeight="1" hidden="1">
      <c r="B65" s="224" t="s">
        <v>356</v>
      </c>
      <c r="C65" s="294">
        <v>94659</v>
      </c>
      <c r="D65" s="219">
        <v>73711</v>
      </c>
      <c r="E65" s="219">
        <v>43608</v>
      </c>
      <c r="F65" s="219">
        <v>32083</v>
      </c>
      <c r="G65" s="219">
        <v>36500</v>
      </c>
      <c r="H65" s="219">
        <v>25785</v>
      </c>
    </row>
    <row r="66" spans="2:8" ht="27" customHeight="1" hidden="1">
      <c r="B66" s="224" t="s">
        <v>30</v>
      </c>
      <c r="C66" s="294">
        <v>94668</v>
      </c>
      <c r="D66" s="219">
        <v>73774</v>
      </c>
      <c r="E66" s="219">
        <v>43553</v>
      </c>
      <c r="F66" s="219">
        <v>32067</v>
      </c>
      <c r="G66" s="219">
        <v>36448</v>
      </c>
      <c r="H66" s="219">
        <v>25783</v>
      </c>
    </row>
    <row r="67" spans="2:8" ht="27" customHeight="1" hidden="1">
      <c r="B67" s="224" t="s">
        <v>31</v>
      </c>
      <c r="C67" s="294">
        <v>94919</v>
      </c>
      <c r="D67" s="219">
        <v>73927</v>
      </c>
      <c r="E67" s="219">
        <v>43533</v>
      </c>
      <c r="F67" s="219">
        <v>32057</v>
      </c>
      <c r="G67" s="219">
        <v>36367</v>
      </c>
      <c r="H67" s="219">
        <v>25677</v>
      </c>
    </row>
    <row r="68" spans="2:8" ht="27" customHeight="1" hidden="1">
      <c r="B68" s="224" t="s">
        <v>32</v>
      </c>
      <c r="C68" s="294">
        <v>95006</v>
      </c>
      <c r="D68" s="219">
        <v>74005</v>
      </c>
      <c r="E68" s="219">
        <v>43506</v>
      </c>
      <c r="F68" s="219">
        <v>32033</v>
      </c>
      <c r="G68" s="219">
        <v>36332</v>
      </c>
      <c r="H68" s="219">
        <v>25615</v>
      </c>
    </row>
    <row r="69" spans="2:8" ht="27" customHeight="1" hidden="1">
      <c r="B69" s="224" t="s">
        <v>161</v>
      </c>
      <c r="C69" s="294">
        <v>95034</v>
      </c>
      <c r="D69" s="219">
        <v>74012</v>
      </c>
      <c r="E69" s="219">
        <v>42456</v>
      </c>
      <c r="F69" s="219">
        <v>31999</v>
      </c>
      <c r="G69" s="219">
        <v>36301</v>
      </c>
      <c r="H69" s="219">
        <v>25556</v>
      </c>
    </row>
    <row r="70" spans="2:8" ht="27" customHeight="1" hidden="1">
      <c r="B70" s="224" t="s">
        <v>33</v>
      </c>
      <c r="C70" s="294">
        <v>95110</v>
      </c>
      <c r="D70" s="219">
        <v>73995</v>
      </c>
      <c r="E70" s="219">
        <v>43381</v>
      </c>
      <c r="F70" s="219">
        <v>31991</v>
      </c>
      <c r="G70" s="219">
        <v>36254</v>
      </c>
      <c r="H70" s="219">
        <v>25514</v>
      </c>
    </row>
    <row r="71" spans="2:8" ht="27" customHeight="1" hidden="1">
      <c r="B71" s="224" t="s">
        <v>34</v>
      </c>
      <c r="C71" s="294">
        <v>95170</v>
      </c>
      <c r="D71" s="219">
        <v>74006</v>
      </c>
      <c r="E71" s="219">
        <v>43325</v>
      </c>
      <c r="F71" s="219">
        <v>31979</v>
      </c>
      <c r="G71" s="219">
        <v>36185</v>
      </c>
      <c r="H71" s="219">
        <v>25505</v>
      </c>
    </row>
    <row r="72" spans="2:8" ht="27" customHeight="1" hidden="1">
      <c r="B72" s="224" t="s">
        <v>35</v>
      </c>
      <c r="C72" s="294">
        <v>95294</v>
      </c>
      <c r="D72" s="219">
        <v>73998</v>
      </c>
      <c r="E72" s="219">
        <v>43264</v>
      </c>
      <c r="F72" s="219">
        <v>31956</v>
      </c>
      <c r="G72" s="219">
        <v>36117</v>
      </c>
      <c r="H72" s="219">
        <v>25461</v>
      </c>
    </row>
    <row r="73" spans="2:8" ht="27" customHeight="1" hidden="1">
      <c r="B73" s="224" t="s">
        <v>36</v>
      </c>
      <c r="C73" s="294">
        <v>95383</v>
      </c>
      <c r="D73" s="219">
        <v>74018</v>
      </c>
      <c r="E73" s="219">
        <v>43219</v>
      </c>
      <c r="F73" s="219">
        <v>31924</v>
      </c>
      <c r="G73" s="219">
        <v>36059</v>
      </c>
      <c r="H73" s="219">
        <v>25457</v>
      </c>
    </row>
    <row r="74" spans="2:8" ht="27" customHeight="1">
      <c r="B74" s="222" t="s">
        <v>325</v>
      </c>
      <c r="C74" s="294"/>
      <c r="D74" s="219"/>
      <c r="E74" s="219"/>
      <c r="F74" s="219"/>
      <c r="G74" s="219"/>
      <c r="H74" s="219"/>
    </row>
    <row r="75" spans="2:8" ht="27" customHeight="1" hidden="1">
      <c r="B75" s="224" t="s">
        <v>358</v>
      </c>
      <c r="C75" s="294">
        <v>95464</v>
      </c>
      <c r="D75" s="219">
        <v>74112</v>
      </c>
      <c r="E75" s="219">
        <v>43191</v>
      </c>
      <c r="F75" s="219">
        <v>31876</v>
      </c>
      <c r="G75" s="219">
        <v>36017</v>
      </c>
      <c r="H75" s="219">
        <v>25434</v>
      </c>
    </row>
    <row r="76" spans="2:8" ht="27" customHeight="1" hidden="1">
      <c r="B76" s="224" t="s">
        <v>39</v>
      </c>
      <c r="C76" s="294">
        <v>95512</v>
      </c>
      <c r="D76" s="219">
        <v>74179</v>
      </c>
      <c r="E76" s="219">
        <v>43161</v>
      </c>
      <c r="F76" s="219">
        <v>31845</v>
      </c>
      <c r="G76" s="219">
        <v>35996</v>
      </c>
      <c r="H76" s="219">
        <v>25390</v>
      </c>
    </row>
    <row r="77" spans="2:8" ht="27" customHeight="1" hidden="1">
      <c r="B77" s="224" t="s">
        <v>40</v>
      </c>
      <c r="C77" s="294">
        <v>95579</v>
      </c>
      <c r="D77" s="219">
        <v>74201</v>
      </c>
      <c r="E77" s="219">
        <v>43121</v>
      </c>
      <c r="F77" s="219">
        <v>31842</v>
      </c>
      <c r="G77" s="219">
        <v>35986</v>
      </c>
      <c r="H77" s="219">
        <v>25338</v>
      </c>
    </row>
    <row r="78" spans="2:8" ht="27" customHeight="1" hidden="1">
      <c r="B78" s="224" t="s">
        <v>356</v>
      </c>
      <c r="C78" s="294">
        <v>95672</v>
      </c>
      <c r="D78" s="219">
        <v>74233</v>
      </c>
      <c r="E78" s="219">
        <v>43136</v>
      </c>
      <c r="F78" s="219">
        <v>31808</v>
      </c>
      <c r="G78" s="219">
        <v>35960</v>
      </c>
      <c r="H78" s="219">
        <v>25321</v>
      </c>
    </row>
    <row r="79" spans="2:8" ht="27" customHeight="1">
      <c r="B79" s="224" t="s">
        <v>30</v>
      </c>
      <c r="C79" s="294">
        <v>95771</v>
      </c>
      <c r="D79" s="219">
        <v>74190</v>
      </c>
      <c r="E79" s="219">
        <v>43123</v>
      </c>
      <c r="F79" s="219">
        <v>31756</v>
      </c>
      <c r="G79" s="219">
        <v>35946</v>
      </c>
      <c r="H79" s="219">
        <v>25293</v>
      </c>
    </row>
    <row r="80" spans="2:8" ht="27" customHeight="1">
      <c r="B80" s="224" t="s">
        <v>31</v>
      </c>
      <c r="C80" s="294">
        <v>95838</v>
      </c>
      <c r="D80" s="219">
        <v>74253</v>
      </c>
      <c r="E80" s="219">
        <v>43035</v>
      </c>
      <c r="F80" s="219">
        <v>31718</v>
      </c>
      <c r="G80" s="219">
        <v>35957</v>
      </c>
      <c r="H80" s="219">
        <v>25278</v>
      </c>
    </row>
    <row r="81" spans="2:8" ht="27" customHeight="1">
      <c r="B81" s="224" t="s">
        <v>32</v>
      </c>
      <c r="C81" s="294">
        <v>95876</v>
      </c>
      <c r="D81" s="219">
        <v>74281</v>
      </c>
      <c r="E81" s="219">
        <v>42961</v>
      </c>
      <c r="F81" s="219">
        <v>31716</v>
      </c>
      <c r="G81" s="219">
        <v>35922</v>
      </c>
      <c r="H81" s="219">
        <v>25263</v>
      </c>
    </row>
    <row r="82" spans="2:8" ht="27" customHeight="1">
      <c r="B82" s="224" t="s">
        <v>161</v>
      </c>
      <c r="C82" s="294">
        <v>95901</v>
      </c>
      <c r="D82" s="219">
        <v>74228</v>
      </c>
      <c r="E82" s="219">
        <v>42974</v>
      </c>
      <c r="F82" s="219">
        <v>31692</v>
      </c>
      <c r="G82" s="219">
        <v>35935</v>
      </c>
      <c r="H82" s="219">
        <v>25270</v>
      </c>
    </row>
    <row r="83" spans="2:8" ht="27" customHeight="1">
      <c r="B83" s="224" t="s">
        <v>33</v>
      </c>
      <c r="C83" s="294">
        <v>95989</v>
      </c>
      <c r="D83" s="219">
        <v>74221</v>
      </c>
      <c r="E83" s="219">
        <v>42899</v>
      </c>
      <c r="F83" s="219">
        <v>31667</v>
      </c>
      <c r="G83" s="219">
        <v>35893</v>
      </c>
      <c r="H83" s="219">
        <v>25282</v>
      </c>
    </row>
    <row r="84" spans="2:8" ht="27" customHeight="1">
      <c r="B84" s="224" t="s">
        <v>34</v>
      </c>
      <c r="C84" s="219">
        <v>95990</v>
      </c>
      <c r="D84" s="219">
        <v>74194</v>
      </c>
      <c r="E84" s="219">
        <v>42919</v>
      </c>
      <c r="F84" s="219">
        <v>31653</v>
      </c>
      <c r="G84" s="219">
        <v>35908</v>
      </c>
      <c r="H84" s="219">
        <v>25274</v>
      </c>
    </row>
    <row r="85" spans="2:8" ht="27" customHeight="1">
      <c r="B85" s="224" t="s">
        <v>35</v>
      </c>
      <c r="C85" s="219">
        <v>96079</v>
      </c>
      <c r="D85" s="219">
        <v>74188</v>
      </c>
      <c r="E85" s="219">
        <v>42889</v>
      </c>
      <c r="F85" s="219">
        <v>31643</v>
      </c>
      <c r="G85" s="219">
        <v>35925</v>
      </c>
      <c r="H85" s="219">
        <v>25273</v>
      </c>
    </row>
    <row r="86" spans="2:8" ht="27" customHeight="1">
      <c r="B86" s="224" t="s">
        <v>36</v>
      </c>
      <c r="C86" s="219">
        <v>96094</v>
      </c>
      <c r="D86" s="219">
        <v>74173</v>
      </c>
      <c r="E86" s="219">
        <v>42915</v>
      </c>
      <c r="F86" s="219">
        <v>31610</v>
      </c>
      <c r="G86" s="219">
        <v>35900</v>
      </c>
      <c r="H86" s="219">
        <v>25271</v>
      </c>
    </row>
    <row r="87" spans="2:8" ht="27" customHeight="1">
      <c r="B87" s="222" t="s">
        <v>359</v>
      </c>
      <c r="C87" s="294"/>
      <c r="D87" s="219"/>
      <c r="E87" s="219"/>
      <c r="F87" s="219"/>
      <c r="G87" s="219"/>
      <c r="H87" s="219"/>
    </row>
    <row r="88" spans="2:8" ht="27" customHeight="1">
      <c r="B88" s="224" t="s">
        <v>358</v>
      </c>
      <c r="C88" s="294">
        <v>96106</v>
      </c>
      <c r="D88" s="219">
        <v>74110</v>
      </c>
      <c r="E88" s="219">
        <v>42892</v>
      </c>
      <c r="F88" s="219">
        <v>31586</v>
      </c>
      <c r="G88" s="219">
        <v>35887</v>
      </c>
      <c r="H88" s="219">
        <v>25232</v>
      </c>
    </row>
    <row r="89" spans="2:8" ht="27" customHeight="1">
      <c r="B89" s="224" t="s">
        <v>39</v>
      </c>
      <c r="C89" s="294">
        <v>96147</v>
      </c>
      <c r="D89" s="219">
        <v>74119</v>
      </c>
      <c r="E89" s="219">
        <v>43030</v>
      </c>
      <c r="F89" s="219">
        <v>31550</v>
      </c>
      <c r="G89" s="219">
        <v>35884</v>
      </c>
      <c r="H89" s="219">
        <v>25197</v>
      </c>
    </row>
    <row r="90" spans="2:8" ht="27" customHeight="1">
      <c r="B90" s="224" t="s">
        <v>40</v>
      </c>
      <c r="C90" s="294">
        <v>96122</v>
      </c>
      <c r="D90" s="219">
        <v>74123</v>
      </c>
      <c r="E90" s="219">
        <v>43164</v>
      </c>
      <c r="F90" s="219">
        <v>31534</v>
      </c>
      <c r="G90" s="219">
        <v>35877</v>
      </c>
      <c r="H90" s="219">
        <v>25169</v>
      </c>
    </row>
    <row r="91" spans="2:8" ht="27" customHeight="1">
      <c r="B91" s="224" t="s">
        <v>356</v>
      </c>
      <c r="C91" s="294">
        <v>96097</v>
      </c>
      <c r="D91" s="219">
        <v>74118</v>
      </c>
      <c r="E91" s="219">
        <v>43553</v>
      </c>
      <c r="F91" s="219">
        <v>31517</v>
      </c>
      <c r="G91" s="219">
        <v>35891</v>
      </c>
      <c r="H91" s="219">
        <v>25146</v>
      </c>
    </row>
    <row r="92" spans="2:8" ht="27" customHeight="1" thickBot="1">
      <c r="B92" s="224" t="s">
        <v>30</v>
      </c>
      <c r="C92" s="294">
        <v>96152</v>
      </c>
      <c r="D92" s="219">
        <v>74109</v>
      </c>
      <c r="E92" s="219">
        <v>43572</v>
      </c>
      <c r="F92" s="219">
        <v>31488</v>
      </c>
      <c r="G92" s="219">
        <v>35893</v>
      </c>
      <c r="H92" s="219">
        <v>25093</v>
      </c>
    </row>
    <row r="93" spans="2:8" ht="24.75" customHeight="1">
      <c r="B93" s="377" t="s">
        <v>532</v>
      </c>
      <c r="C93" s="373">
        <f aca="true" t="shared" si="0" ref="C93:H93">(C92-C91)/C91*100</f>
        <v>0.05723383664422406</v>
      </c>
      <c r="D93" s="373">
        <f t="shared" si="0"/>
        <v>-0.012142799320003238</v>
      </c>
      <c r="E93" s="373">
        <f t="shared" si="0"/>
        <v>0.043625008610199065</v>
      </c>
      <c r="F93" s="373">
        <f t="shared" si="0"/>
        <v>-0.0920138338039788</v>
      </c>
      <c r="G93" s="373">
        <f t="shared" si="0"/>
        <v>0.0055724276280961806</v>
      </c>
      <c r="H93" s="373">
        <f t="shared" si="0"/>
        <v>-0.2107691084069037</v>
      </c>
    </row>
    <row r="94" spans="2:8" ht="24.75" customHeight="1" thickBot="1">
      <c r="B94" s="378"/>
      <c r="C94" s="374"/>
      <c r="D94" s="374"/>
      <c r="E94" s="374"/>
      <c r="F94" s="374"/>
      <c r="G94" s="374"/>
      <c r="H94" s="374"/>
    </row>
    <row r="95" spans="2:8" ht="25.5" customHeight="1">
      <c r="B95" s="377" t="s">
        <v>533</v>
      </c>
      <c r="C95" s="453">
        <f aca="true" t="shared" si="1" ref="C95:H95">(C92-C79)/C79*100</f>
        <v>0.3978239759426131</v>
      </c>
      <c r="D95" s="373">
        <f t="shared" si="1"/>
        <v>-0.10917913465426608</v>
      </c>
      <c r="E95" s="373">
        <f t="shared" si="1"/>
        <v>1.041207708183568</v>
      </c>
      <c r="F95" s="373">
        <f t="shared" si="1"/>
        <v>-0.8439350044086157</v>
      </c>
      <c r="G95" s="373">
        <f t="shared" si="1"/>
        <v>-0.147443387303177</v>
      </c>
      <c r="H95" s="373">
        <f t="shared" si="1"/>
        <v>-0.7907326137666547</v>
      </c>
    </row>
    <row r="96" spans="2:8" ht="25.5" customHeight="1" thickBot="1">
      <c r="B96" s="417"/>
      <c r="C96" s="454"/>
      <c r="D96" s="411"/>
      <c r="E96" s="411"/>
      <c r="F96" s="411"/>
      <c r="G96" s="411"/>
      <c r="H96" s="411"/>
    </row>
    <row r="97" spans="2:6" ht="21.75" customHeight="1">
      <c r="B97" s="253" t="s">
        <v>513</v>
      </c>
      <c r="F97" s="254"/>
    </row>
    <row r="98" spans="2:6" ht="21.75" customHeight="1">
      <c r="B98" s="295" t="s">
        <v>514</v>
      </c>
      <c r="F98" s="254"/>
    </row>
    <row r="99" ht="21.75" customHeight="1">
      <c r="B99" s="253" t="s">
        <v>363</v>
      </c>
    </row>
    <row r="100" spans="2:8" ht="30" customHeight="1">
      <c r="B100" s="194" t="s">
        <v>534</v>
      </c>
      <c r="C100" s="195"/>
      <c r="D100" s="195"/>
      <c r="E100" s="195"/>
      <c r="F100" s="195"/>
      <c r="G100" s="195"/>
      <c r="H100" s="195"/>
    </row>
    <row r="101" spans="2:8" ht="30" customHeight="1" thickBot="1">
      <c r="B101" s="196" t="s">
        <v>535</v>
      </c>
      <c r="C101" s="195"/>
      <c r="D101" s="195"/>
      <c r="E101" s="195"/>
      <c r="F101" s="195"/>
      <c r="G101" s="195"/>
      <c r="H101" s="195"/>
    </row>
    <row r="102" spans="2:8" ht="39.75" customHeight="1">
      <c r="B102" s="284" t="s">
        <v>528</v>
      </c>
      <c r="C102" s="296" t="s">
        <v>515</v>
      </c>
      <c r="D102" s="296" t="s">
        <v>516</v>
      </c>
      <c r="E102" s="296" t="s">
        <v>517</v>
      </c>
      <c r="F102" s="296" t="s">
        <v>518</v>
      </c>
      <c r="G102" s="296" t="s">
        <v>519</v>
      </c>
      <c r="H102" s="296" t="s">
        <v>520</v>
      </c>
    </row>
    <row r="103" spans="2:8" ht="39.75" customHeight="1" thickBot="1">
      <c r="B103" s="287" t="s">
        <v>530</v>
      </c>
      <c r="C103" s="297" t="s">
        <v>521</v>
      </c>
      <c r="D103" s="298" t="s">
        <v>522</v>
      </c>
      <c r="E103" s="298" t="s">
        <v>523</v>
      </c>
      <c r="F103" s="298" t="s">
        <v>524</v>
      </c>
      <c r="G103" s="298" t="s">
        <v>525</v>
      </c>
      <c r="H103" s="299" t="s">
        <v>526</v>
      </c>
    </row>
    <row r="104" spans="2:11" ht="28.5" customHeight="1" hidden="1">
      <c r="B104" s="212" t="s">
        <v>332</v>
      </c>
      <c r="C104" s="225">
        <v>32771</v>
      </c>
      <c r="D104" s="225">
        <v>51430</v>
      </c>
      <c r="E104" s="225">
        <v>37995</v>
      </c>
      <c r="F104" s="225">
        <v>23315</v>
      </c>
      <c r="G104" s="225">
        <v>5612</v>
      </c>
      <c r="H104" s="225">
        <v>6028</v>
      </c>
      <c r="K104" s="300"/>
    </row>
    <row r="105" spans="2:11" ht="28.5" customHeight="1" hidden="1">
      <c r="B105" s="212" t="s">
        <v>333</v>
      </c>
      <c r="C105" s="225">
        <v>32953</v>
      </c>
      <c r="D105" s="225">
        <v>51645</v>
      </c>
      <c r="E105" s="225">
        <v>38420</v>
      </c>
      <c r="F105" s="225">
        <v>22727</v>
      </c>
      <c r="G105" s="225">
        <v>5644</v>
      </c>
      <c r="H105" s="225">
        <v>5916</v>
      </c>
      <c r="K105" s="300"/>
    </row>
    <row r="106" spans="2:8" ht="28.5" customHeight="1" hidden="1">
      <c r="B106" s="212" t="s">
        <v>334</v>
      </c>
      <c r="C106" s="225">
        <v>33080</v>
      </c>
      <c r="D106" s="225">
        <v>51772</v>
      </c>
      <c r="E106" s="225">
        <v>38406</v>
      </c>
      <c r="F106" s="225">
        <v>22602</v>
      </c>
      <c r="G106" s="225">
        <v>5648</v>
      </c>
      <c r="H106" s="225">
        <v>5979</v>
      </c>
    </row>
    <row r="107" spans="2:8" ht="22.5" customHeight="1" hidden="1">
      <c r="B107" s="212"/>
      <c r="C107" s="225"/>
      <c r="D107" s="225"/>
      <c r="E107" s="225"/>
      <c r="F107" s="225"/>
      <c r="G107" s="225"/>
      <c r="H107" s="225"/>
    </row>
    <row r="108" spans="2:8" ht="28.5" customHeight="1" hidden="1">
      <c r="B108" s="212" t="s">
        <v>335</v>
      </c>
      <c r="C108" s="225">
        <v>33819</v>
      </c>
      <c r="D108" s="225">
        <v>51828</v>
      </c>
      <c r="E108" s="225">
        <v>38233</v>
      </c>
      <c r="F108" s="225">
        <v>22778</v>
      </c>
      <c r="G108" s="225">
        <v>5708</v>
      </c>
      <c r="H108" s="225">
        <v>5922</v>
      </c>
    </row>
    <row r="109" spans="2:8" ht="28.5" customHeight="1" hidden="1">
      <c r="B109" s="212" t="s">
        <v>319</v>
      </c>
      <c r="C109" s="225">
        <v>33919</v>
      </c>
      <c r="D109" s="225">
        <v>51926</v>
      </c>
      <c r="E109" s="225">
        <v>38827</v>
      </c>
      <c r="F109" s="225">
        <v>22479</v>
      </c>
      <c r="G109" s="225">
        <v>5687</v>
      </c>
      <c r="H109" s="225">
        <v>5864</v>
      </c>
    </row>
    <row r="110" spans="2:8" ht="28.5" customHeight="1" hidden="1">
      <c r="B110" s="212" t="s">
        <v>320</v>
      </c>
      <c r="C110" s="225">
        <v>33971</v>
      </c>
      <c r="D110" s="225">
        <v>51723</v>
      </c>
      <c r="E110" s="225">
        <v>39123</v>
      </c>
      <c r="F110" s="225">
        <v>22333</v>
      </c>
      <c r="G110" s="225">
        <v>5699</v>
      </c>
      <c r="H110" s="225">
        <v>5827</v>
      </c>
    </row>
    <row r="111" spans="2:8" ht="28.5" customHeight="1" hidden="1">
      <c r="B111" s="212" t="s">
        <v>321</v>
      </c>
      <c r="C111" s="225">
        <v>33932</v>
      </c>
      <c r="D111" s="225">
        <v>51739</v>
      </c>
      <c r="E111" s="225">
        <v>39393</v>
      </c>
      <c r="F111" s="225">
        <v>22142</v>
      </c>
      <c r="G111" s="225">
        <v>5684</v>
      </c>
      <c r="H111" s="225">
        <v>5814</v>
      </c>
    </row>
    <row r="112" spans="2:8" ht="28.5" customHeight="1" hidden="1">
      <c r="B112" s="212" t="s">
        <v>322</v>
      </c>
      <c r="C112" s="225">
        <v>34153</v>
      </c>
      <c r="D112" s="225">
        <v>51313</v>
      </c>
      <c r="E112" s="209">
        <v>39034</v>
      </c>
      <c r="F112" s="209">
        <v>22265</v>
      </c>
      <c r="G112" s="209">
        <v>5901</v>
      </c>
      <c r="H112" s="209">
        <v>5927</v>
      </c>
    </row>
    <row r="113" spans="2:8" ht="28.5" customHeight="1" hidden="1">
      <c r="B113" s="212" t="s">
        <v>336</v>
      </c>
      <c r="C113" s="225">
        <v>33566</v>
      </c>
      <c r="D113" s="225">
        <v>51382</v>
      </c>
      <c r="E113" s="209">
        <v>38897</v>
      </c>
      <c r="F113" s="209">
        <v>21999</v>
      </c>
      <c r="G113" s="209">
        <v>5842</v>
      </c>
      <c r="H113" s="209">
        <v>5907</v>
      </c>
    </row>
    <row r="114" spans="2:8" ht="28.5" customHeight="1" hidden="1">
      <c r="B114" s="216" t="s">
        <v>337</v>
      </c>
      <c r="C114" s="225">
        <v>33997</v>
      </c>
      <c r="D114" s="225">
        <v>51400</v>
      </c>
      <c r="E114" s="209">
        <v>39008</v>
      </c>
      <c r="F114" s="209">
        <v>22746</v>
      </c>
      <c r="G114" s="209">
        <v>5983</v>
      </c>
      <c r="H114" s="209">
        <v>6059</v>
      </c>
    </row>
    <row r="115" spans="2:8" ht="28.5" customHeight="1" hidden="1">
      <c r="B115" s="216" t="s">
        <v>338</v>
      </c>
      <c r="C115" s="225">
        <v>33800</v>
      </c>
      <c r="D115" s="225">
        <v>51409</v>
      </c>
      <c r="E115" s="209">
        <v>38986</v>
      </c>
      <c r="F115" s="209">
        <v>22394</v>
      </c>
      <c r="G115" s="209">
        <v>5953</v>
      </c>
      <c r="H115" s="209">
        <v>6011</v>
      </c>
    </row>
    <row r="116" spans="2:8" ht="28.5" customHeight="1" hidden="1">
      <c r="B116" s="216" t="s">
        <v>339</v>
      </c>
      <c r="C116" s="225">
        <v>33675</v>
      </c>
      <c r="D116" s="225">
        <v>51483</v>
      </c>
      <c r="E116" s="209">
        <v>38953</v>
      </c>
      <c r="F116" s="209">
        <v>22148</v>
      </c>
      <c r="G116" s="209">
        <v>5879</v>
      </c>
      <c r="H116" s="209">
        <v>5945</v>
      </c>
    </row>
    <row r="117" spans="2:8" ht="28.5" customHeight="1" hidden="1">
      <c r="B117" s="216" t="s">
        <v>340</v>
      </c>
      <c r="C117" s="225">
        <v>33566</v>
      </c>
      <c r="D117" s="225">
        <v>51382</v>
      </c>
      <c r="E117" s="209">
        <v>38897</v>
      </c>
      <c r="F117" s="209">
        <v>21999</v>
      </c>
      <c r="G117" s="209">
        <v>5842</v>
      </c>
      <c r="H117" s="209">
        <v>5907</v>
      </c>
    </row>
    <row r="118" spans="2:8" ht="28.5" customHeight="1" hidden="1">
      <c r="B118" s="217" t="s">
        <v>150</v>
      </c>
      <c r="C118" s="301">
        <f aca="true" t="shared" si="2" ref="C118:H118">C130</f>
        <v>33254</v>
      </c>
      <c r="D118" s="301">
        <f t="shared" si="2"/>
        <v>50988</v>
      </c>
      <c r="E118" s="301">
        <f t="shared" si="2"/>
        <v>38468</v>
      </c>
      <c r="F118" s="301">
        <f t="shared" si="2"/>
        <v>21734</v>
      </c>
      <c r="G118" s="301">
        <f t="shared" si="2"/>
        <v>5788</v>
      </c>
      <c r="H118" s="301">
        <f t="shared" si="2"/>
        <v>5916</v>
      </c>
    </row>
    <row r="119" spans="2:8" ht="28.5" customHeight="1" hidden="1">
      <c r="B119" s="220" t="s">
        <v>341</v>
      </c>
      <c r="C119" s="301">
        <v>33569</v>
      </c>
      <c r="D119" s="301">
        <v>51325</v>
      </c>
      <c r="E119" s="301">
        <v>38835</v>
      </c>
      <c r="F119" s="301">
        <v>21951</v>
      </c>
      <c r="G119" s="301">
        <v>5822</v>
      </c>
      <c r="H119" s="301">
        <v>5905</v>
      </c>
    </row>
    <row r="120" spans="2:8" ht="28.5" customHeight="1" hidden="1">
      <c r="B120" s="220" t="s">
        <v>342</v>
      </c>
      <c r="C120" s="301">
        <v>33512</v>
      </c>
      <c r="D120" s="301">
        <v>51270</v>
      </c>
      <c r="E120" s="301">
        <v>38763</v>
      </c>
      <c r="F120" s="301">
        <v>21930</v>
      </c>
      <c r="G120" s="301">
        <v>5801</v>
      </c>
      <c r="H120" s="301">
        <v>5892</v>
      </c>
    </row>
    <row r="121" spans="2:8" ht="28.5" customHeight="1" hidden="1">
      <c r="B121" s="221" t="s">
        <v>343</v>
      </c>
      <c r="C121" s="301">
        <v>33473</v>
      </c>
      <c r="D121" s="301">
        <v>51218</v>
      </c>
      <c r="E121" s="301">
        <v>38817</v>
      </c>
      <c r="F121" s="301">
        <v>21891</v>
      </c>
      <c r="G121" s="301">
        <v>5803</v>
      </c>
      <c r="H121" s="301">
        <v>5904</v>
      </c>
    </row>
    <row r="122" spans="2:8" ht="28.5" customHeight="1" hidden="1">
      <c r="B122" s="221" t="s">
        <v>344</v>
      </c>
      <c r="C122" s="301">
        <v>33418</v>
      </c>
      <c r="D122" s="301">
        <v>51186</v>
      </c>
      <c r="E122" s="301">
        <v>38773</v>
      </c>
      <c r="F122" s="301">
        <v>21880</v>
      </c>
      <c r="G122" s="301">
        <v>5779</v>
      </c>
      <c r="H122" s="301">
        <v>5896</v>
      </c>
    </row>
    <row r="123" spans="2:8" ht="28.5" customHeight="1" hidden="1">
      <c r="B123" s="221" t="s">
        <v>345</v>
      </c>
      <c r="C123" s="301">
        <v>33348</v>
      </c>
      <c r="D123" s="301">
        <v>51165</v>
      </c>
      <c r="E123" s="301">
        <v>38745</v>
      </c>
      <c r="F123" s="301">
        <v>21816</v>
      </c>
      <c r="G123" s="301">
        <v>5790</v>
      </c>
      <c r="H123" s="301">
        <v>5905</v>
      </c>
    </row>
    <row r="124" spans="2:8" ht="28.5" customHeight="1" hidden="1">
      <c r="B124" s="221" t="s">
        <v>346</v>
      </c>
      <c r="C124" s="301">
        <v>33306</v>
      </c>
      <c r="D124" s="301">
        <v>51110</v>
      </c>
      <c r="E124" s="301">
        <v>38668</v>
      </c>
      <c r="F124" s="301">
        <v>21786</v>
      </c>
      <c r="G124" s="301">
        <v>5779</v>
      </c>
      <c r="H124" s="301">
        <v>5893</v>
      </c>
    </row>
    <row r="125" spans="2:8" ht="28.5" customHeight="1" hidden="1">
      <c r="B125" s="221" t="s">
        <v>347</v>
      </c>
      <c r="C125" s="301">
        <v>33312</v>
      </c>
      <c r="D125" s="301">
        <v>51051</v>
      </c>
      <c r="E125" s="301">
        <v>38604</v>
      </c>
      <c r="F125" s="301">
        <v>21747</v>
      </c>
      <c r="G125" s="301">
        <v>5783</v>
      </c>
      <c r="H125" s="301">
        <v>5895</v>
      </c>
    </row>
    <row r="126" spans="2:8" ht="28.5" customHeight="1" hidden="1">
      <c r="B126" s="221" t="s">
        <v>348</v>
      </c>
      <c r="C126" s="301">
        <v>33302</v>
      </c>
      <c r="D126" s="301">
        <v>51093</v>
      </c>
      <c r="E126" s="301">
        <v>38562</v>
      </c>
      <c r="F126" s="301">
        <v>21746</v>
      </c>
      <c r="G126" s="301">
        <v>5771</v>
      </c>
      <c r="H126" s="301">
        <v>5898</v>
      </c>
    </row>
    <row r="127" spans="2:8" ht="28.5" customHeight="1" hidden="1">
      <c r="B127" s="221" t="s">
        <v>349</v>
      </c>
      <c r="C127" s="301">
        <v>33281</v>
      </c>
      <c r="D127" s="301">
        <v>51066</v>
      </c>
      <c r="E127" s="301">
        <v>38499</v>
      </c>
      <c r="F127" s="301">
        <v>21720</v>
      </c>
      <c r="G127" s="301">
        <v>5779</v>
      </c>
      <c r="H127" s="301">
        <v>5913</v>
      </c>
    </row>
    <row r="128" spans="2:8" ht="28.5" customHeight="1" hidden="1">
      <c r="B128" s="221" t="s">
        <v>350</v>
      </c>
      <c r="C128" s="301">
        <v>33252</v>
      </c>
      <c r="D128" s="301">
        <v>50990</v>
      </c>
      <c r="E128" s="301">
        <v>38478</v>
      </c>
      <c r="F128" s="301">
        <v>21755</v>
      </c>
      <c r="G128" s="301">
        <v>5776</v>
      </c>
      <c r="H128" s="301">
        <v>5930</v>
      </c>
    </row>
    <row r="129" spans="2:8" ht="28.5" customHeight="1" hidden="1">
      <c r="B129" s="221" t="s">
        <v>351</v>
      </c>
      <c r="C129" s="301">
        <v>33296</v>
      </c>
      <c r="D129" s="301">
        <v>51008</v>
      </c>
      <c r="E129" s="301">
        <v>38483</v>
      </c>
      <c r="F129" s="301">
        <v>21749</v>
      </c>
      <c r="G129" s="301">
        <v>5782</v>
      </c>
      <c r="H129" s="301">
        <v>5933</v>
      </c>
    </row>
    <row r="130" spans="2:8" ht="28.5" customHeight="1" hidden="1">
      <c r="B130" s="221" t="s">
        <v>352</v>
      </c>
      <c r="C130" s="292">
        <v>33254</v>
      </c>
      <c r="D130" s="219">
        <v>50988</v>
      </c>
      <c r="E130" s="219">
        <v>38468</v>
      </c>
      <c r="F130" s="219">
        <v>21734</v>
      </c>
      <c r="G130" s="219">
        <v>5788</v>
      </c>
      <c r="H130" s="219">
        <v>5916</v>
      </c>
    </row>
    <row r="131" spans="2:8" ht="28.5" customHeight="1" hidden="1">
      <c r="B131" s="293" t="s">
        <v>531</v>
      </c>
      <c r="C131" s="292">
        <v>32833</v>
      </c>
      <c r="D131" s="219">
        <v>50754</v>
      </c>
      <c r="E131" s="219">
        <v>38047</v>
      </c>
      <c r="F131" s="219">
        <v>21530</v>
      </c>
      <c r="G131" s="219">
        <v>5772</v>
      </c>
      <c r="H131" s="219">
        <v>5878</v>
      </c>
    </row>
    <row r="132" spans="2:8" ht="28.5" customHeight="1" hidden="1">
      <c r="B132" s="221" t="s">
        <v>365</v>
      </c>
      <c r="C132" s="292">
        <v>33231</v>
      </c>
      <c r="D132" s="219">
        <v>50965</v>
      </c>
      <c r="E132" s="219">
        <v>38451</v>
      </c>
      <c r="F132" s="219">
        <v>21700</v>
      </c>
      <c r="G132" s="219">
        <v>5774</v>
      </c>
      <c r="H132" s="219">
        <v>5901</v>
      </c>
    </row>
    <row r="133" spans="2:8" ht="28.5" customHeight="1" hidden="1">
      <c r="B133" s="223" t="s">
        <v>28</v>
      </c>
      <c r="C133" s="292">
        <v>33205</v>
      </c>
      <c r="D133" s="219">
        <v>50954</v>
      </c>
      <c r="E133" s="219">
        <v>38340</v>
      </c>
      <c r="F133" s="219">
        <v>21684</v>
      </c>
      <c r="G133" s="219">
        <v>5731</v>
      </c>
      <c r="H133" s="219">
        <v>5896</v>
      </c>
    </row>
    <row r="134" spans="2:8" ht="28.5" customHeight="1" hidden="1">
      <c r="B134" s="223" t="s">
        <v>160</v>
      </c>
      <c r="C134" s="292">
        <v>33131</v>
      </c>
      <c r="D134" s="219">
        <v>50904</v>
      </c>
      <c r="E134" s="219">
        <v>38031</v>
      </c>
      <c r="F134" s="219">
        <v>21691</v>
      </c>
      <c r="G134" s="219">
        <v>5726</v>
      </c>
      <c r="H134" s="219">
        <v>5895</v>
      </c>
    </row>
    <row r="135" spans="2:8" ht="28.5" customHeight="1" hidden="1">
      <c r="B135" s="224" t="s">
        <v>356</v>
      </c>
      <c r="C135" s="292">
        <v>33101</v>
      </c>
      <c r="D135" s="219">
        <v>50850</v>
      </c>
      <c r="E135" s="219">
        <v>38262</v>
      </c>
      <c r="F135" s="219">
        <v>21652</v>
      </c>
      <c r="G135" s="219">
        <v>5721</v>
      </c>
      <c r="H135" s="219">
        <v>5880</v>
      </c>
    </row>
    <row r="136" spans="2:8" ht="28.5" customHeight="1" hidden="1">
      <c r="B136" s="224" t="s">
        <v>30</v>
      </c>
      <c r="C136" s="292">
        <v>33091</v>
      </c>
      <c r="D136" s="219">
        <v>50902</v>
      </c>
      <c r="E136" s="219">
        <v>38191</v>
      </c>
      <c r="F136" s="219">
        <v>21658</v>
      </c>
      <c r="G136" s="219">
        <v>5715</v>
      </c>
      <c r="H136" s="219">
        <v>5876</v>
      </c>
    </row>
    <row r="137" spans="2:8" ht="28.5" customHeight="1" hidden="1">
      <c r="B137" s="224" t="s">
        <v>31</v>
      </c>
      <c r="C137" s="292">
        <v>33061</v>
      </c>
      <c r="D137" s="219">
        <v>50773</v>
      </c>
      <c r="E137" s="219">
        <v>38151</v>
      </c>
      <c r="F137" s="219">
        <v>21593</v>
      </c>
      <c r="G137" s="219">
        <v>5708</v>
      </c>
      <c r="H137" s="219">
        <v>5866</v>
      </c>
    </row>
    <row r="138" spans="2:8" ht="28.5" customHeight="1" hidden="1">
      <c r="B138" s="224" t="s">
        <v>32</v>
      </c>
      <c r="C138" s="292">
        <v>32990</v>
      </c>
      <c r="D138" s="219">
        <v>50744</v>
      </c>
      <c r="E138" s="219">
        <v>38121</v>
      </c>
      <c r="F138" s="219">
        <v>21570</v>
      </c>
      <c r="G138" s="219">
        <v>5719</v>
      </c>
      <c r="H138" s="219">
        <v>5877</v>
      </c>
    </row>
    <row r="139" spans="2:8" ht="28.5" customHeight="1" hidden="1">
      <c r="B139" s="224" t="s">
        <v>161</v>
      </c>
      <c r="C139" s="292">
        <v>32976</v>
      </c>
      <c r="D139" s="219">
        <v>50720</v>
      </c>
      <c r="E139" s="219">
        <v>38133</v>
      </c>
      <c r="F139" s="219">
        <v>21570</v>
      </c>
      <c r="G139" s="219">
        <v>5735</v>
      </c>
      <c r="H139" s="219">
        <v>5861</v>
      </c>
    </row>
    <row r="140" spans="2:8" ht="28.5" customHeight="1" hidden="1">
      <c r="B140" s="224" t="s">
        <v>33</v>
      </c>
      <c r="C140" s="292">
        <v>32964</v>
      </c>
      <c r="D140" s="219">
        <v>50687</v>
      </c>
      <c r="E140" s="219">
        <v>38046</v>
      </c>
      <c r="F140" s="219">
        <v>21549</v>
      </c>
      <c r="G140" s="219">
        <v>5747</v>
      </c>
      <c r="H140" s="219">
        <v>5873</v>
      </c>
    </row>
    <row r="141" spans="2:8" ht="28.5" customHeight="1" hidden="1">
      <c r="B141" s="224" t="s">
        <v>34</v>
      </c>
      <c r="C141" s="292">
        <v>32895</v>
      </c>
      <c r="D141" s="219">
        <v>50706</v>
      </c>
      <c r="E141" s="219">
        <v>38072</v>
      </c>
      <c r="F141" s="219">
        <v>21530</v>
      </c>
      <c r="G141" s="219">
        <v>5771</v>
      </c>
      <c r="H141" s="219">
        <v>5862</v>
      </c>
    </row>
    <row r="142" spans="2:8" ht="28.5" customHeight="1" hidden="1">
      <c r="B142" s="224" t="s">
        <v>35</v>
      </c>
      <c r="C142" s="292">
        <v>32861</v>
      </c>
      <c r="D142" s="219">
        <v>50727</v>
      </c>
      <c r="E142" s="219">
        <v>38050</v>
      </c>
      <c r="F142" s="219">
        <v>21528</v>
      </c>
      <c r="G142" s="219">
        <v>5765</v>
      </c>
      <c r="H142" s="219">
        <v>5876</v>
      </c>
    </row>
    <row r="143" spans="2:8" ht="28.5" customHeight="1" hidden="1">
      <c r="B143" s="224" t="s">
        <v>36</v>
      </c>
      <c r="C143" s="292">
        <v>32833</v>
      </c>
      <c r="D143" s="219">
        <v>50754</v>
      </c>
      <c r="E143" s="219">
        <v>38047</v>
      </c>
      <c r="F143" s="219">
        <v>21530</v>
      </c>
      <c r="G143" s="219">
        <v>5772</v>
      </c>
      <c r="H143" s="219">
        <v>5878</v>
      </c>
    </row>
    <row r="144" spans="2:8" ht="28.5" customHeight="1" hidden="1">
      <c r="B144" s="222" t="s">
        <v>357</v>
      </c>
      <c r="C144" s="292">
        <v>32711</v>
      </c>
      <c r="D144" s="219">
        <v>50907</v>
      </c>
      <c r="E144" s="219">
        <v>37702</v>
      </c>
      <c r="F144" s="219">
        <v>21712</v>
      </c>
      <c r="G144" s="219">
        <v>5812</v>
      </c>
      <c r="H144" s="219">
        <v>5921</v>
      </c>
    </row>
    <row r="145" spans="2:8" ht="28.5" customHeight="1" hidden="1">
      <c r="B145" s="224" t="s">
        <v>358</v>
      </c>
      <c r="C145" s="292">
        <v>32807</v>
      </c>
      <c r="D145" s="219">
        <v>50785</v>
      </c>
      <c r="E145" s="219">
        <v>38023</v>
      </c>
      <c r="F145" s="219">
        <v>21520</v>
      </c>
      <c r="G145" s="219">
        <v>5759</v>
      </c>
      <c r="H145" s="219">
        <v>5871</v>
      </c>
    </row>
    <row r="146" spans="2:8" ht="28.5" customHeight="1" hidden="1">
      <c r="B146" s="224" t="s">
        <v>39</v>
      </c>
      <c r="C146" s="292">
        <v>32785</v>
      </c>
      <c r="D146" s="219">
        <v>50783</v>
      </c>
      <c r="E146" s="219">
        <v>38023</v>
      </c>
      <c r="F146" s="219">
        <v>21538</v>
      </c>
      <c r="G146" s="219">
        <v>5767</v>
      </c>
      <c r="H146" s="219">
        <v>5869</v>
      </c>
    </row>
    <row r="147" spans="2:8" ht="28.5" customHeight="1" hidden="1">
      <c r="B147" s="224" t="s">
        <v>40</v>
      </c>
      <c r="C147" s="292">
        <v>32777</v>
      </c>
      <c r="D147" s="219">
        <v>50808</v>
      </c>
      <c r="E147" s="219">
        <v>37940</v>
      </c>
      <c r="F147" s="219">
        <v>21508</v>
      </c>
      <c r="G147" s="219">
        <v>5759</v>
      </c>
      <c r="H147" s="219">
        <v>5854</v>
      </c>
    </row>
    <row r="148" spans="2:8" ht="28.5" customHeight="1" hidden="1">
      <c r="B148" s="224" t="s">
        <v>356</v>
      </c>
      <c r="C148" s="292">
        <v>32739</v>
      </c>
      <c r="D148" s="219">
        <v>50803</v>
      </c>
      <c r="E148" s="219">
        <v>37870</v>
      </c>
      <c r="F148" s="219">
        <v>21518</v>
      </c>
      <c r="G148" s="219">
        <v>5744</v>
      </c>
      <c r="H148" s="219">
        <v>5854</v>
      </c>
    </row>
    <row r="149" spans="2:8" ht="28.5" customHeight="1" hidden="1">
      <c r="B149" s="224" t="s">
        <v>30</v>
      </c>
      <c r="C149" s="292">
        <v>32700</v>
      </c>
      <c r="D149" s="219">
        <v>50853</v>
      </c>
      <c r="E149" s="219">
        <v>37816</v>
      </c>
      <c r="F149" s="219">
        <v>21550</v>
      </c>
      <c r="G149" s="219">
        <v>5730</v>
      </c>
      <c r="H149" s="219">
        <v>5860</v>
      </c>
    </row>
    <row r="150" spans="2:8" ht="28.5" customHeight="1" hidden="1">
      <c r="B150" s="224" t="s">
        <v>31</v>
      </c>
      <c r="C150" s="292">
        <v>32621</v>
      </c>
      <c r="D150" s="219">
        <v>51073</v>
      </c>
      <c r="E150" s="219">
        <v>37667</v>
      </c>
      <c r="F150" s="219">
        <v>21806</v>
      </c>
      <c r="G150" s="219">
        <v>5744</v>
      </c>
      <c r="H150" s="219">
        <v>5843</v>
      </c>
    </row>
    <row r="151" spans="2:8" ht="28.5" customHeight="1" hidden="1">
      <c r="B151" s="224" t="s">
        <v>32</v>
      </c>
      <c r="C151" s="292">
        <v>32678</v>
      </c>
      <c r="D151" s="219">
        <v>50955</v>
      </c>
      <c r="E151" s="219">
        <v>37671</v>
      </c>
      <c r="F151" s="219">
        <v>21695</v>
      </c>
      <c r="G151" s="219">
        <v>5740</v>
      </c>
      <c r="H151" s="219">
        <v>5863</v>
      </c>
    </row>
    <row r="152" spans="2:8" ht="28.5" customHeight="1" hidden="1">
      <c r="B152" s="224" t="s">
        <v>161</v>
      </c>
      <c r="C152" s="292">
        <v>32700</v>
      </c>
      <c r="D152" s="219">
        <v>50901</v>
      </c>
      <c r="E152" s="219">
        <v>37662</v>
      </c>
      <c r="F152" s="219">
        <v>21748</v>
      </c>
      <c r="G152" s="219">
        <v>5753</v>
      </c>
      <c r="H152" s="219">
        <v>5857</v>
      </c>
    </row>
    <row r="153" spans="2:8" ht="28.5" customHeight="1" hidden="1">
      <c r="B153" s="224" t="s">
        <v>33</v>
      </c>
      <c r="C153" s="292">
        <v>32755</v>
      </c>
      <c r="D153" s="219">
        <v>50920</v>
      </c>
      <c r="E153" s="219">
        <v>37640</v>
      </c>
      <c r="F153" s="219">
        <v>21765</v>
      </c>
      <c r="G153" s="219">
        <v>5779</v>
      </c>
      <c r="H153" s="219">
        <v>5849</v>
      </c>
    </row>
    <row r="154" spans="2:8" ht="28.5" customHeight="1" hidden="1">
      <c r="B154" s="224" t="s">
        <v>34</v>
      </c>
      <c r="C154" s="292">
        <v>32743</v>
      </c>
      <c r="D154" s="219">
        <v>50920</v>
      </c>
      <c r="E154" s="219">
        <v>37620</v>
      </c>
      <c r="F154" s="219">
        <v>21748</v>
      </c>
      <c r="G154" s="219">
        <v>5788</v>
      </c>
      <c r="H154" s="219">
        <v>5858</v>
      </c>
    </row>
    <row r="155" spans="2:8" ht="28.5" customHeight="1" hidden="1">
      <c r="B155" s="224" t="s">
        <v>35</v>
      </c>
      <c r="C155" s="292">
        <v>32755</v>
      </c>
      <c r="D155" s="219">
        <v>50871</v>
      </c>
      <c r="E155" s="219">
        <v>37644</v>
      </c>
      <c r="F155" s="219">
        <v>21700</v>
      </c>
      <c r="G155" s="219">
        <v>5789</v>
      </c>
      <c r="H155" s="219">
        <v>5886</v>
      </c>
    </row>
    <row r="156" spans="2:8" ht="28.5" customHeight="1" hidden="1">
      <c r="B156" s="224" t="s">
        <v>36</v>
      </c>
      <c r="C156" s="292">
        <v>32711</v>
      </c>
      <c r="D156" s="219">
        <v>50907</v>
      </c>
      <c r="E156" s="219">
        <v>37702</v>
      </c>
      <c r="F156" s="219">
        <v>21712</v>
      </c>
      <c r="G156" s="219">
        <v>5812</v>
      </c>
      <c r="H156" s="219">
        <v>5921</v>
      </c>
    </row>
    <row r="157" spans="2:8" ht="28.5" customHeight="1" hidden="1">
      <c r="B157" s="222" t="s">
        <v>324</v>
      </c>
      <c r="C157" s="292"/>
      <c r="D157" s="219"/>
      <c r="E157" s="219"/>
      <c r="F157" s="219"/>
      <c r="G157" s="219"/>
      <c r="H157" s="219"/>
    </row>
    <row r="158" spans="2:8" ht="28.5" customHeight="1" hidden="1">
      <c r="B158" s="224" t="s">
        <v>358</v>
      </c>
      <c r="C158" s="292">
        <v>32705</v>
      </c>
      <c r="D158" s="219">
        <v>50985</v>
      </c>
      <c r="E158" s="219">
        <v>37696</v>
      </c>
      <c r="F158" s="219">
        <v>21661</v>
      </c>
      <c r="G158" s="219">
        <v>5827</v>
      </c>
      <c r="H158" s="219">
        <v>5996</v>
      </c>
    </row>
    <row r="159" spans="2:8" ht="28.5" customHeight="1" hidden="1">
      <c r="B159" s="224" t="s">
        <v>39</v>
      </c>
      <c r="C159" s="292">
        <v>32672</v>
      </c>
      <c r="D159" s="219">
        <v>50930</v>
      </c>
      <c r="E159" s="219">
        <v>37739</v>
      </c>
      <c r="F159" s="219">
        <v>21669</v>
      </c>
      <c r="G159" s="219">
        <v>5834</v>
      </c>
      <c r="H159" s="219">
        <v>6028</v>
      </c>
    </row>
    <row r="160" spans="2:8" ht="28.5" customHeight="1" hidden="1">
      <c r="B160" s="224" t="s">
        <v>40</v>
      </c>
      <c r="C160" s="292">
        <v>32640</v>
      </c>
      <c r="D160" s="219">
        <v>50896</v>
      </c>
      <c r="E160" s="219">
        <v>37719</v>
      </c>
      <c r="F160" s="219">
        <v>21654</v>
      </c>
      <c r="G160" s="219">
        <v>5838</v>
      </c>
      <c r="H160" s="219">
        <v>6024</v>
      </c>
    </row>
    <row r="161" spans="2:8" ht="28.5" customHeight="1" hidden="1">
      <c r="B161" s="224" t="s">
        <v>356</v>
      </c>
      <c r="C161" s="292">
        <v>32608</v>
      </c>
      <c r="D161" s="219">
        <v>50871</v>
      </c>
      <c r="E161" s="219">
        <v>37694</v>
      </c>
      <c r="F161" s="219">
        <v>21627</v>
      </c>
      <c r="G161" s="219">
        <v>5840</v>
      </c>
      <c r="H161" s="219">
        <v>6027</v>
      </c>
    </row>
    <row r="162" spans="2:8" ht="28.5" customHeight="1" hidden="1">
      <c r="B162" s="224" t="s">
        <v>30</v>
      </c>
      <c r="C162" s="292">
        <v>32586</v>
      </c>
      <c r="D162" s="219">
        <v>50847</v>
      </c>
      <c r="E162" s="219">
        <v>37686</v>
      </c>
      <c r="F162" s="219">
        <v>21604</v>
      </c>
      <c r="G162" s="219">
        <v>5849</v>
      </c>
      <c r="H162" s="219">
        <v>6027</v>
      </c>
    </row>
    <row r="163" spans="2:8" ht="28.5" customHeight="1" hidden="1">
      <c r="B163" s="224" t="s">
        <v>31</v>
      </c>
      <c r="C163" s="292">
        <v>32510</v>
      </c>
      <c r="D163" s="219">
        <v>50906</v>
      </c>
      <c r="E163" s="219">
        <v>37619</v>
      </c>
      <c r="F163" s="219">
        <v>21513</v>
      </c>
      <c r="G163" s="219">
        <v>5840</v>
      </c>
      <c r="H163" s="219">
        <v>5987</v>
      </c>
    </row>
    <row r="164" spans="2:8" ht="28.5" customHeight="1" hidden="1">
      <c r="B164" s="224" t="s">
        <v>32</v>
      </c>
      <c r="C164" s="292">
        <v>32497</v>
      </c>
      <c r="D164" s="219">
        <v>50949</v>
      </c>
      <c r="E164" s="219">
        <v>37628</v>
      </c>
      <c r="F164" s="219">
        <v>21437</v>
      </c>
      <c r="G164" s="219">
        <v>5842</v>
      </c>
      <c r="H164" s="219">
        <v>5959</v>
      </c>
    </row>
    <row r="165" spans="2:8" ht="28.5" customHeight="1" hidden="1">
      <c r="B165" s="224" t="s">
        <v>161</v>
      </c>
      <c r="C165" s="292">
        <v>32520</v>
      </c>
      <c r="D165" s="219">
        <v>50980</v>
      </c>
      <c r="E165" s="219">
        <v>37640</v>
      </c>
      <c r="F165" s="219">
        <v>21412</v>
      </c>
      <c r="G165" s="219">
        <v>5844</v>
      </c>
      <c r="H165" s="219">
        <v>5926</v>
      </c>
    </row>
    <row r="166" spans="2:8" ht="28.5" customHeight="1" hidden="1">
      <c r="B166" s="224" t="s">
        <v>33</v>
      </c>
      <c r="C166" s="292">
        <v>32538</v>
      </c>
      <c r="D166" s="219">
        <v>50999</v>
      </c>
      <c r="E166" s="219">
        <v>37671</v>
      </c>
      <c r="F166" s="219">
        <v>21396</v>
      </c>
      <c r="G166" s="219">
        <v>5844</v>
      </c>
      <c r="H166" s="219">
        <v>5906</v>
      </c>
    </row>
    <row r="167" spans="2:8" ht="28.5" customHeight="1" hidden="1">
      <c r="B167" s="224" t="s">
        <v>34</v>
      </c>
      <c r="C167" s="292">
        <v>32518</v>
      </c>
      <c r="D167" s="219">
        <v>51055</v>
      </c>
      <c r="E167" s="219">
        <v>37680</v>
      </c>
      <c r="F167" s="219">
        <v>21383</v>
      </c>
      <c r="G167" s="219">
        <v>5844</v>
      </c>
      <c r="H167" s="219">
        <v>5911</v>
      </c>
    </row>
    <row r="168" spans="2:8" ht="28.5" customHeight="1" hidden="1">
      <c r="B168" s="224" t="s">
        <v>35</v>
      </c>
      <c r="C168" s="292">
        <v>32521</v>
      </c>
      <c r="D168" s="219">
        <v>51083</v>
      </c>
      <c r="E168" s="219">
        <v>37671</v>
      </c>
      <c r="F168" s="219">
        <v>21316</v>
      </c>
      <c r="G168" s="219">
        <v>5829</v>
      </c>
      <c r="H168" s="219">
        <v>5902</v>
      </c>
    </row>
    <row r="169" spans="2:8" ht="28.5" customHeight="1" hidden="1">
      <c r="B169" s="224" t="s">
        <v>36</v>
      </c>
      <c r="C169" s="292">
        <v>32506</v>
      </c>
      <c r="D169" s="225">
        <v>51161</v>
      </c>
      <c r="E169" s="225">
        <v>37686</v>
      </c>
      <c r="F169" s="225">
        <v>21295</v>
      </c>
      <c r="G169" s="225">
        <v>5802</v>
      </c>
      <c r="H169" s="225">
        <v>5916</v>
      </c>
    </row>
    <row r="170" spans="2:8" ht="28.5" customHeight="1">
      <c r="B170" s="222" t="s">
        <v>325</v>
      </c>
      <c r="C170" s="292"/>
      <c r="D170" s="219"/>
      <c r="E170" s="219"/>
      <c r="F170" s="219"/>
      <c r="G170" s="219"/>
      <c r="H170" s="219"/>
    </row>
    <row r="171" spans="2:8" ht="28.5" customHeight="1" hidden="1">
      <c r="B171" s="224" t="s">
        <v>358</v>
      </c>
      <c r="C171" s="292">
        <v>32480</v>
      </c>
      <c r="D171" s="225">
        <v>51146</v>
      </c>
      <c r="E171" s="225">
        <v>37643</v>
      </c>
      <c r="F171" s="225">
        <v>21283</v>
      </c>
      <c r="G171" s="225">
        <v>5800</v>
      </c>
      <c r="H171" s="225">
        <v>5908</v>
      </c>
    </row>
    <row r="172" spans="2:8" ht="28.5" customHeight="1" hidden="1">
      <c r="B172" s="224" t="s">
        <v>39</v>
      </c>
      <c r="C172" s="292">
        <v>32480</v>
      </c>
      <c r="D172" s="225">
        <v>51149</v>
      </c>
      <c r="E172" s="225">
        <v>37639</v>
      </c>
      <c r="F172" s="225">
        <v>21282</v>
      </c>
      <c r="G172" s="225">
        <v>5805</v>
      </c>
      <c r="H172" s="225">
        <v>5905</v>
      </c>
    </row>
    <row r="173" spans="2:8" ht="28.5" customHeight="1" hidden="1">
      <c r="B173" s="224" t="s">
        <v>40</v>
      </c>
      <c r="C173" s="292">
        <v>32444</v>
      </c>
      <c r="D173" s="225">
        <v>51174</v>
      </c>
      <c r="E173" s="225">
        <v>37600</v>
      </c>
      <c r="F173" s="225">
        <v>21237</v>
      </c>
      <c r="G173" s="225">
        <v>5801</v>
      </c>
      <c r="H173" s="225">
        <v>5888</v>
      </c>
    </row>
    <row r="174" spans="2:8" ht="28.5" customHeight="1" hidden="1">
      <c r="B174" s="224" t="s">
        <v>356</v>
      </c>
      <c r="C174" s="292">
        <v>32445</v>
      </c>
      <c r="D174" s="225">
        <v>51191</v>
      </c>
      <c r="E174" s="225">
        <v>37600</v>
      </c>
      <c r="F174" s="225">
        <v>21231</v>
      </c>
      <c r="G174" s="225">
        <v>5803</v>
      </c>
      <c r="H174" s="225">
        <v>5865</v>
      </c>
    </row>
    <row r="175" spans="2:8" ht="28.5" customHeight="1">
      <c r="B175" s="224" t="s">
        <v>30</v>
      </c>
      <c r="C175" s="292">
        <v>32406</v>
      </c>
      <c r="D175" s="225">
        <v>51182</v>
      </c>
      <c r="E175" s="225">
        <v>37601</v>
      </c>
      <c r="F175" s="225">
        <v>21235</v>
      </c>
      <c r="G175" s="225">
        <v>5807</v>
      </c>
      <c r="H175" s="225">
        <v>5851</v>
      </c>
    </row>
    <row r="176" spans="2:8" ht="28.5" customHeight="1">
      <c r="B176" s="224" t="s">
        <v>31</v>
      </c>
      <c r="C176" s="292">
        <v>32370</v>
      </c>
      <c r="D176" s="225">
        <v>51214</v>
      </c>
      <c r="E176" s="225">
        <v>37622</v>
      </c>
      <c r="F176" s="225">
        <v>21209</v>
      </c>
      <c r="G176" s="225">
        <v>5795</v>
      </c>
      <c r="H176" s="225">
        <v>5844</v>
      </c>
    </row>
    <row r="177" spans="2:8" ht="28.5" customHeight="1">
      <c r="B177" s="224" t="s">
        <v>32</v>
      </c>
      <c r="C177" s="292">
        <v>32423</v>
      </c>
      <c r="D177" s="225">
        <v>51224</v>
      </c>
      <c r="E177" s="225">
        <v>37679</v>
      </c>
      <c r="F177" s="225">
        <v>21219</v>
      </c>
      <c r="G177" s="225">
        <v>5793</v>
      </c>
      <c r="H177" s="225">
        <v>5854</v>
      </c>
    </row>
    <row r="178" spans="2:8" ht="28.5" customHeight="1">
      <c r="B178" s="224" t="s">
        <v>161</v>
      </c>
      <c r="C178" s="292">
        <v>32418</v>
      </c>
      <c r="D178" s="225">
        <v>51294</v>
      </c>
      <c r="E178" s="225">
        <v>37771</v>
      </c>
      <c r="F178" s="225">
        <v>21197</v>
      </c>
      <c r="G178" s="225">
        <v>5792</v>
      </c>
      <c r="H178" s="225">
        <v>5840</v>
      </c>
    </row>
    <row r="179" spans="2:8" ht="28.5" customHeight="1">
      <c r="B179" s="224" t="s">
        <v>33</v>
      </c>
      <c r="C179" s="292">
        <v>32421</v>
      </c>
      <c r="D179" s="225">
        <v>51260</v>
      </c>
      <c r="E179" s="225">
        <v>37750</v>
      </c>
      <c r="F179" s="225">
        <v>21208</v>
      </c>
      <c r="G179" s="225">
        <v>5790</v>
      </c>
      <c r="H179" s="225">
        <v>5813</v>
      </c>
    </row>
    <row r="180" spans="1:8" ht="28.5" customHeight="1">
      <c r="A180" t="s">
        <v>373</v>
      </c>
      <c r="B180" s="224" t="s">
        <v>34</v>
      </c>
      <c r="C180" s="225">
        <v>32369</v>
      </c>
      <c r="D180" s="225">
        <v>51272</v>
      </c>
      <c r="E180" s="225">
        <v>37811</v>
      </c>
      <c r="F180" s="225">
        <v>21196</v>
      </c>
      <c r="G180" s="225">
        <v>5816</v>
      </c>
      <c r="H180" s="225">
        <v>5816</v>
      </c>
    </row>
    <row r="181" spans="2:8" ht="28.5" customHeight="1">
      <c r="B181" s="224" t="s">
        <v>35</v>
      </c>
      <c r="C181" s="225">
        <v>32350</v>
      </c>
      <c r="D181" s="225">
        <v>51346</v>
      </c>
      <c r="E181" s="225">
        <v>37809</v>
      </c>
      <c r="F181" s="225">
        <v>21213</v>
      </c>
      <c r="G181" s="225">
        <v>5828</v>
      </c>
      <c r="H181" s="225">
        <v>5815</v>
      </c>
    </row>
    <row r="182" spans="2:8" ht="28.5" customHeight="1">
      <c r="B182" s="224" t="s">
        <v>36</v>
      </c>
      <c r="C182" s="225">
        <v>32345</v>
      </c>
      <c r="D182" s="225">
        <v>51391</v>
      </c>
      <c r="E182" s="225">
        <v>37821</v>
      </c>
      <c r="F182" s="225">
        <v>21203</v>
      </c>
      <c r="G182" s="225">
        <v>5830</v>
      </c>
      <c r="H182" s="225">
        <v>5845</v>
      </c>
    </row>
    <row r="183" spans="2:8" ht="28.5" customHeight="1">
      <c r="B183" s="222" t="s">
        <v>359</v>
      </c>
      <c r="C183" s="292"/>
      <c r="D183" s="219"/>
      <c r="E183" s="219"/>
      <c r="F183" s="219"/>
      <c r="G183" s="219"/>
      <c r="H183" s="219"/>
    </row>
    <row r="184" spans="2:8" ht="28.5" customHeight="1">
      <c r="B184" s="224" t="s">
        <v>358</v>
      </c>
      <c r="C184" s="292">
        <v>32328</v>
      </c>
      <c r="D184" s="225">
        <v>51404</v>
      </c>
      <c r="E184" s="225">
        <v>37917</v>
      </c>
      <c r="F184" s="225">
        <v>21195</v>
      </c>
      <c r="G184" s="225">
        <v>5817</v>
      </c>
      <c r="H184" s="225">
        <v>5845</v>
      </c>
    </row>
    <row r="185" spans="2:8" ht="28.5" customHeight="1">
      <c r="B185" s="224" t="s">
        <v>39</v>
      </c>
      <c r="C185" s="292">
        <v>32334</v>
      </c>
      <c r="D185" s="225">
        <v>51406</v>
      </c>
      <c r="E185" s="225">
        <v>38048</v>
      </c>
      <c r="F185" s="225">
        <v>21220</v>
      </c>
      <c r="G185" s="225">
        <v>5820</v>
      </c>
      <c r="H185" s="225">
        <v>5829</v>
      </c>
    </row>
    <row r="186" spans="2:8" ht="28.5" customHeight="1">
      <c r="B186" s="224" t="s">
        <v>40</v>
      </c>
      <c r="C186" s="292">
        <v>32318</v>
      </c>
      <c r="D186" s="225">
        <v>51435</v>
      </c>
      <c r="E186" s="225">
        <v>38043</v>
      </c>
      <c r="F186" s="225">
        <v>21221</v>
      </c>
      <c r="G186" s="225">
        <v>5820</v>
      </c>
      <c r="H186" s="225">
        <v>5830</v>
      </c>
    </row>
    <row r="187" spans="2:8" ht="28.5" customHeight="1">
      <c r="B187" s="224" t="s">
        <v>356</v>
      </c>
      <c r="C187" s="292">
        <v>32323</v>
      </c>
      <c r="D187" s="225">
        <v>51436</v>
      </c>
      <c r="E187" s="225">
        <v>38048</v>
      </c>
      <c r="F187" s="225">
        <v>21221</v>
      </c>
      <c r="G187" s="225">
        <v>5815</v>
      </c>
      <c r="H187" s="225">
        <v>5827</v>
      </c>
    </row>
    <row r="188" spans="2:8" ht="28.5" customHeight="1" thickBot="1">
      <c r="B188" s="224" t="s">
        <v>30</v>
      </c>
      <c r="C188" s="292">
        <v>32302</v>
      </c>
      <c r="D188" s="225">
        <v>51422</v>
      </c>
      <c r="E188" s="225">
        <v>38059</v>
      </c>
      <c r="F188" s="225">
        <v>21200</v>
      </c>
      <c r="G188" s="225">
        <v>5808</v>
      </c>
      <c r="H188" s="225">
        <v>5820</v>
      </c>
    </row>
    <row r="189" spans="2:8" ht="24.75" customHeight="1">
      <c r="B189" s="377" t="s">
        <v>532</v>
      </c>
      <c r="C189" s="373">
        <f aca="true" t="shared" si="3" ref="C189:H189">(C188-C187)/C187*100</f>
        <v>-0.06496921696624694</v>
      </c>
      <c r="D189" s="373">
        <f t="shared" si="3"/>
        <v>-0.027218290691344585</v>
      </c>
      <c r="E189" s="373">
        <f t="shared" si="3"/>
        <v>0.02891084945332212</v>
      </c>
      <c r="F189" s="373">
        <f t="shared" si="3"/>
        <v>-0.09895857876631639</v>
      </c>
      <c r="G189" s="373">
        <f t="shared" si="3"/>
        <v>-0.12037833190025796</v>
      </c>
      <c r="H189" s="373">
        <f t="shared" si="3"/>
        <v>-0.12013042732109147</v>
      </c>
    </row>
    <row r="190" spans="2:8" ht="24.75" customHeight="1" thickBot="1">
      <c r="B190" s="378"/>
      <c r="C190" s="452"/>
      <c r="D190" s="452"/>
      <c r="E190" s="452"/>
      <c r="F190" s="452"/>
      <c r="G190" s="452"/>
      <c r="H190" s="452"/>
    </row>
    <row r="191" spans="2:8" ht="24.75" customHeight="1">
      <c r="B191" s="377" t="s">
        <v>533</v>
      </c>
      <c r="C191" s="453">
        <f aca="true" t="shared" si="4" ref="C191:H191">(C188-C175)/C175*100</f>
        <v>-0.320928223168549</v>
      </c>
      <c r="D191" s="373">
        <f t="shared" si="4"/>
        <v>0.4689148528779649</v>
      </c>
      <c r="E191" s="373">
        <f t="shared" si="4"/>
        <v>1.2180527113640596</v>
      </c>
      <c r="F191" s="373">
        <f t="shared" si="4"/>
        <v>-0.16482222745467387</v>
      </c>
      <c r="G191" s="373">
        <f t="shared" si="4"/>
        <v>0.017220595832615808</v>
      </c>
      <c r="H191" s="373">
        <f t="shared" si="4"/>
        <v>-0.5298239617159459</v>
      </c>
    </row>
    <row r="192" spans="2:8" ht="24.75" customHeight="1" thickBot="1">
      <c r="B192" s="417"/>
      <c r="C192" s="454"/>
      <c r="D192" s="411"/>
      <c r="E192" s="411"/>
      <c r="F192" s="411"/>
      <c r="G192" s="411"/>
      <c r="H192" s="411"/>
    </row>
    <row r="193" ht="21.75" customHeight="1">
      <c r="B193" s="253" t="s">
        <v>513</v>
      </c>
    </row>
    <row r="194" spans="2:6" ht="21.75" customHeight="1">
      <c r="B194" s="455" t="s">
        <v>514</v>
      </c>
      <c r="C194" s="456"/>
      <c r="D194" s="456"/>
      <c r="E194" s="456"/>
      <c r="F194" s="456"/>
    </row>
    <row r="195" ht="21.75" customHeight="1">
      <c r="B195" s="253" t="s">
        <v>363</v>
      </c>
    </row>
    <row r="196" spans="2:8" ht="19.5" customHeight="1">
      <c r="B196" s="233"/>
      <c r="C196" s="233"/>
      <c r="D196" s="233"/>
      <c r="E196" s="233"/>
      <c r="F196" s="233"/>
      <c r="G196" s="233"/>
      <c r="H196" s="233"/>
    </row>
    <row r="197" ht="4.5" customHeight="1"/>
  </sheetData>
  <mergeCells count="29">
    <mergeCell ref="H95:H96"/>
    <mergeCell ref="E95:E96"/>
    <mergeCell ref="F95:F96"/>
    <mergeCell ref="H191:H192"/>
    <mergeCell ref="B194:F194"/>
    <mergeCell ref="G191:G192"/>
    <mergeCell ref="B191:B192"/>
    <mergeCell ref="F191:F192"/>
    <mergeCell ref="C191:C192"/>
    <mergeCell ref="D191:D192"/>
    <mergeCell ref="E191:E192"/>
    <mergeCell ref="C95:C96"/>
    <mergeCell ref="D95:D96"/>
    <mergeCell ref="B95:B96"/>
    <mergeCell ref="G95:G96"/>
    <mergeCell ref="B93:B94"/>
    <mergeCell ref="C93:C94"/>
    <mergeCell ref="D93:D94"/>
    <mergeCell ref="E93:E94"/>
    <mergeCell ref="F93:F94"/>
    <mergeCell ref="G93:G94"/>
    <mergeCell ref="H93:H94"/>
    <mergeCell ref="B189:B190"/>
    <mergeCell ref="C189:C190"/>
    <mergeCell ref="D189:D190"/>
    <mergeCell ref="E189:E190"/>
    <mergeCell ref="F189:F190"/>
    <mergeCell ref="G189:G190"/>
    <mergeCell ref="H189:H19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9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showGridLines="0" view="pageBreakPreview" zoomScaleSheetLayoutView="100" workbookViewId="0" topLeftCell="A94">
      <selection activeCell="C1" sqref="C1"/>
    </sheetView>
  </sheetViews>
  <sheetFormatPr defaultColWidth="9.00390625" defaultRowHeight="16.5"/>
  <cols>
    <col min="1" max="1" width="3.00390625" style="0" customWidth="1"/>
    <col min="3" max="3" width="6.375" style="0" customWidth="1"/>
    <col min="4" max="8" width="6.125" style="0" customWidth="1"/>
    <col min="9" max="9" width="6.625" style="0" customWidth="1"/>
    <col min="10" max="11" width="6.125" style="0" customWidth="1"/>
    <col min="12" max="12" width="6.375" style="0" customWidth="1"/>
    <col min="13" max="13" width="11.125" style="0" bestFit="1" customWidth="1"/>
    <col min="14" max="14" width="8.125" style="0" customWidth="1"/>
    <col min="15" max="15" width="2.625" style="0" customWidth="1"/>
    <col min="16" max="16" width="10.00390625" style="0" bestFit="1" customWidth="1"/>
  </cols>
  <sheetData>
    <row r="1" spans="2:14" ht="34.5" customHeight="1">
      <c r="B1" s="194" t="s">
        <v>539</v>
      </c>
      <c r="C1" s="195"/>
      <c r="D1" s="195"/>
      <c r="E1" s="195"/>
      <c r="F1" s="195"/>
      <c r="G1" s="195"/>
      <c r="H1" s="195"/>
      <c r="I1" s="233"/>
      <c r="J1" s="233"/>
      <c r="K1" s="233"/>
      <c r="L1" s="233"/>
      <c r="M1" s="233"/>
      <c r="N1" s="233"/>
    </row>
    <row r="2" spans="2:14" ht="24.75" customHeight="1" thickBot="1">
      <c r="B2" s="196" t="s">
        <v>540</v>
      </c>
      <c r="C2" s="195"/>
      <c r="D2" s="195"/>
      <c r="E2" s="195"/>
      <c r="F2" s="195"/>
      <c r="G2" s="195"/>
      <c r="H2" s="195"/>
      <c r="I2" s="258"/>
      <c r="J2" s="258"/>
      <c r="K2" s="258"/>
      <c r="L2" s="258"/>
      <c r="M2" s="258"/>
      <c r="N2" s="258"/>
    </row>
    <row r="3" spans="2:14" ht="21.75" customHeight="1">
      <c r="B3" s="507" t="s">
        <v>376</v>
      </c>
      <c r="C3" s="511" t="s">
        <v>541</v>
      </c>
      <c r="D3" s="512"/>
      <c r="E3" s="512"/>
      <c r="F3" s="512"/>
      <c r="G3" s="512"/>
      <c r="H3" s="512"/>
      <c r="I3" s="512"/>
      <c r="J3" s="512"/>
      <c r="K3" s="513"/>
      <c r="L3" s="520" t="s">
        <v>542</v>
      </c>
      <c r="M3" s="521"/>
      <c r="N3" s="522"/>
    </row>
    <row r="4" spans="2:14" ht="21.75" customHeight="1">
      <c r="B4" s="508"/>
      <c r="C4" s="514"/>
      <c r="D4" s="515"/>
      <c r="E4" s="515"/>
      <c r="F4" s="515"/>
      <c r="G4" s="515"/>
      <c r="H4" s="515"/>
      <c r="I4" s="515"/>
      <c r="J4" s="515"/>
      <c r="K4" s="516"/>
      <c r="L4" s="523"/>
      <c r="M4" s="524"/>
      <c r="N4" s="524"/>
    </row>
    <row r="5" spans="2:14" ht="21.75" customHeight="1">
      <c r="B5" s="508"/>
      <c r="C5" s="525" t="s">
        <v>543</v>
      </c>
      <c r="D5" s="527" t="s">
        <v>544</v>
      </c>
      <c r="E5" s="528"/>
      <c r="F5" s="368" t="s">
        <v>545</v>
      </c>
      <c r="G5" s="368" t="s">
        <v>546</v>
      </c>
      <c r="H5" s="368" t="s">
        <v>547</v>
      </c>
      <c r="I5" s="368" t="s">
        <v>548</v>
      </c>
      <c r="J5" s="368" t="s">
        <v>549</v>
      </c>
      <c r="K5" s="368" t="s">
        <v>550</v>
      </c>
      <c r="L5" s="368" t="s">
        <v>551</v>
      </c>
      <c r="M5" s="537" t="s">
        <v>552</v>
      </c>
      <c r="N5" s="538" t="s">
        <v>553</v>
      </c>
    </row>
    <row r="6" spans="2:14" ht="21.75" customHeight="1">
      <c r="B6" s="509" t="s">
        <v>554</v>
      </c>
      <c r="C6" s="526"/>
      <c r="D6" s="529"/>
      <c r="E6" s="530"/>
      <c r="F6" s="506"/>
      <c r="G6" s="506"/>
      <c r="H6" s="506"/>
      <c r="I6" s="506"/>
      <c r="J6" s="506"/>
      <c r="K6" s="506"/>
      <c r="L6" s="506"/>
      <c r="M6" s="503"/>
      <c r="N6" s="539"/>
    </row>
    <row r="7" spans="2:14" ht="21.75" customHeight="1">
      <c r="B7" s="509"/>
      <c r="C7" s="526"/>
      <c r="D7" s="531" t="s">
        <v>555</v>
      </c>
      <c r="E7" s="531" t="s">
        <v>556</v>
      </c>
      <c r="F7" s="506"/>
      <c r="G7" s="506"/>
      <c r="H7" s="506"/>
      <c r="I7" s="506"/>
      <c r="J7" s="506"/>
      <c r="K7" s="506"/>
      <c r="L7" s="506"/>
      <c r="M7" s="503"/>
      <c r="N7" s="539"/>
    </row>
    <row r="8" spans="2:14" ht="21.75" customHeight="1">
      <c r="B8" s="509"/>
      <c r="C8" s="534" t="s">
        <v>458</v>
      </c>
      <c r="D8" s="532"/>
      <c r="E8" s="533"/>
      <c r="F8" s="517" t="s">
        <v>536</v>
      </c>
      <c r="G8" s="393" t="s">
        <v>557</v>
      </c>
      <c r="H8" s="389" t="s">
        <v>558</v>
      </c>
      <c r="I8" s="504" t="s">
        <v>559</v>
      </c>
      <c r="J8" s="504" t="s">
        <v>560</v>
      </c>
      <c r="K8" s="517" t="s">
        <v>561</v>
      </c>
      <c r="L8" s="498" t="s">
        <v>562</v>
      </c>
      <c r="M8" s="383" t="s">
        <v>563</v>
      </c>
      <c r="N8" s="492" t="s">
        <v>564</v>
      </c>
    </row>
    <row r="9" spans="2:14" ht="21.75" customHeight="1">
      <c r="B9" s="509"/>
      <c r="C9" s="534"/>
      <c r="D9" s="501" t="s">
        <v>565</v>
      </c>
      <c r="E9" s="383" t="s">
        <v>537</v>
      </c>
      <c r="F9" s="517"/>
      <c r="G9" s="496"/>
      <c r="H9" s="503"/>
      <c r="I9" s="504"/>
      <c r="J9" s="504"/>
      <c r="K9" s="518"/>
      <c r="L9" s="499"/>
      <c r="M9" s="384"/>
      <c r="N9" s="493"/>
    </row>
    <row r="10" spans="2:14" ht="21.75" customHeight="1" thickBot="1">
      <c r="B10" s="510"/>
      <c r="C10" s="535"/>
      <c r="D10" s="445"/>
      <c r="E10" s="502"/>
      <c r="F10" s="536"/>
      <c r="G10" s="497"/>
      <c r="H10" s="390"/>
      <c r="I10" s="505"/>
      <c r="J10" s="505"/>
      <c r="K10" s="519"/>
      <c r="L10" s="500"/>
      <c r="M10" s="385"/>
      <c r="N10" s="494"/>
    </row>
    <row r="11" spans="2:14" ht="27" customHeight="1" hidden="1" thickBot="1">
      <c r="B11" s="212" t="s">
        <v>398</v>
      </c>
      <c r="C11" s="303">
        <f>SUM(D11:K11)</f>
        <v>2827</v>
      </c>
      <c r="D11" s="303">
        <v>652</v>
      </c>
      <c r="E11" s="303">
        <v>454</v>
      </c>
      <c r="F11" s="303">
        <v>441</v>
      </c>
      <c r="G11" s="303">
        <v>279</v>
      </c>
      <c r="H11" s="304">
        <v>478</v>
      </c>
      <c r="I11" s="305">
        <v>2</v>
      </c>
      <c r="J11" s="306">
        <v>0</v>
      </c>
      <c r="K11" s="305">
        <v>521</v>
      </c>
      <c r="L11" s="307" t="s">
        <v>566</v>
      </c>
      <c r="M11" s="308"/>
      <c r="N11" s="309" t="s">
        <v>567</v>
      </c>
    </row>
    <row r="12" spans="2:14" ht="27" customHeight="1" hidden="1">
      <c r="B12" s="212" t="s">
        <v>399</v>
      </c>
      <c r="C12" s="303">
        <f>SUM(D12:K12)</f>
        <v>2925</v>
      </c>
      <c r="D12" s="303">
        <v>774</v>
      </c>
      <c r="E12" s="303">
        <v>448</v>
      </c>
      <c r="F12" s="303">
        <v>447</v>
      </c>
      <c r="G12" s="303">
        <v>249</v>
      </c>
      <c r="H12" s="304">
        <v>384</v>
      </c>
      <c r="I12" s="305">
        <v>2</v>
      </c>
      <c r="J12" s="305">
        <v>23</v>
      </c>
      <c r="K12" s="305">
        <v>598</v>
      </c>
      <c r="L12" s="305">
        <v>2756</v>
      </c>
      <c r="M12" s="305">
        <v>102</v>
      </c>
      <c r="N12" s="305">
        <v>11360</v>
      </c>
    </row>
    <row r="13" spans="2:14" ht="27" customHeight="1" hidden="1">
      <c r="B13" s="212" t="s">
        <v>400</v>
      </c>
      <c r="C13" s="303">
        <f>SUM(D13:K13)</f>
        <v>2450</v>
      </c>
      <c r="D13" s="303">
        <v>713</v>
      </c>
      <c r="E13" s="303">
        <v>480</v>
      </c>
      <c r="F13" s="303">
        <v>383</v>
      </c>
      <c r="G13" s="303">
        <v>211</v>
      </c>
      <c r="H13" s="304">
        <v>243</v>
      </c>
      <c r="I13" s="306">
        <v>0</v>
      </c>
      <c r="J13" s="305">
        <v>420</v>
      </c>
      <c r="K13" s="310">
        <v>0</v>
      </c>
      <c r="L13" s="305">
        <v>3651</v>
      </c>
      <c r="M13" s="305">
        <v>73</v>
      </c>
      <c r="N13" s="305">
        <v>8155</v>
      </c>
    </row>
    <row r="14" spans="2:14" ht="13.5" customHeight="1" hidden="1">
      <c r="B14" s="212"/>
      <c r="C14" s="303"/>
      <c r="D14" s="303"/>
      <c r="E14" s="303"/>
      <c r="F14" s="303"/>
      <c r="G14" s="303"/>
      <c r="H14" s="304"/>
      <c r="I14" s="311"/>
      <c r="J14" s="311"/>
      <c r="K14" s="311"/>
      <c r="L14" s="311"/>
      <c r="M14" s="311"/>
      <c r="N14" s="311"/>
    </row>
    <row r="15" spans="2:14" ht="27" customHeight="1" hidden="1">
      <c r="B15" s="212" t="s">
        <v>401</v>
      </c>
      <c r="C15" s="312">
        <f aca="true" t="shared" si="0" ref="C15:C22">SUM(D15:K15)</f>
        <v>3058</v>
      </c>
      <c r="D15" s="312">
        <v>689</v>
      </c>
      <c r="E15" s="303">
        <v>427</v>
      </c>
      <c r="F15" s="303">
        <v>338</v>
      </c>
      <c r="G15" s="303">
        <v>261</v>
      </c>
      <c r="H15" s="304">
        <v>879</v>
      </c>
      <c r="I15" s="305">
        <v>1</v>
      </c>
      <c r="J15" s="305">
        <v>460</v>
      </c>
      <c r="K15" s="305">
        <v>3</v>
      </c>
      <c r="L15" s="305">
        <v>51138</v>
      </c>
      <c r="M15" s="305">
        <v>4153</v>
      </c>
      <c r="N15" s="305">
        <v>17157</v>
      </c>
    </row>
    <row r="16" spans="2:14" ht="27" customHeight="1" hidden="1">
      <c r="B16" s="212" t="s">
        <v>402</v>
      </c>
      <c r="C16" s="312">
        <f t="shared" si="0"/>
        <v>2306</v>
      </c>
      <c r="D16" s="312">
        <v>558</v>
      </c>
      <c r="E16" s="303">
        <v>353</v>
      </c>
      <c r="F16" s="303">
        <v>393</v>
      </c>
      <c r="G16" s="303">
        <v>175</v>
      </c>
      <c r="H16" s="313">
        <v>216</v>
      </c>
      <c r="I16" s="310">
        <v>0</v>
      </c>
      <c r="J16" s="305">
        <v>341</v>
      </c>
      <c r="K16" s="305">
        <v>270</v>
      </c>
      <c r="L16" s="305">
        <v>21568</v>
      </c>
      <c r="M16" s="305">
        <v>670</v>
      </c>
      <c r="N16" s="305">
        <v>5329</v>
      </c>
    </row>
    <row r="17" spans="2:14" ht="27" customHeight="1" hidden="1">
      <c r="B17" s="212" t="s">
        <v>403</v>
      </c>
      <c r="C17" s="312">
        <f t="shared" si="0"/>
        <v>3002</v>
      </c>
      <c r="D17" s="312">
        <v>795</v>
      </c>
      <c r="E17" s="303">
        <v>352</v>
      </c>
      <c r="F17" s="303">
        <v>454</v>
      </c>
      <c r="G17" s="303">
        <v>172</v>
      </c>
      <c r="H17" s="304">
        <v>424</v>
      </c>
      <c r="I17" s="310">
        <v>0</v>
      </c>
      <c r="J17" s="305">
        <v>444</v>
      </c>
      <c r="K17" s="305">
        <v>361</v>
      </c>
      <c r="L17" s="305">
        <v>9645</v>
      </c>
      <c r="M17" s="305">
        <v>120</v>
      </c>
      <c r="N17" s="305">
        <v>6937</v>
      </c>
    </row>
    <row r="18" spans="2:14" ht="27" customHeight="1" hidden="1">
      <c r="B18" s="212" t="s">
        <v>404</v>
      </c>
      <c r="C18" s="312">
        <f t="shared" si="0"/>
        <v>2709</v>
      </c>
      <c r="D18" s="312">
        <v>844</v>
      </c>
      <c r="E18" s="303">
        <v>402</v>
      </c>
      <c r="F18" s="303">
        <v>386</v>
      </c>
      <c r="G18" s="303">
        <v>214</v>
      </c>
      <c r="H18" s="304">
        <v>858</v>
      </c>
      <c r="I18" s="310">
        <v>0</v>
      </c>
      <c r="J18" s="310">
        <v>0</v>
      </c>
      <c r="K18" s="305">
        <v>5</v>
      </c>
      <c r="L18" s="305">
        <v>31061</v>
      </c>
      <c r="M18" s="305">
        <v>593</v>
      </c>
      <c r="N18" s="305">
        <v>9720</v>
      </c>
    </row>
    <row r="19" spans="2:14" ht="27" customHeight="1" hidden="1">
      <c r="B19" s="212" t="s">
        <v>405</v>
      </c>
      <c r="C19" s="312">
        <f t="shared" si="0"/>
        <v>2819</v>
      </c>
      <c r="D19" s="312">
        <v>883</v>
      </c>
      <c r="E19" s="303">
        <v>356</v>
      </c>
      <c r="F19" s="303">
        <v>454</v>
      </c>
      <c r="G19" s="303">
        <v>211</v>
      </c>
      <c r="H19" s="304">
        <v>412</v>
      </c>
      <c r="I19" s="305">
        <v>2</v>
      </c>
      <c r="J19" s="305">
        <v>497</v>
      </c>
      <c r="K19" s="305">
        <v>4</v>
      </c>
      <c r="L19" s="305">
        <v>35832</v>
      </c>
      <c r="M19" s="305">
        <v>883</v>
      </c>
      <c r="N19" s="305">
        <v>9052</v>
      </c>
    </row>
    <row r="20" spans="2:14" ht="27" customHeight="1" hidden="1">
      <c r="B20" s="212" t="s">
        <v>406</v>
      </c>
      <c r="C20" s="312">
        <f t="shared" si="0"/>
        <v>2949</v>
      </c>
      <c r="D20" s="312">
        <f>SUM(D21:D24)</f>
        <v>847</v>
      </c>
      <c r="E20" s="312">
        <f aca="true" t="shared" si="1" ref="E20:K20">SUM(E21:E24)</f>
        <v>374</v>
      </c>
      <c r="F20" s="312">
        <f t="shared" si="1"/>
        <v>478</v>
      </c>
      <c r="G20" s="312">
        <f t="shared" si="1"/>
        <v>221</v>
      </c>
      <c r="H20" s="312">
        <f t="shared" si="1"/>
        <v>388</v>
      </c>
      <c r="I20" s="312">
        <f t="shared" si="1"/>
        <v>1</v>
      </c>
      <c r="J20" s="312">
        <f t="shared" si="1"/>
        <v>639</v>
      </c>
      <c r="K20" s="312">
        <f t="shared" si="1"/>
        <v>1</v>
      </c>
      <c r="L20" s="305">
        <v>35714</v>
      </c>
      <c r="M20" s="305">
        <v>917</v>
      </c>
      <c r="N20" s="305">
        <v>9429</v>
      </c>
    </row>
    <row r="21" spans="2:14" ht="27" customHeight="1" hidden="1">
      <c r="B21" s="212" t="s">
        <v>407</v>
      </c>
      <c r="C21" s="312">
        <f t="shared" si="0"/>
        <v>561</v>
      </c>
      <c r="D21" s="312">
        <v>166</v>
      </c>
      <c r="E21" s="312">
        <v>54</v>
      </c>
      <c r="F21" s="312">
        <v>94</v>
      </c>
      <c r="G21" s="312">
        <v>55</v>
      </c>
      <c r="H21" s="312">
        <v>80</v>
      </c>
      <c r="I21" s="312">
        <v>1</v>
      </c>
      <c r="J21" s="312">
        <v>111</v>
      </c>
      <c r="K21" s="314">
        <v>0</v>
      </c>
      <c r="L21" s="305">
        <v>10030</v>
      </c>
      <c r="M21" s="305">
        <v>181</v>
      </c>
      <c r="N21" s="305">
        <v>2908</v>
      </c>
    </row>
    <row r="22" spans="2:14" ht="27" customHeight="1" hidden="1">
      <c r="B22" s="212" t="s">
        <v>408</v>
      </c>
      <c r="C22" s="312">
        <f t="shared" si="0"/>
        <v>801</v>
      </c>
      <c r="D22" s="312">
        <v>228</v>
      </c>
      <c r="E22" s="312">
        <v>109</v>
      </c>
      <c r="F22" s="312">
        <v>123</v>
      </c>
      <c r="G22" s="312">
        <v>91</v>
      </c>
      <c r="H22" s="312">
        <v>103</v>
      </c>
      <c r="I22" s="314">
        <v>0</v>
      </c>
      <c r="J22" s="312">
        <v>147</v>
      </c>
      <c r="K22" s="314">
        <v>0</v>
      </c>
      <c r="L22" s="305">
        <v>11746</v>
      </c>
      <c r="M22" s="305">
        <v>264</v>
      </c>
      <c r="N22" s="305">
        <v>2396</v>
      </c>
    </row>
    <row r="23" spans="2:14" ht="27" customHeight="1" hidden="1">
      <c r="B23" s="212" t="s">
        <v>409</v>
      </c>
      <c r="C23" s="312">
        <v>842</v>
      </c>
      <c r="D23" s="312">
        <v>255</v>
      </c>
      <c r="E23" s="312">
        <v>130</v>
      </c>
      <c r="F23" s="312">
        <v>100</v>
      </c>
      <c r="G23" s="312">
        <v>42</v>
      </c>
      <c r="H23" s="312">
        <v>82</v>
      </c>
      <c r="I23" s="314">
        <v>0</v>
      </c>
      <c r="J23" s="312">
        <v>233</v>
      </c>
      <c r="K23" s="314">
        <v>0</v>
      </c>
      <c r="L23" s="305">
        <v>4948</v>
      </c>
      <c r="M23" s="305">
        <v>365</v>
      </c>
      <c r="N23" s="305">
        <v>2839</v>
      </c>
    </row>
    <row r="24" spans="2:14" ht="27" customHeight="1" hidden="1">
      <c r="B24" s="212" t="s">
        <v>410</v>
      </c>
      <c r="C24" s="312">
        <f>SUM(D24:K24)</f>
        <v>745</v>
      </c>
      <c r="D24" s="312">
        <v>198</v>
      </c>
      <c r="E24" s="312">
        <v>81</v>
      </c>
      <c r="F24" s="312">
        <v>161</v>
      </c>
      <c r="G24" s="312">
        <v>33</v>
      </c>
      <c r="H24" s="312">
        <v>123</v>
      </c>
      <c r="I24" s="314">
        <v>0</v>
      </c>
      <c r="J24" s="312">
        <v>148</v>
      </c>
      <c r="K24" s="312">
        <v>1</v>
      </c>
      <c r="L24" s="305">
        <v>8990</v>
      </c>
      <c r="M24" s="305">
        <v>107</v>
      </c>
      <c r="N24" s="305">
        <v>1286</v>
      </c>
    </row>
    <row r="25" spans="2:15" ht="27" customHeight="1" hidden="1">
      <c r="B25" s="217" t="s">
        <v>411</v>
      </c>
      <c r="C25" s="312">
        <f>SUM(C26:C37)</f>
        <v>2836</v>
      </c>
      <c r="D25" s="312">
        <f aca="true" t="shared" si="2" ref="D25:N25">SUM(D26:D37)</f>
        <v>770</v>
      </c>
      <c r="E25" s="312">
        <f t="shared" si="2"/>
        <v>356</v>
      </c>
      <c r="F25" s="312">
        <f t="shared" si="2"/>
        <v>451</v>
      </c>
      <c r="G25" s="312">
        <f t="shared" si="2"/>
        <v>166</v>
      </c>
      <c r="H25" s="312">
        <f t="shared" si="2"/>
        <v>403</v>
      </c>
      <c r="I25" s="314">
        <f t="shared" si="2"/>
        <v>0</v>
      </c>
      <c r="J25" s="312">
        <f t="shared" si="2"/>
        <v>689</v>
      </c>
      <c r="K25" s="315">
        <f t="shared" si="2"/>
        <v>1</v>
      </c>
      <c r="L25" s="312">
        <f t="shared" si="2"/>
        <v>42234</v>
      </c>
      <c r="M25" s="312">
        <f t="shared" si="2"/>
        <v>1237</v>
      </c>
      <c r="N25" s="312">
        <f t="shared" si="2"/>
        <v>11078.4</v>
      </c>
      <c r="O25" s="316"/>
    </row>
    <row r="26" spans="2:15" ht="27" customHeight="1" hidden="1">
      <c r="B26" s="220" t="s">
        <v>412</v>
      </c>
      <c r="C26" s="312">
        <f>SUM(D26:K26)</f>
        <v>198</v>
      </c>
      <c r="D26" s="312">
        <v>47</v>
      </c>
      <c r="E26" s="312">
        <v>19</v>
      </c>
      <c r="F26" s="312">
        <v>38</v>
      </c>
      <c r="G26" s="312">
        <v>5</v>
      </c>
      <c r="H26" s="312">
        <v>49</v>
      </c>
      <c r="I26" s="317">
        <v>0</v>
      </c>
      <c r="J26" s="318">
        <v>40</v>
      </c>
      <c r="K26" s="317">
        <v>0</v>
      </c>
      <c r="L26" s="318">
        <v>4537</v>
      </c>
      <c r="M26" s="318">
        <v>67</v>
      </c>
      <c r="N26" s="318">
        <v>769</v>
      </c>
      <c r="O26" s="316"/>
    </row>
    <row r="27" spans="2:15" ht="27" customHeight="1" hidden="1">
      <c r="B27" s="220" t="s">
        <v>413</v>
      </c>
      <c r="C27" s="312">
        <f>SUM(D27:K27)</f>
        <v>182</v>
      </c>
      <c r="D27" s="312">
        <v>56</v>
      </c>
      <c r="E27" s="312">
        <v>21</v>
      </c>
      <c r="F27" s="312">
        <v>29</v>
      </c>
      <c r="G27" s="312">
        <v>16</v>
      </c>
      <c r="H27" s="312">
        <v>27</v>
      </c>
      <c r="I27" s="317">
        <v>0</v>
      </c>
      <c r="J27" s="318">
        <v>33</v>
      </c>
      <c r="K27" s="317">
        <v>0</v>
      </c>
      <c r="L27" s="318">
        <v>3137</v>
      </c>
      <c r="M27" s="318">
        <v>282</v>
      </c>
      <c r="N27" s="318">
        <v>691</v>
      </c>
      <c r="O27" s="316"/>
    </row>
    <row r="28" spans="2:15" ht="27" customHeight="1" hidden="1">
      <c r="B28" s="221" t="s">
        <v>414</v>
      </c>
      <c r="C28" s="312">
        <f>SUM(D28:K28)</f>
        <v>203</v>
      </c>
      <c r="D28" s="312">
        <v>43</v>
      </c>
      <c r="E28" s="312">
        <v>19</v>
      </c>
      <c r="F28" s="312">
        <v>40</v>
      </c>
      <c r="G28" s="312">
        <v>11</v>
      </c>
      <c r="H28" s="312">
        <v>28</v>
      </c>
      <c r="I28" s="317">
        <v>0</v>
      </c>
      <c r="J28" s="318">
        <v>61</v>
      </c>
      <c r="K28" s="318">
        <v>1</v>
      </c>
      <c r="L28" s="318">
        <v>2550</v>
      </c>
      <c r="M28" s="318">
        <v>93</v>
      </c>
      <c r="N28" s="318">
        <v>572</v>
      </c>
      <c r="O28" s="316"/>
    </row>
    <row r="29" spans="2:15" ht="27" customHeight="1" hidden="1">
      <c r="B29" s="221" t="s">
        <v>415</v>
      </c>
      <c r="C29" s="319">
        <f aca="true" t="shared" si="3" ref="C29:C57">SUM(D29:K29)</f>
        <v>263</v>
      </c>
      <c r="D29" s="312">
        <v>58</v>
      </c>
      <c r="E29" s="312">
        <v>41</v>
      </c>
      <c r="F29" s="312">
        <v>35</v>
      </c>
      <c r="G29" s="312">
        <v>23</v>
      </c>
      <c r="H29" s="312">
        <v>38</v>
      </c>
      <c r="I29" s="317">
        <v>0</v>
      </c>
      <c r="J29" s="318">
        <v>68</v>
      </c>
      <c r="K29" s="317">
        <v>0</v>
      </c>
      <c r="L29" s="318">
        <v>689</v>
      </c>
      <c r="M29" s="318">
        <v>109</v>
      </c>
      <c r="N29" s="318">
        <v>1976.5</v>
      </c>
      <c r="O29" s="316"/>
    </row>
    <row r="30" spans="2:15" ht="27" customHeight="1" hidden="1">
      <c r="B30" s="221" t="s">
        <v>416</v>
      </c>
      <c r="C30" s="319">
        <f t="shared" si="3"/>
        <v>315</v>
      </c>
      <c r="D30" s="312">
        <v>72</v>
      </c>
      <c r="E30" s="312">
        <v>38</v>
      </c>
      <c r="F30" s="312">
        <v>39</v>
      </c>
      <c r="G30" s="312">
        <v>18</v>
      </c>
      <c r="H30" s="312">
        <v>47</v>
      </c>
      <c r="I30" s="317">
        <v>0</v>
      </c>
      <c r="J30" s="318">
        <v>101</v>
      </c>
      <c r="K30" s="317">
        <v>0</v>
      </c>
      <c r="L30" s="318">
        <v>2368</v>
      </c>
      <c r="M30" s="318">
        <v>94</v>
      </c>
      <c r="N30" s="318">
        <v>1295</v>
      </c>
      <c r="O30" s="316"/>
    </row>
    <row r="31" spans="2:15" ht="27" customHeight="1" hidden="1">
      <c r="B31" s="221" t="s">
        <v>417</v>
      </c>
      <c r="C31" s="319">
        <f t="shared" si="3"/>
        <v>214</v>
      </c>
      <c r="D31" s="312">
        <v>51</v>
      </c>
      <c r="E31" s="312">
        <v>20</v>
      </c>
      <c r="F31" s="312">
        <v>25</v>
      </c>
      <c r="G31" s="312">
        <v>22</v>
      </c>
      <c r="H31" s="312">
        <v>26</v>
      </c>
      <c r="I31" s="317">
        <v>0</v>
      </c>
      <c r="J31" s="318">
        <v>70</v>
      </c>
      <c r="K31" s="317">
        <v>0</v>
      </c>
      <c r="L31" s="318">
        <v>2110</v>
      </c>
      <c r="M31" s="318">
        <v>110</v>
      </c>
      <c r="N31" s="318">
        <v>755.4</v>
      </c>
      <c r="O31" s="316"/>
    </row>
    <row r="32" spans="2:15" ht="27" customHeight="1" hidden="1">
      <c r="B32" s="221" t="s">
        <v>418</v>
      </c>
      <c r="C32" s="319">
        <f t="shared" si="3"/>
        <v>329</v>
      </c>
      <c r="D32" s="312">
        <v>129</v>
      </c>
      <c r="E32" s="312">
        <v>32</v>
      </c>
      <c r="F32" s="312">
        <v>33</v>
      </c>
      <c r="G32" s="312">
        <v>24</v>
      </c>
      <c r="H32" s="312">
        <v>43</v>
      </c>
      <c r="I32" s="314">
        <v>0</v>
      </c>
      <c r="J32" s="312">
        <v>68</v>
      </c>
      <c r="K32" s="314">
        <v>0</v>
      </c>
      <c r="L32" s="312">
        <v>2888</v>
      </c>
      <c r="M32" s="312">
        <v>93</v>
      </c>
      <c r="N32" s="312">
        <v>1231</v>
      </c>
      <c r="O32" s="316"/>
    </row>
    <row r="33" spans="2:15" ht="27" customHeight="1" hidden="1">
      <c r="B33" s="221" t="s">
        <v>419</v>
      </c>
      <c r="C33" s="319">
        <f t="shared" si="3"/>
        <v>256</v>
      </c>
      <c r="D33" s="312">
        <v>81</v>
      </c>
      <c r="E33" s="312">
        <v>45</v>
      </c>
      <c r="F33" s="312">
        <v>33</v>
      </c>
      <c r="G33" s="312">
        <v>17</v>
      </c>
      <c r="H33" s="312">
        <v>33</v>
      </c>
      <c r="I33" s="314">
        <v>0</v>
      </c>
      <c r="J33" s="312">
        <v>47</v>
      </c>
      <c r="K33" s="314">
        <v>0</v>
      </c>
      <c r="L33" s="312">
        <v>3120</v>
      </c>
      <c r="M33" s="312">
        <v>56</v>
      </c>
      <c r="N33" s="312">
        <v>1309.5</v>
      </c>
      <c r="O33" s="316"/>
    </row>
    <row r="34" spans="2:15" ht="27" customHeight="1" hidden="1">
      <c r="B34" s="221" t="s">
        <v>420</v>
      </c>
      <c r="C34" s="319">
        <f t="shared" si="3"/>
        <v>212</v>
      </c>
      <c r="D34" s="312">
        <v>53</v>
      </c>
      <c r="E34" s="312">
        <v>39</v>
      </c>
      <c r="F34" s="312">
        <v>31</v>
      </c>
      <c r="G34" s="312">
        <v>5</v>
      </c>
      <c r="H34" s="312">
        <v>24</v>
      </c>
      <c r="I34" s="314">
        <v>0</v>
      </c>
      <c r="J34" s="312">
        <v>60</v>
      </c>
      <c r="K34" s="314">
        <v>0</v>
      </c>
      <c r="L34" s="312">
        <v>3529</v>
      </c>
      <c r="M34" s="312">
        <v>79</v>
      </c>
      <c r="N34" s="312">
        <v>716</v>
      </c>
      <c r="O34" s="316"/>
    </row>
    <row r="35" spans="2:15" ht="27" customHeight="1" hidden="1">
      <c r="B35" s="221" t="s">
        <v>421</v>
      </c>
      <c r="C35" s="319">
        <f t="shared" si="3"/>
        <v>224</v>
      </c>
      <c r="D35" s="312">
        <v>62</v>
      </c>
      <c r="E35" s="312">
        <v>28</v>
      </c>
      <c r="F35" s="312">
        <v>57</v>
      </c>
      <c r="G35" s="312">
        <v>6</v>
      </c>
      <c r="H35" s="312">
        <v>22</v>
      </c>
      <c r="I35" s="314">
        <v>0</v>
      </c>
      <c r="J35" s="312">
        <v>49</v>
      </c>
      <c r="K35" s="314">
        <v>0</v>
      </c>
      <c r="L35" s="312">
        <v>5593</v>
      </c>
      <c r="M35" s="312">
        <v>60</v>
      </c>
      <c r="N35" s="312">
        <v>561.5</v>
      </c>
      <c r="O35" s="316"/>
    </row>
    <row r="36" spans="2:15" ht="27" customHeight="1" hidden="1">
      <c r="B36" s="221" t="s">
        <v>422</v>
      </c>
      <c r="C36" s="319">
        <f t="shared" si="3"/>
        <v>197</v>
      </c>
      <c r="D36" s="312">
        <v>34</v>
      </c>
      <c r="E36" s="312">
        <v>26</v>
      </c>
      <c r="F36" s="312">
        <v>46</v>
      </c>
      <c r="G36" s="312">
        <v>8</v>
      </c>
      <c r="H36" s="312">
        <v>36</v>
      </c>
      <c r="I36" s="314">
        <v>0</v>
      </c>
      <c r="J36" s="312">
        <v>47</v>
      </c>
      <c r="K36" s="314">
        <v>0</v>
      </c>
      <c r="L36" s="312">
        <v>5762</v>
      </c>
      <c r="M36" s="312">
        <v>86</v>
      </c>
      <c r="N36" s="312">
        <v>922.5</v>
      </c>
      <c r="O36" s="316"/>
    </row>
    <row r="37" spans="2:14" ht="27" customHeight="1" hidden="1">
      <c r="B37" s="221" t="s">
        <v>423</v>
      </c>
      <c r="C37" s="319">
        <f t="shared" si="3"/>
        <v>243</v>
      </c>
      <c r="D37" s="312">
        <v>84</v>
      </c>
      <c r="E37" s="312">
        <v>28</v>
      </c>
      <c r="F37" s="312">
        <v>45</v>
      </c>
      <c r="G37" s="312">
        <v>11</v>
      </c>
      <c r="H37" s="312">
        <v>30</v>
      </c>
      <c r="I37" s="314">
        <v>0</v>
      </c>
      <c r="J37" s="312">
        <v>45</v>
      </c>
      <c r="K37" s="314">
        <v>0</v>
      </c>
      <c r="L37" s="312">
        <v>5951</v>
      </c>
      <c r="M37" s="312">
        <v>108</v>
      </c>
      <c r="N37" s="312">
        <v>279</v>
      </c>
    </row>
    <row r="38" spans="2:14" ht="25.5" customHeight="1" hidden="1">
      <c r="B38" s="293" t="s">
        <v>512</v>
      </c>
      <c r="C38" s="319">
        <f>SUM(C39:C50)</f>
        <v>5740</v>
      </c>
      <c r="D38" s="312">
        <f aca="true" t="shared" si="4" ref="D38:N38">SUM(D39:D50)</f>
        <v>804</v>
      </c>
      <c r="E38" s="312">
        <f t="shared" si="4"/>
        <v>408</v>
      </c>
      <c r="F38" s="312">
        <f t="shared" si="4"/>
        <v>525</v>
      </c>
      <c r="G38" s="312">
        <f t="shared" si="4"/>
        <v>146</v>
      </c>
      <c r="H38" s="312">
        <f t="shared" si="4"/>
        <v>445</v>
      </c>
      <c r="I38" s="320">
        <f t="shared" si="4"/>
        <v>0</v>
      </c>
      <c r="J38" s="312">
        <f t="shared" si="4"/>
        <v>502</v>
      </c>
      <c r="K38" s="320">
        <v>0</v>
      </c>
      <c r="L38" s="312">
        <f t="shared" si="4"/>
        <v>42867</v>
      </c>
      <c r="M38" s="312">
        <f t="shared" si="4"/>
        <v>689</v>
      </c>
      <c r="N38" s="312">
        <f t="shared" si="4"/>
        <v>7551.5</v>
      </c>
    </row>
    <row r="39" spans="2:14" ht="27" customHeight="1" hidden="1" thickBot="1">
      <c r="B39" s="221" t="s">
        <v>425</v>
      </c>
      <c r="C39" s="319">
        <f>SUM(D39:K39)</f>
        <v>1647</v>
      </c>
      <c r="D39" s="312">
        <v>48</v>
      </c>
      <c r="E39" s="312">
        <v>23</v>
      </c>
      <c r="F39" s="312">
        <v>29</v>
      </c>
      <c r="G39" s="312">
        <v>9</v>
      </c>
      <c r="H39" s="312">
        <v>37</v>
      </c>
      <c r="I39" s="321">
        <v>0</v>
      </c>
      <c r="J39" s="312">
        <v>37</v>
      </c>
      <c r="K39" s="320">
        <f aca="true" t="shared" si="5" ref="K39:K47">SUM(K40:K47)</f>
        <v>1464</v>
      </c>
      <c r="L39" s="312">
        <v>1027</v>
      </c>
      <c r="M39" s="312">
        <v>49</v>
      </c>
      <c r="N39" s="312">
        <v>442</v>
      </c>
    </row>
    <row r="40" spans="2:14" ht="25.5" customHeight="1" hidden="1" thickBot="1">
      <c r="B40" s="223" t="s">
        <v>426</v>
      </c>
      <c r="C40" s="319">
        <f t="shared" si="3"/>
        <v>955</v>
      </c>
      <c r="D40" s="312">
        <v>62</v>
      </c>
      <c r="E40" s="312">
        <v>25</v>
      </c>
      <c r="F40" s="312">
        <v>40</v>
      </c>
      <c r="G40" s="312">
        <v>9</v>
      </c>
      <c r="H40" s="312">
        <v>33</v>
      </c>
      <c r="I40" s="321">
        <v>0</v>
      </c>
      <c r="J40" s="312">
        <v>54</v>
      </c>
      <c r="K40" s="320">
        <f t="shared" si="5"/>
        <v>732</v>
      </c>
      <c r="L40" s="312">
        <v>1369</v>
      </c>
      <c r="M40" s="312">
        <v>106</v>
      </c>
      <c r="N40" s="312">
        <v>584</v>
      </c>
    </row>
    <row r="41" spans="2:14" ht="25.5" customHeight="1" hidden="1" thickBot="1">
      <c r="B41" s="223" t="s">
        <v>427</v>
      </c>
      <c r="C41" s="319">
        <f t="shared" si="3"/>
        <v>534</v>
      </c>
      <c r="D41" s="312">
        <v>36</v>
      </c>
      <c r="E41" s="312">
        <v>15</v>
      </c>
      <c r="F41" s="312">
        <v>43</v>
      </c>
      <c r="G41" s="312">
        <v>23</v>
      </c>
      <c r="H41" s="312">
        <v>26</v>
      </c>
      <c r="I41" s="321">
        <v>0</v>
      </c>
      <c r="J41" s="312">
        <v>25</v>
      </c>
      <c r="K41" s="320">
        <f t="shared" si="5"/>
        <v>366</v>
      </c>
      <c r="L41" s="312">
        <v>1444</v>
      </c>
      <c r="M41" s="312">
        <v>53</v>
      </c>
      <c r="N41" s="312">
        <v>1523.5</v>
      </c>
    </row>
    <row r="42" spans="2:14" ht="25.5" customHeight="1" hidden="1" thickBot="1">
      <c r="B42" s="224" t="s">
        <v>428</v>
      </c>
      <c r="C42" s="312">
        <f t="shared" si="3"/>
        <v>400</v>
      </c>
      <c r="D42" s="312">
        <v>54</v>
      </c>
      <c r="E42" s="312">
        <v>27</v>
      </c>
      <c r="F42" s="312">
        <v>45</v>
      </c>
      <c r="G42" s="312">
        <v>20</v>
      </c>
      <c r="H42" s="312">
        <v>27</v>
      </c>
      <c r="I42" s="321">
        <v>0</v>
      </c>
      <c r="J42" s="312">
        <v>44</v>
      </c>
      <c r="K42" s="320">
        <f t="shared" si="5"/>
        <v>183</v>
      </c>
      <c r="L42" s="312">
        <v>1249</v>
      </c>
      <c r="M42" s="312">
        <v>73</v>
      </c>
      <c r="N42" s="312">
        <v>714</v>
      </c>
    </row>
    <row r="43" spans="2:14" ht="25.5" customHeight="1" hidden="1" thickBot="1">
      <c r="B43" s="224" t="s">
        <v>429</v>
      </c>
      <c r="C43" s="312">
        <f t="shared" si="3"/>
        <v>303</v>
      </c>
      <c r="D43" s="312">
        <v>61</v>
      </c>
      <c r="E43" s="312">
        <v>30</v>
      </c>
      <c r="F43" s="312">
        <v>37</v>
      </c>
      <c r="G43" s="312">
        <v>10</v>
      </c>
      <c r="H43" s="312">
        <v>19</v>
      </c>
      <c r="I43" s="321">
        <v>0</v>
      </c>
      <c r="J43" s="312">
        <v>52</v>
      </c>
      <c r="K43" s="320">
        <f t="shared" si="5"/>
        <v>94</v>
      </c>
      <c r="L43" s="312">
        <v>1184</v>
      </c>
      <c r="M43" s="312">
        <v>34</v>
      </c>
      <c r="N43" s="312">
        <v>365</v>
      </c>
    </row>
    <row r="44" spans="2:14" ht="25.5" customHeight="1" hidden="1" thickBot="1">
      <c r="B44" s="224" t="s">
        <v>430</v>
      </c>
      <c r="C44" s="312">
        <f t="shared" si="3"/>
        <v>284</v>
      </c>
      <c r="D44" s="312">
        <v>52</v>
      </c>
      <c r="E44" s="312">
        <v>33</v>
      </c>
      <c r="F44" s="312">
        <v>42</v>
      </c>
      <c r="G44" s="312">
        <v>12</v>
      </c>
      <c r="H44" s="312">
        <v>47</v>
      </c>
      <c r="I44" s="321">
        <v>0</v>
      </c>
      <c r="J44" s="312">
        <v>51</v>
      </c>
      <c r="K44" s="320">
        <f t="shared" si="5"/>
        <v>47</v>
      </c>
      <c r="L44" s="312">
        <v>3494</v>
      </c>
      <c r="M44" s="312">
        <v>70</v>
      </c>
      <c r="N44" s="312">
        <v>1059</v>
      </c>
    </row>
    <row r="45" spans="2:25" ht="25.5" customHeight="1" hidden="1">
      <c r="B45" s="224" t="s">
        <v>431</v>
      </c>
      <c r="C45" s="312">
        <f t="shared" si="3"/>
        <v>299</v>
      </c>
      <c r="D45" s="312">
        <v>104</v>
      </c>
      <c r="E45" s="312">
        <v>37</v>
      </c>
      <c r="F45" s="312">
        <v>42</v>
      </c>
      <c r="G45" s="312">
        <v>10</v>
      </c>
      <c r="H45" s="312">
        <v>37</v>
      </c>
      <c r="I45" s="320">
        <v>0</v>
      </c>
      <c r="J45" s="312">
        <v>45</v>
      </c>
      <c r="K45" s="320">
        <f t="shared" si="5"/>
        <v>24</v>
      </c>
      <c r="L45" s="312">
        <v>6717</v>
      </c>
      <c r="M45" s="312">
        <v>58</v>
      </c>
      <c r="N45" s="312">
        <v>818</v>
      </c>
      <c r="Q45" s="322"/>
      <c r="R45" s="322"/>
      <c r="S45" s="322"/>
      <c r="T45" s="322"/>
      <c r="U45" s="322"/>
      <c r="V45" s="322"/>
      <c r="W45" s="322"/>
      <c r="X45" s="322"/>
      <c r="Y45" s="322"/>
    </row>
    <row r="46" spans="2:25" ht="25.5" customHeight="1" hidden="1">
      <c r="B46" s="224" t="s">
        <v>432</v>
      </c>
      <c r="C46" s="312">
        <v>261</v>
      </c>
      <c r="D46" s="312">
        <v>76</v>
      </c>
      <c r="E46" s="312">
        <v>34</v>
      </c>
      <c r="F46" s="312">
        <v>50</v>
      </c>
      <c r="G46" s="312">
        <v>14</v>
      </c>
      <c r="H46" s="312">
        <v>52</v>
      </c>
      <c r="I46" s="320">
        <v>0</v>
      </c>
      <c r="J46" s="312">
        <v>35</v>
      </c>
      <c r="K46" s="320">
        <f t="shared" si="5"/>
        <v>12</v>
      </c>
      <c r="L46" s="312">
        <v>5089</v>
      </c>
      <c r="M46" s="312">
        <v>47</v>
      </c>
      <c r="N46" s="312">
        <v>672</v>
      </c>
      <c r="Q46" s="322"/>
      <c r="R46" s="322"/>
      <c r="S46" s="322"/>
      <c r="T46" s="322"/>
      <c r="U46" s="322"/>
      <c r="V46" s="322"/>
      <c r="W46" s="322"/>
      <c r="X46" s="322"/>
      <c r="Y46" s="322"/>
    </row>
    <row r="47" spans="2:25" ht="25.5" customHeight="1" hidden="1">
      <c r="B47" s="224" t="s">
        <v>433</v>
      </c>
      <c r="C47" s="312">
        <v>232</v>
      </c>
      <c r="D47" s="312">
        <v>62</v>
      </c>
      <c r="E47" s="312">
        <v>47</v>
      </c>
      <c r="F47" s="312">
        <v>32</v>
      </c>
      <c r="G47" s="312">
        <v>12</v>
      </c>
      <c r="H47" s="312">
        <v>38</v>
      </c>
      <c r="I47" s="320">
        <v>0</v>
      </c>
      <c r="J47" s="312">
        <v>41</v>
      </c>
      <c r="K47" s="320">
        <f t="shared" si="5"/>
        <v>6</v>
      </c>
      <c r="L47" s="312">
        <v>7543</v>
      </c>
      <c r="M47" s="312">
        <v>67</v>
      </c>
      <c r="N47" s="312">
        <v>520</v>
      </c>
      <c r="Q47" s="322"/>
      <c r="R47" s="322"/>
      <c r="S47" s="322"/>
      <c r="T47" s="322"/>
      <c r="U47" s="322"/>
      <c r="V47" s="322"/>
      <c r="W47" s="322"/>
      <c r="X47" s="322"/>
      <c r="Y47" s="322"/>
    </row>
    <row r="48" spans="2:25" ht="25.5" customHeight="1" hidden="1">
      <c r="B48" s="224" t="s">
        <v>434</v>
      </c>
      <c r="C48" s="312">
        <f t="shared" si="3"/>
        <v>289</v>
      </c>
      <c r="D48" s="312">
        <v>90</v>
      </c>
      <c r="E48" s="312">
        <v>51</v>
      </c>
      <c r="F48" s="312">
        <v>62</v>
      </c>
      <c r="G48" s="312">
        <v>7</v>
      </c>
      <c r="H48" s="312">
        <v>40</v>
      </c>
      <c r="I48" s="320">
        <v>0</v>
      </c>
      <c r="J48" s="312">
        <v>39</v>
      </c>
      <c r="K48" s="320">
        <v>0</v>
      </c>
      <c r="L48" s="312">
        <v>6610</v>
      </c>
      <c r="M48" s="312">
        <v>38</v>
      </c>
      <c r="N48" s="312">
        <v>423</v>
      </c>
      <c r="Q48" s="322"/>
      <c r="R48" s="322"/>
      <c r="S48" s="322"/>
      <c r="T48" s="322"/>
      <c r="U48" s="322"/>
      <c r="V48" s="322"/>
      <c r="W48" s="322"/>
      <c r="X48" s="322"/>
      <c r="Y48" s="322"/>
    </row>
    <row r="49" spans="2:25" ht="25.5" customHeight="1" hidden="1">
      <c r="B49" s="224" t="s">
        <v>435</v>
      </c>
      <c r="C49" s="312">
        <f t="shared" si="3"/>
        <v>293</v>
      </c>
      <c r="D49" s="312">
        <v>83</v>
      </c>
      <c r="E49" s="312">
        <v>44</v>
      </c>
      <c r="F49" s="312">
        <v>58</v>
      </c>
      <c r="G49" s="312">
        <v>9</v>
      </c>
      <c r="H49" s="312">
        <v>48</v>
      </c>
      <c r="I49" s="320">
        <v>0</v>
      </c>
      <c r="J49" s="312">
        <v>51</v>
      </c>
      <c r="K49" s="320">
        <v>0</v>
      </c>
      <c r="L49" s="312">
        <v>4768</v>
      </c>
      <c r="M49" s="312">
        <v>52</v>
      </c>
      <c r="N49" s="312">
        <v>298</v>
      </c>
      <c r="Q49" s="322"/>
      <c r="R49" s="322"/>
      <c r="S49" s="322"/>
      <c r="T49" s="322"/>
      <c r="U49" s="322"/>
      <c r="V49" s="322"/>
      <c r="W49" s="322"/>
      <c r="X49" s="322"/>
      <c r="Y49" s="322"/>
    </row>
    <row r="50" spans="2:25" ht="25.5" customHeight="1" hidden="1">
      <c r="B50" s="224" t="s">
        <v>436</v>
      </c>
      <c r="C50" s="312">
        <f t="shared" si="3"/>
        <v>243</v>
      </c>
      <c r="D50" s="312">
        <v>76</v>
      </c>
      <c r="E50" s="312">
        <v>42</v>
      </c>
      <c r="F50" s="312">
        <v>45</v>
      </c>
      <c r="G50" s="312">
        <v>11</v>
      </c>
      <c r="H50" s="312">
        <v>41</v>
      </c>
      <c r="I50" s="320">
        <v>0</v>
      </c>
      <c r="J50" s="312">
        <v>28</v>
      </c>
      <c r="K50" s="320">
        <v>0</v>
      </c>
      <c r="L50" s="312">
        <v>2373</v>
      </c>
      <c r="M50" s="312">
        <v>42</v>
      </c>
      <c r="N50" s="312">
        <v>133</v>
      </c>
      <c r="Q50" s="322"/>
      <c r="R50" s="322"/>
      <c r="S50" s="322"/>
      <c r="T50" s="322"/>
      <c r="U50" s="322"/>
      <c r="V50" s="322"/>
      <c r="W50" s="322"/>
      <c r="X50" s="322"/>
      <c r="Y50" s="322"/>
    </row>
    <row r="51" spans="2:25" ht="25.5" customHeight="1" hidden="1">
      <c r="B51" s="222" t="s">
        <v>323</v>
      </c>
      <c r="C51" s="312">
        <f>SUM(C52:C63)</f>
        <v>3177</v>
      </c>
      <c r="D51" s="312">
        <f aca="true" t="shared" si="6" ref="D51:N51">SUM(D52:D63)</f>
        <v>694</v>
      </c>
      <c r="E51" s="312">
        <f t="shared" si="6"/>
        <v>562</v>
      </c>
      <c r="F51" s="312">
        <f t="shared" si="6"/>
        <v>627</v>
      </c>
      <c r="G51" s="312">
        <f t="shared" si="6"/>
        <v>189</v>
      </c>
      <c r="H51" s="312">
        <f t="shared" si="6"/>
        <v>559</v>
      </c>
      <c r="I51" s="320">
        <f t="shared" si="6"/>
        <v>0</v>
      </c>
      <c r="J51" s="312">
        <f t="shared" si="6"/>
        <v>541</v>
      </c>
      <c r="K51" s="315">
        <f t="shared" si="6"/>
        <v>5</v>
      </c>
      <c r="L51" s="312">
        <f t="shared" si="6"/>
        <v>41991</v>
      </c>
      <c r="M51" s="312">
        <f t="shared" si="6"/>
        <v>349</v>
      </c>
      <c r="N51" s="312">
        <f t="shared" si="6"/>
        <v>8834</v>
      </c>
      <c r="Q51" s="322"/>
      <c r="R51" s="322"/>
      <c r="S51" s="322"/>
      <c r="T51" s="322"/>
      <c r="U51" s="322"/>
      <c r="V51" s="322"/>
      <c r="W51" s="322"/>
      <c r="X51" s="322"/>
      <c r="Y51" s="322"/>
    </row>
    <row r="52" spans="2:25" ht="25.5" customHeight="1" hidden="1">
      <c r="B52" s="224" t="s">
        <v>437</v>
      </c>
      <c r="C52" s="312">
        <f t="shared" si="3"/>
        <v>219</v>
      </c>
      <c r="D52" s="312">
        <v>52</v>
      </c>
      <c r="E52" s="312">
        <v>28</v>
      </c>
      <c r="F52" s="312">
        <v>52</v>
      </c>
      <c r="G52" s="312">
        <v>9</v>
      </c>
      <c r="H52" s="312">
        <v>40</v>
      </c>
      <c r="I52" s="320">
        <v>0</v>
      </c>
      <c r="J52" s="312">
        <v>38</v>
      </c>
      <c r="K52" s="320">
        <v>0</v>
      </c>
      <c r="L52" s="312">
        <v>919</v>
      </c>
      <c r="M52" s="312">
        <v>11</v>
      </c>
      <c r="N52" s="312">
        <v>243</v>
      </c>
      <c r="Q52" s="322"/>
      <c r="R52" s="322"/>
      <c r="S52" s="322"/>
      <c r="T52" s="322"/>
      <c r="U52" s="322"/>
      <c r="V52" s="322"/>
      <c r="W52" s="322"/>
      <c r="X52" s="322"/>
      <c r="Y52" s="322"/>
    </row>
    <row r="53" spans="2:25" ht="25.5" customHeight="1" hidden="1">
      <c r="B53" s="224" t="s">
        <v>438</v>
      </c>
      <c r="C53" s="312">
        <f t="shared" si="3"/>
        <v>156</v>
      </c>
      <c r="D53" s="312">
        <v>31</v>
      </c>
      <c r="E53" s="312">
        <v>20</v>
      </c>
      <c r="F53" s="312">
        <v>31</v>
      </c>
      <c r="G53" s="312">
        <v>11</v>
      </c>
      <c r="H53" s="312">
        <v>32</v>
      </c>
      <c r="I53" s="320">
        <v>0</v>
      </c>
      <c r="J53" s="312">
        <v>30</v>
      </c>
      <c r="K53" s="315">
        <v>1</v>
      </c>
      <c r="L53" s="312">
        <v>952</v>
      </c>
      <c r="M53" s="312">
        <v>16</v>
      </c>
      <c r="N53" s="312">
        <v>268</v>
      </c>
      <c r="Q53" s="322"/>
      <c r="R53" s="322"/>
      <c r="S53" s="322"/>
      <c r="T53" s="322"/>
      <c r="U53" s="322"/>
      <c r="V53" s="322"/>
      <c r="W53" s="322"/>
      <c r="X53" s="322"/>
      <c r="Y53" s="322"/>
    </row>
    <row r="54" spans="2:25" ht="25.5" customHeight="1" hidden="1">
      <c r="B54" s="224" t="s">
        <v>239</v>
      </c>
      <c r="C54" s="312">
        <f t="shared" si="3"/>
        <v>194</v>
      </c>
      <c r="D54" s="312">
        <v>44</v>
      </c>
      <c r="E54" s="312">
        <v>20</v>
      </c>
      <c r="F54" s="312">
        <v>49</v>
      </c>
      <c r="G54" s="312">
        <v>8</v>
      </c>
      <c r="H54" s="312">
        <v>36</v>
      </c>
      <c r="I54" s="320">
        <v>0</v>
      </c>
      <c r="J54" s="312">
        <v>37</v>
      </c>
      <c r="K54" s="320">
        <v>0</v>
      </c>
      <c r="L54" s="312">
        <v>1090</v>
      </c>
      <c r="M54" s="312">
        <v>31</v>
      </c>
      <c r="N54" s="312">
        <v>753</v>
      </c>
      <c r="Q54" s="322"/>
      <c r="R54" s="322"/>
      <c r="S54" s="322"/>
      <c r="T54" s="322"/>
      <c r="U54" s="322"/>
      <c r="V54" s="322"/>
      <c r="W54" s="322"/>
      <c r="X54" s="322"/>
      <c r="Y54" s="322"/>
    </row>
    <row r="55" spans="2:25" ht="25.5" customHeight="1" hidden="1">
      <c r="B55" s="224" t="s">
        <v>428</v>
      </c>
      <c r="C55" s="312">
        <f t="shared" si="3"/>
        <v>261</v>
      </c>
      <c r="D55" s="312">
        <v>51</v>
      </c>
      <c r="E55" s="312">
        <v>48</v>
      </c>
      <c r="F55" s="312">
        <v>57</v>
      </c>
      <c r="G55" s="312">
        <v>14</v>
      </c>
      <c r="H55" s="312">
        <v>46</v>
      </c>
      <c r="I55" s="320">
        <v>0</v>
      </c>
      <c r="J55" s="312">
        <v>45</v>
      </c>
      <c r="K55" s="320">
        <v>0</v>
      </c>
      <c r="L55" s="312">
        <v>2005</v>
      </c>
      <c r="M55" s="312">
        <v>38</v>
      </c>
      <c r="N55" s="312">
        <v>403</v>
      </c>
      <c r="Q55" s="322"/>
      <c r="R55" s="322"/>
      <c r="S55" s="322"/>
      <c r="T55" s="322"/>
      <c r="U55" s="322"/>
      <c r="V55" s="322"/>
      <c r="W55" s="322"/>
      <c r="X55" s="322"/>
      <c r="Y55" s="322"/>
    </row>
    <row r="56" spans="2:25" ht="25.5" customHeight="1" hidden="1">
      <c r="B56" s="224" t="s">
        <v>429</v>
      </c>
      <c r="C56" s="312">
        <f t="shared" si="3"/>
        <v>247</v>
      </c>
      <c r="D56" s="312">
        <v>40</v>
      </c>
      <c r="E56" s="312">
        <v>31</v>
      </c>
      <c r="F56" s="312">
        <v>58</v>
      </c>
      <c r="G56" s="312">
        <v>20</v>
      </c>
      <c r="H56" s="312">
        <v>47</v>
      </c>
      <c r="I56" s="320">
        <v>0</v>
      </c>
      <c r="J56" s="312">
        <v>51</v>
      </c>
      <c r="K56" s="320">
        <v>0</v>
      </c>
      <c r="L56" s="312">
        <v>2242</v>
      </c>
      <c r="M56" s="312">
        <v>25</v>
      </c>
      <c r="N56" s="312">
        <v>184</v>
      </c>
      <c r="Q56" s="322"/>
      <c r="R56" s="322"/>
      <c r="S56" s="322"/>
      <c r="T56" s="322"/>
      <c r="U56" s="322"/>
      <c r="V56" s="322"/>
      <c r="W56" s="322"/>
      <c r="X56" s="322"/>
      <c r="Y56" s="322"/>
    </row>
    <row r="57" spans="2:25" ht="25.5" customHeight="1" hidden="1">
      <c r="B57" s="224" t="s">
        <v>430</v>
      </c>
      <c r="C57" s="312">
        <f t="shared" si="3"/>
        <v>281</v>
      </c>
      <c r="D57" s="312">
        <v>64</v>
      </c>
      <c r="E57" s="312">
        <v>43</v>
      </c>
      <c r="F57" s="312">
        <v>50</v>
      </c>
      <c r="G57" s="312">
        <v>24</v>
      </c>
      <c r="H57" s="312">
        <v>44</v>
      </c>
      <c r="I57" s="320">
        <v>0</v>
      </c>
      <c r="J57" s="312">
        <v>56</v>
      </c>
      <c r="K57" s="320">
        <v>0</v>
      </c>
      <c r="L57" s="312">
        <v>4643</v>
      </c>
      <c r="M57" s="312">
        <v>29</v>
      </c>
      <c r="N57" s="312">
        <v>451</v>
      </c>
      <c r="Q57" s="322"/>
      <c r="R57" s="322"/>
      <c r="S57" s="322"/>
      <c r="T57" s="322"/>
      <c r="U57" s="322"/>
      <c r="V57" s="322"/>
      <c r="W57" s="322"/>
      <c r="X57" s="322"/>
      <c r="Y57" s="322"/>
    </row>
    <row r="58" spans="2:25" ht="25.5" customHeight="1" hidden="1">
      <c r="B58" s="224" t="s">
        <v>431</v>
      </c>
      <c r="C58" s="312">
        <v>358</v>
      </c>
      <c r="D58" s="312">
        <v>107</v>
      </c>
      <c r="E58" s="312">
        <v>57</v>
      </c>
      <c r="F58" s="312">
        <v>60</v>
      </c>
      <c r="G58" s="312">
        <v>18</v>
      </c>
      <c r="H58" s="312">
        <v>71</v>
      </c>
      <c r="I58" s="320">
        <v>0</v>
      </c>
      <c r="J58" s="312">
        <v>45</v>
      </c>
      <c r="K58" s="320">
        <v>0</v>
      </c>
      <c r="L58" s="312">
        <v>3339</v>
      </c>
      <c r="M58" s="312">
        <v>26</v>
      </c>
      <c r="N58" s="312">
        <v>898</v>
      </c>
      <c r="Q58" s="322"/>
      <c r="R58" s="322"/>
      <c r="S58" s="322"/>
      <c r="T58" s="322"/>
      <c r="U58" s="322"/>
      <c r="V58" s="322"/>
      <c r="W58" s="322"/>
      <c r="X58" s="322"/>
      <c r="Y58" s="322"/>
    </row>
    <row r="59" spans="2:25" ht="25.5" customHeight="1" hidden="1">
      <c r="B59" s="224" t="s">
        <v>432</v>
      </c>
      <c r="C59" s="312">
        <v>303</v>
      </c>
      <c r="D59" s="320">
        <v>69</v>
      </c>
      <c r="E59" s="320">
        <v>64</v>
      </c>
      <c r="F59" s="320">
        <v>52</v>
      </c>
      <c r="G59" s="320">
        <v>13</v>
      </c>
      <c r="H59" s="320">
        <v>65</v>
      </c>
      <c r="I59" s="320">
        <v>0</v>
      </c>
      <c r="J59" s="320">
        <v>40</v>
      </c>
      <c r="K59" s="320">
        <v>0</v>
      </c>
      <c r="L59" s="312">
        <v>4853</v>
      </c>
      <c r="M59" s="312">
        <v>37</v>
      </c>
      <c r="N59" s="312">
        <v>1780</v>
      </c>
      <c r="Q59" s="322"/>
      <c r="R59" s="322"/>
      <c r="S59" s="322"/>
      <c r="T59" s="322"/>
      <c r="U59" s="322"/>
      <c r="V59" s="322"/>
      <c r="W59" s="322"/>
      <c r="X59" s="322"/>
      <c r="Y59" s="322"/>
    </row>
    <row r="60" spans="2:25" ht="25.5" customHeight="1" hidden="1">
      <c r="B60" s="224" t="s">
        <v>433</v>
      </c>
      <c r="C60" s="319">
        <v>253</v>
      </c>
      <c r="D60" s="320">
        <v>76</v>
      </c>
      <c r="E60" s="320">
        <v>51</v>
      </c>
      <c r="F60" s="320">
        <v>35</v>
      </c>
      <c r="G60" s="320">
        <v>15</v>
      </c>
      <c r="H60" s="320">
        <v>38</v>
      </c>
      <c r="I60" s="320">
        <v>0</v>
      </c>
      <c r="J60" s="320">
        <v>38</v>
      </c>
      <c r="K60" s="320">
        <v>0</v>
      </c>
      <c r="L60" s="312">
        <v>9050</v>
      </c>
      <c r="M60" s="312">
        <v>43</v>
      </c>
      <c r="N60" s="312">
        <v>1275</v>
      </c>
      <c r="Q60" s="322"/>
      <c r="R60" s="322"/>
      <c r="S60" s="322"/>
      <c r="T60" s="322"/>
      <c r="U60" s="322"/>
      <c r="V60" s="322"/>
      <c r="W60" s="322"/>
      <c r="X60" s="322"/>
      <c r="Y60" s="322"/>
    </row>
    <row r="61" spans="2:25" ht="25.5" customHeight="1" hidden="1">
      <c r="B61" s="224" t="s">
        <v>434</v>
      </c>
      <c r="C61" s="319">
        <v>290</v>
      </c>
      <c r="D61" s="320">
        <v>42</v>
      </c>
      <c r="E61" s="320">
        <v>60</v>
      </c>
      <c r="F61" s="320">
        <v>65</v>
      </c>
      <c r="G61" s="320">
        <v>27</v>
      </c>
      <c r="H61" s="320">
        <v>40</v>
      </c>
      <c r="I61" s="320">
        <v>0</v>
      </c>
      <c r="J61" s="320">
        <v>53</v>
      </c>
      <c r="K61" s="320">
        <v>3</v>
      </c>
      <c r="L61" s="312">
        <v>6489</v>
      </c>
      <c r="M61" s="312">
        <v>35</v>
      </c>
      <c r="N61" s="312">
        <v>665</v>
      </c>
      <c r="Q61" s="322"/>
      <c r="R61" s="322"/>
      <c r="S61" s="322"/>
      <c r="T61" s="322"/>
      <c r="U61" s="322"/>
      <c r="V61" s="322"/>
      <c r="W61" s="322"/>
      <c r="X61" s="322"/>
      <c r="Y61" s="322"/>
    </row>
    <row r="62" spans="2:25" ht="25.5" customHeight="1" hidden="1">
      <c r="B62" s="224" t="s">
        <v>435</v>
      </c>
      <c r="C62" s="319">
        <v>347</v>
      </c>
      <c r="D62" s="320">
        <v>75</v>
      </c>
      <c r="E62" s="320">
        <v>84</v>
      </c>
      <c r="F62" s="320">
        <v>66</v>
      </c>
      <c r="G62" s="320">
        <v>9</v>
      </c>
      <c r="H62" s="320">
        <v>45</v>
      </c>
      <c r="I62" s="320">
        <v>0</v>
      </c>
      <c r="J62" s="320">
        <v>67</v>
      </c>
      <c r="K62" s="320">
        <v>1</v>
      </c>
      <c r="L62" s="312">
        <v>2091</v>
      </c>
      <c r="M62" s="312">
        <v>29</v>
      </c>
      <c r="N62" s="312">
        <v>1046</v>
      </c>
      <c r="Q62" s="322"/>
      <c r="R62" s="322"/>
      <c r="S62" s="322"/>
      <c r="T62" s="322"/>
      <c r="U62" s="322"/>
      <c r="V62" s="322"/>
      <c r="W62" s="322"/>
      <c r="X62" s="322"/>
      <c r="Y62" s="322"/>
    </row>
    <row r="63" spans="2:25" ht="25.5" customHeight="1" hidden="1">
      <c r="B63" s="224" t="s">
        <v>436</v>
      </c>
      <c r="C63" s="312">
        <f>SUM(D63:K63)</f>
        <v>268</v>
      </c>
      <c r="D63" s="320">
        <v>43</v>
      </c>
      <c r="E63" s="320">
        <v>56</v>
      </c>
      <c r="F63" s="320">
        <v>52</v>
      </c>
      <c r="G63" s="320">
        <v>21</v>
      </c>
      <c r="H63" s="320">
        <v>55</v>
      </c>
      <c r="I63" s="320">
        <v>0</v>
      </c>
      <c r="J63" s="320">
        <v>41</v>
      </c>
      <c r="K63" s="320">
        <v>0</v>
      </c>
      <c r="L63" s="312">
        <v>4318</v>
      </c>
      <c r="M63" s="312">
        <v>29</v>
      </c>
      <c r="N63" s="312">
        <v>868</v>
      </c>
      <c r="Q63" s="322"/>
      <c r="R63" s="322"/>
      <c r="S63" s="322"/>
      <c r="T63" s="322"/>
      <c r="U63" s="322"/>
      <c r="V63" s="322"/>
      <c r="W63" s="322"/>
      <c r="X63" s="322"/>
      <c r="Y63" s="322"/>
    </row>
    <row r="64" spans="2:25" ht="25.5" customHeight="1" hidden="1">
      <c r="B64" s="222" t="s">
        <v>439</v>
      </c>
      <c r="C64" s="312">
        <f>SUM(C65:C76)</f>
        <v>3524</v>
      </c>
      <c r="D64" s="320">
        <f>SUM(D65:D76)</f>
        <v>779</v>
      </c>
      <c r="E64" s="312">
        <f aca="true" t="shared" si="7" ref="E64:N64">SUM(E65:E76)</f>
        <v>650</v>
      </c>
      <c r="F64" s="320">
        <f t="shared" si="7"/>
        <v>702</v>
      </c>
      <c r="G64" s="312">
        <f t="shared" si="7"/>
        <v>205</v>
      </c>
      <c r="H64" s="320">
        <f t="shared" si="7"/>
        <v>607</v>
      </c>
      <c r="I64" s="312">
        <f t="shared" si="7"/>
        <v>1</v>
      </c>
      <c r="J64" s="320">
        <f t="shared" si="7"/>
        <v>575</v>
      </c>
      <c r="K64" s="312">
        <f t="shared" si="7"/>
        <v>5</v>
      </c>
      <c r="L64" s="320">
        <f t="shared" si="7"/>
        <v>48776</v>
      </c>
      <c r="M64" s="312">
        <f t="shared" si="7"/>
        <v>550</v>
      </c>
      <c r="N64" s="320">
        <f t="shared" si="7"/>
        <v>12104</v>
      </c>
      <c r="O64" s="312"/>
      <c r="Q64" s="322"/>
      <c r="R64" s="322"/>
      <c r="S64" s="322"/>
      <c r="T64" s="322"/>
      <c r="U64" s="322"/>
      <c r="V64" s="322"/>
      <c r="W64" s="322"/>
      <c r="X64" s="322"/>
      <c r="Y64" s="322"/>
    </row>
    <row r="65" spans="2:25" ht="25.5" customHeight="1" hidden="1">
      <c r="B65" s="224" t="s">
        <v>437</v>
      </c>
      <c r="C65" s="312">
        <f aca="true" t="shared" si="8" ref="C65:C70">SUM(D65:K65)</f>
        <v>270</v>
      </c>
      <c r="D65" s="320">
        <v>56</v>
      </c>
      <c r="E65" s="320">
        <v>54</v>
      </c>
      <c r="F65" s="320">
        <v>53</v>
      </c>
      <c r="G65" s="320">
        <v>16</v>
      </c>
      <c r="H65" s="320">
        <v>55</v>
      </c>
      <c r="I65" s="320">
        <v>0</v>
      </c>
      <c r="J65" s="320">
        <v>36</v>
      </c>
      <c r="K65" s="320">
        <v>0</v>
      </c>
      <c r="L65" s="312">
        <v>851</v>
      </c>
      <c r="M65" s="312">
        <v>48</v>
      </c>
      <c r="N65" s="312">
        <v>1561</v>
      </c>
      <c r="Q65" s="322"/>
      <c r="R65" s="322"/>
      <c r="S65" s="322"/>
      <c r="T65" s="322"/>
      <c r="U65" s="322"/>
      <c r="V65" s="322"/>
      <c r="W65" s="322"/>
      <c r="X65" s="322"/>
      <c r="Y65" s="322"/>
    </row>
    <row r="66" spans="2:25" ht="25.5" customHeight="1" hidden="1">
      <c r="B66" s="224" t="s">
        <v>438</v>
      </c>
      <c r="C66" s="319">
        <f t="shared" si="8"/>
        <v>184</v>
      </c>
      <c r="D66" s="320">
        <v>32</v>
      </c>
      <c r="E66" s="320">
        <v>19</v>
      </c>
      <c r="F66" s="320">
        <v>47</v>
      </c>
      <c r="G66" s="320">
        <v>9</v>
      </c>
      <c r="H66" s="320">
        <v>32</v>
      </c>
      <c r="I66" s="320">
        <v>0</v>
      </c>
      <c r="J66" s="320">
        <v>45</v>
      </c>
      <c r="K66" s="320">
        <v>0</v>
      </c>
      <c r="L66" s="312">
        <v>694</v>
      </c>
      <c r="M66" s="312">
        <v>21</v>
      </c>
      <c r="N66" s="312">
        <v>818</v>
      </c>
      <c r="Q66" s="322"/>
      <c r="R66" s="322"/>
      <c r="S66" s="322"/>
      <c r="T66" s="322"/>
      <c r="U66" s="322"/>
      <c r="V66" s="322"/>
      <c r="W66" s="322"/>
      <c r="X66" s="322"/>
      <c r="Y66" s="322"/>
    </row>
    <row r="67" spans="2:25" ht="25.5" customHeight="1" hidden="1">
      <c r="B67" s="224" t="s">
        <v>239</v>
      </c>
      <c r="C67" s="319">
        <f t="shared" si="8"/>
        <v>296</v>
      </c>
      <c r="D67" s="320">
        <v>66</v>
      </c>
      <c r="E67" s="320">
        <v>42</v>
      </c>
      <c r="F67" s="320">
        <v>68</v>
      </c>
      <c r="G67" s="320">
        <v>19</v>
      </c>
      <c r="H67" s="320">
        <v>52</v>
      </c>
      <c r="I67" s="320">
        <v>0</v>
      </c>
      <c r="J67" s="320">
        <v>47</v>
      </c>
      <c r="K67" s="320">
        <v>2</v>
      </c>
      <c r="L67" s="312">
        <v>1815</v>
      </c>
      <c r="M67" s="312">
        <v>39</v>
      </c>
      <c r="N67" s="312">
        <v>486</v>
      </c>
      <c r="Q67" s="322"/>
      <c r="R67" s="322"/>
      <c r="S67" s="322"/>
      <c r="T67" s="322"/>
      <c r="U67" s="322"/>
      <c r="V67" s="322"/>
      <c r="W67" s="322"/>
      <c r="X67" s="322"/>
      <c r="Y67" s="322"/>
    </row>
    <row r="68" spans="2:25" ht="25.5" customHeight="1" hidden="1">
      <c r="B68" s="224" t="s">
        <v>428</v>
      </c>
      <c r="C68" s="312">
        <f t="shared" si="8"/>
        <v>286</v>
      </c>
      <c r="D68" s="320">
        <v>58</v>
      </c>
      <c r="E68" s="320">
        <v>34</v>
      </c>
      <c r="F68" s="320">
        <v>77</v>
      </c>
      <c r="G68" s="320">
        <v>19</v>
      </c>
      <c r="H68" s="320">
        <v>47</v>
      </c>
      <c r="I68" s="320">
        <v>0</v>
      </c>
      <c r="J68" s="320">
        <v>50</v>
      </c>
      <c r="K68" s="320">
        <v>1</v>
      </c>
      <c r="L68" s="312">
        <v>1802</v>
      </c>
      <c r="M68" s="312">
        <v>20</v>
      </c>
      <c r="N68" s="312">
        <v>743</v>
      </c>
      <c r="Q68" s="322"/>
      <c r="R68" s="322"/>
      <c r="S68" s="322"/>
      <c r="T68" s="322"/>
      <c r="U68" s="322"/>
      <c r="V68" s="322"/>
      <c r="W68" s="322"/>
      <c r="X68" s="322"/>
      <c r="Y68" s="322"/>
    </row>
    <row r="69" spans="2:25" ht="25.5" customHeight="1" hidden="1">
      <c r="B69" s="224" t="s">
        <v>429</v>
      </c>
      <c r="C69" s="312">
        <f t="shared" si="8"/>
        <v>284</v>
      </c>
      <c r="D69" s="320">
        <v>58</v>
      </c>
      <c r="E69" s="320">
        <v>48</v>
      </c>
      <c r="F69" s="320">
        <v>61</v>
      </c>
      <c r="G69" s="320">
        <v>15</v>
      </c>
      <c r="H69" s="320">
        <v>43</v>
      </c>
      <c r="I69" s="320">
        <v>0</v>
      </c>
      <c r="J69" s="320">
        <v>58</v>
      </c>
      <c r="K69" s="320">
        <v>1</v>
      </c>
      <c r="L69" s="312">
        <v>6178</v>
      </c>
      <c r="M69" s="312">
        <v>44</v>
      </c>
      <c r="N69" s="312">
        <v>946</v>
      </c>
      <c r="Q69" s="322"/>
      <c r="R69" s="322"/>
      <c r="S69" s="322"/>
      <c r="T69" s="322"/>
      <c r="U69" s="322"/>
      <c r="V69" s="322"/>
      <c r="W69" s="322"/>
      <c r="X69" s="322"/>
      <c r="Y69" s="322"/>
    </row>
    <row r="70" spans="2:25" ht="25.5" customHeight="1" hidden="1">
      <c r="B70" s="224" t="s">
        <v>430</v>
      </c>
      <c r="C70" s="312">
        <f t="shared" si="8"/>
        <v>322</v>
      </c>
      <c r="D70" s="320">
        <v>60</v>
      </c>
      <c r="E70" s="320">
        <v>61</v>
      </c>
      <c r="F70" s="320">
        <v>57</v>
      </c>
      <c r="G70" s="320">
        <v>14</v>
      </c>
      <c r="H70" s="320">
        <v>70</v>
      </c>
      <c r="I70" s="320">
        <v>1</v>
      </c>
      <c r="J70" s="320">
        <v>59</v>
      </c>
      <c r="K70" s="320">
        <v>0</v>
      </c>
      <c r="L70" s="312">
        <v>5840</v>
      </c>
      <c r="M70" s="312">
        <v>35</v>
      </c>
      <c r="N70" s="312">
        <v>1282</v>
      </c>
      <c r="Q70" s="322"/>
      <c r="R70" s="322"/>
      <c r="S70" s="322"/>
      <c r="T70" s="322"/>
      <c r="U70" s="322"/>
      <c r="V70" s="322"/>
      <c r="W70" s="322"/>
      <c r="X70" s="322"/>
      <c r="Y70" s="322"/>
    </row>
    <row r="71" spans="2:25" ht="25.5" customHeight="1" hidden="1">
      <c r="B71" s="224" t="s">
        <v>431</v>
      </c>
      <c r="C71" s="312">
        <f>SUM(D71:J71)</f>
        <v>390</v>
      </c>
      <c r="D71" s="320">
        <v>110</v>
      </c>
      <c r="E71" s="320">
        <v>73</v>
      </c>
      <c r="F71" s="320">
        <v>47</v>
      </c>
      <c r="G71" s="320">
        <v>21</v>
      </c>
      <c r="H71" s="320">
        <v>67</v>
      </c>
      <c r="I71" s="320">
        <v>0</v>
      </c>
      <c r="J71" s="320">
        <v>72</v>
      </c>
      <c r="K71" s="320">
        <v>0</v>
      </c>
      <c r="L71" s="312">
        <v>4675</v>
      </c>
      <c r="M71" s="312">
        <v>56</v>
      </c>
      <c r="N71" s="312">
        <v>1255</v>
      </c>
      <c r="Q71" s="322"/>
      <c r="R71" s="322"/>
      <c r="S71" s="322"/>
      <c r="T71" s="322"/>
      <c r="U71" s="322"/>
      <c r="V71" s="322"/>
      <c r="W71" s="322"/>
      <c r="X71" s="322"/>
      <c r="Y71" s="322"/>
    </row>
    <row r="72" spans="2:25" ht="25.5" customHeight="1" hidden="1">
      <c r="B72" s="224" t="s">
        <v>432</v>
      </c>
      <c r="C72" s="312">
        <f>SUM(D72:J72)</f>
        <v>360</v>
      </c>
      <c r="D72" s="320">
        <v>87</v>
      </c>
      <c r="E72" s="320">
        <v>72</v>
      </c>
      <c r="F72" s="320">
        <v>57</v>
      </c>
      <c r="G72" s="320">
        <v>27</v>
      </c>
      <c r="H72" s="320">
        <v>57</v>
      </c>
      <c r="I72" s="320">
        <v>0</v>
      </c>
      <c r="J72" s="320">
        <v>60</v>
      </c>
      <c r="K72" s="320">
        <v>0</v>
      </c>
      <c r="L72" s="312">
        <v>5207</v>
      </c>
      <c r="M72" s="312">
        <v>53</v>
      </c>
      <c r="N72" s="312">
        <v>1799</v>
      </c>
      <c r="Q72" s="322"/>
      <c r="R72" s="322"/>
      <c r="S72" s="322"/>
      <c r="T72" s="322"/>
      <c r="U72" s="322"/>
      <c r="V72" s="322"/>
      <c r="W72" s="322"/>
      <c r="X72" s="322"/>
      <c r="Y72" s="322"/>
    </row>
    <row r="73" spans="2:25" ht="25.5" customHeight="1" hidden="1">
      <c r="B73" s="224" t="s">
        <v>433</v>
      </c>
      <c r="C73" s="312">
        <f>SUM(D73:K73)</f>
        <v>278</v>
      </c>
      <c r="D73" s="320">
        <v>53</v>
      </c>
      <c r="E73" s="320">
        <v>72</v>
      </c>
      <c r="F73" s="320">
        <v>48</v>
      </c>
      <c r="G73" s="320">
        <v>18</v>
      </c>
      <c r="H73" s="320">
        <v>48</v>
      </c>
      <c r="I73" s="320">
        <v>0</v>
      </c>
      <c r="J73" s="320">
        <v>39</v>
      </c>
      <c r="K73" s="320">
        <v>0</v>
      </c>
      <c r="L73" s="312">
        <v>6806</v>
      </c>
      <c r="M73" s="312">
        <v>62</v>
      </c>
      <c r="N73" s="312">
        <v>901</v>
      </c>
      <c r="Q73" s="322"/>
      <c r="R73" s="322"/>
      <c r="S73" s="322"/>
      <c r="T73" s="322"/>
      <c r="U73" s="322"/>
      <c r="V73" s="322"/>
      <c r="W73" s="322"/>
      <c r="X73" s="322"/>
      <c r="Y73" s="322"/>
    </row>
    <row r="74" spans="2:25" ht="25.5" customHeight="1" hidden="1">
      <c r="B74" s="224" t="s">
        <v>434</v>
      </c>
      <c r="C74" s="312">
        <f>SUM(D74:K74)</f>
        <v>288</v>
      </c>
      <c r="D74" s="320">
        <v>73</v>
      </c>
      <c r="E74" s="320">
        <v>69</v>
      </c>
      <c r="F74" s="320">
        <v>52</v>
      </c>
      <c r="G74" s="320">
        <v>18</v>
      </c>
      <c r="H74" s="320">
        <v>40</v>
      </c>
      <c r="I74" s="320">
        <v>0</v>
      </c>
      <c r="J74" s="320">
        <v>36</v>
      </c>
      <c r="K74" s="320">
        <v>0</v>
      </c>
      <c r="L74" s="312">
        <v>5232</v>
      </c>
      <c r="M74" s="312">
        <v>55</v>
      </c>
      <c r="N74" s="312">
        <v>456</v>
      </c>
      <c r="Q74" s="322"/>
      <c r="R74" s="322"/>
      <c r="S74" s="322"/>
      <c r="T74" s="322"/>
      <c r="U74" s="322"/>
      <c r="V74" s="322"/>
      <c r="W74" s="322"/>
      <c r="X74" s="322"/>
      <c r="Y74" s="322"/>
    </row>
    <row r="75" spans="2:25" ht="25.5" customHeight="1" hidden="1">
      <c r="B75" s="224" t="s">
        <v>435</v>
      </c>
      <c r="C75" s="312">
        <f>SUM(D75:K75)</f>
        <v>313</v>
      </c>
      <c r="D75" s="320">
        <v>80</v>
      </c>
      <c r="E75" s="320">
        <v>55</v>
      </c>
      <c r="F75" s="320">
        <v>70</v>
      </c>
      <c r="G75" s="320">
        <v>18</v>
      </c>
      <c r="H75" s="320">
        <v>46</v>
      </c>
      <c r="I75" s="320">
        <v>0</v>
      </c>
      <c r="J75" s="320">
        <v>43</v>
      </c>
      <c r="K75" s="320">
        <v>1</v>
      </c>
      <c r="L75" s="312">
        <v>3791</v>
      </c>
      <c r="M75" s="312">
        <v>78</v>
      </c>
      <c r="N75" s="312">
        <v>1672</v>
      </c>
      <c r="Q75" s="322"/>
      <c r="R75" s="322"/>
      <c r="S75" s="322"/>
      <c r="T75" s="322"/>
      <c r="U75" s="322"/>
      <c r="V75" s="322"/>
      <c r="W75" s="322"/>
      <c r="X75" s="322"/>
      <c r="Y75" s="322"/>
    </row>
    <row r="76" spans="2:25" ht="25.5" customHeight="1" hidden="1">
      <c r="B76" s="224" t="s">
        <v>436</v>
      </c>
      <c r="C76" s="312">
        <v>253</v>
      </c>
      <c r="D76" s="320">
        <v>46</v>
      </c>
      <c r="E76" s="320">
        <v>51</v>
      </c>
      <c r="F76" s="320">
        <v>65</v>
      </c>
      <c r="G76" s="320">
        <v>11</v>
      </c>
      <c r="H76" s="320">
        <v>50</v>
      </c>
      <c r="I76" s="320">
        <v>0</v>
      </c>
      <c r="J76" s="320">
        <v>30</v>
      </c>
      <c r="K76" s="320">
        <v>0</v>
      </c>
      <c r="L76" s="312">
        <v>5885</v>
      </c>
      <c r="M76" s="312">
        <v>39</v>
      </c>
      <c r="N76" s="312">
        <v>185</v>
      </c>
      <c r="Q76" s="322"/>
      <c r="R76" s="322"/>
      <c r="S76" s="322"/>
      <c r="T76" s="322"/>
      <c r="U76" s="322"/>
      <c r="V76" s="322"/>
      <c r="W76" s="322"/>
      <c r="X76" s="322"/>
      <c r="Y76" s="322"/>
    </row>
    <row r="77" spans="2:25" ht="25.5" customHeight="1">
      <c r="B77" s="222" t="s">
        <v>440</v>
      </c>
      <c r="C77" s="312">
        <f>SUM(C78:C89)</f>
        <v>3747</v>
      </c>
      <c r="D77" s="312">
        <f aca="true" t="shared" si="9" ref="D77:N77">SUM(D78:D89)</f>
        <v>873</v>
      </c>
      <c r="E77" s="312">
        <f t="shared" si="9"/>
        <v>855</v>
      </c>
      <c r="F77" s="312">
        <f t="shared" si="9"/>
        <v>695</v>
      </c>
      <c r="G77" s="312">
        <f t="shared" si="9"/>
        <v>255</v>
      </c>
      <c r="H77" s="312">
        <f t="shared" si="9"/>
        <v>520</v>
      </c>
      <c r="I77" s="320">
        <v>0</v>
      </c>
      <c r="J77" s="312">
        <f t="shared" si="9"/>
        <v>546</v>
      </c>
      <c r="K77" s="312">
        <f t="shared" si="9"/>
        <v>3</v>
      </c>
      <c r="L77" s="312">
        <f t="shared" si="9"/>
        <v>31381</v>
      </c>
      <c r="M77" s="312">
        <f t="shared" si="9"/>
        <v>549</v>
      </c>
      <c r="N77" s="312">
        <f t="shared" si="9"/>
        <v>15367.5</v>
      </c>
      <c r="Q77" s="322"/>
      <c r="R77" s="322"/>
      <c r="S77" s="322"/>
      <c r="T77" s="322"/>
      <c r="U77" s="322"/>
      <c r="V77" s="322"/>
      <c r="W77" s="322"/>
      <c r="X77" s="322"/>
      <c r="Y77" s="322"/>
    </row>
    <row r="78" spans="2:25" ht="25.5" customHeight="1" hidden="1">
      <c r="B78" s="224" t="s">
        <v>437</v>
      </c>
      <c r="C78" s="312">
        <v>255</v>
      </c>
      <c r="D78" s="320">
        <v>45</v>
      </c>
      <c r="E78" s="320">
        <v>39</v>
      </c>
      <c r="F78" s="320">
        <v>59</v>
      </c>
      <c r="G78" s="320">
        <v>17</v>
      </c>
      <c r="H78" s="320">
        <v>55</v>
      </c>
      <c r="I78" s="320">
        <v>0</v>
      </c>
      <c r="J78" s="320">
        <v>40</v>
      </c>
      <c r="K78" s="320">
        <v>0</v>
      </c>
      <c r="L78" s="312">
        <v>739</v>
      </c>
      <c r="M78" s="312">
        <v>6</v>
      </c>
      <c r="N78" s="312">
        <v>3872</v>
      </c>
      <c r="Q78" s="322"/>
      <c r="R78" s="322"/>
      <c r="S78" s="322"/>
      <c r="T78" s="322"/>
      <c r="U78" s="322"/>
      <c r="V78" s="322"/>
      <c r="W78" s="322"/>
      <c r="X78" s="322"/>
      <c r="Y78" s="322"/>
    </row>
    <row r="79" spans="2:25" ht="25.5" customHeight="1" hidden="1">
      <c r="B79" s="224" t="s">
        <v>438</v>
      </c>
      <c r="C79" s="312">
        <v>211</v>
      </c>
      <c r="D79" s="320">
        <v>61</v>
      </c>
      <c r="E79" s="320">
        <v>52</v>
      </c>
      <c r="F79" s="320">
        <v>43</v>
      </c>
      <c r="G79" s="320">
        <v>14</v>
      </c>
      <c r="H79" s="320">
        <v>20</v>
      </c>
      <c r="I79" s="320">
        <v>0</v>
      </c>
      <c r="J79" s="320">
        <v>21</v>
      </c>
      <c r="K79" s="320">
        <v>0</v>
      </c>
      <c r="L79" s="312">
        <v>842</v>
      </c>
      <c r="M79" s="312">
        <v>36</v>
      </c>
      <c r="N79" s="312">
        <v>661</v>
      </c>
      <c r="Q79" s="322"/>
      <c r="R79" s="322"/>
      <c r="S79" s="322"/>
      <c r="T79" s="322"/>
      <c r="U79" s="322"/>
      <c r="V79" s="322"/>
      <c r="W79" s="322"/>
      <c r="X79" s="322"/>
      <c r="Y79" s="322"/>
    </row>
    <row r="80" spans="2:25" ht="25.5" customHeight="1" hidden="1">
      <c r="B80" s="224" t="s">
        <v>239</v>
      </c>
      <c r="C80" s="312">
        <v>303</v>
      </c>
      <c r="D80" s="320">
        <v>64</v>
      </c>
      <c r="E80" s="320">
        <v>46</v>
      </c>
      <c r="F80" s="320">
        <v>53</v>
      </c>
      <c r="G80" s="320">
        <v>31</v>
      </c>
      <c r="H80" s="320">
        <v>52</v>
      </c>
      <c r="I80" s="320">
        <v>0</v>
      </c>
      <c r="J80" s="320">
        <v>57</v>
      </c>
      <c r="K80" s="320">
        <v>0</v>
      </c>
      <c r="L80" s="312">
        <v>1491</v>
      </c>
      <c r="M80" s="312">
        <v>47</v>
      </c>
      <c r="N80" s="312">
        <v>475</v>
      </c>
      <c r="Q80" s="322"/>
      <c r="R80" s="322"/>
      <c r="S80" s="322"/>
      <c r="T80" s="322"/>
      <c r="U80" s="322"/>
      <c r="V80" s="322"/>
      <c r="W80" s="322"/>
      <c r="X80" s="322"/>
      <c r="Y80" s="322"/>
    </row>
    <row r="81" spans="2:25" ht="25.5" customHeight="1" hidden="1">
      <c r="B81" s="224" t="s">
        <v>428</v>
      </c>
      <c r="C81" s="312">
        <v>295</v>
      </c>
      <c r="D81" s="320">
        <v>74</v>
      </c>
      <c r="E81" s="320">
        <v>41</v>
      </c>
      <c r="F81" s="320">
        <v>66</v>
      </c>
      <c r="G81" s="320">
        <v>23</v>
      </c>
      <c r="H81" s="320">
        <v>43</v>
      </c>
      <c r="I81" s="320">
        <v>0</v>
      </c>
      <c r="J81" s="320">
        <v>48</v>
      </c>
      <c r="K81" s="320">
        <v>0</v>
      </c>
      <c r="L81" s="312">
        <v>3202</v>
      </c>
      <c r="M81" s="312">
        <v>43</v>
      </c>
      <c r="N81" s="312">
        <v>885</v>
      </c>
      <c r="Q81" s="322"/>
      <c r="R81" s="322"/>
      <c r="S81" s="322"/>
      <c r="T81" s="322"/>
      <c r="U81" s="322"/>
      <c r="V81" s="322"/>
      <c r="W81" s="322"/>
      <c r="X81" s="322"/>
      <c r="Y81" s="322"/>
    </row>
    <row r="82" spans="2:25" ht="25.5" customHeight="1">
      <c r="B82" s="224" t="s">
        <v>429</v>
      </c>
      <c r="C82" s="312">
        <v>346</v>
      </c>
      <c r="D82" s="320">
        <v>66</v>
      </c>
      <c r="E82" s="320">
        <v>83</v>
      </c>
      <c r="F82" s="320">
        <v>49</v>
      </c>
      <c r="G82" s="320">
        <v>34</v>
      </c>
      <c r="H82" s="320">
        <v>54</v>
      </c>
      <c r="I82" s="320">
        <v>0</v>
      </c>
      <c r="J82" s="320">
        <v>59</v>
      </c>
      <c r="K82" s="320">
        <v>1</v>
      </c>
      <c r="L82" s="312">
        <v>3283</v>
      </c>
      <c r="M82" s="312">
        <v>51</v>
      </c>
      <c r="N82" s="312">
        <v>1242</v>
      </c>
      <c r="Q82" s="322"/>
      <c r="R82" s="322"/>
      <c r="S82" s="322"/>
      <c r="T82" s="322"/>
      <c r="U82" s="322"/>
      <c r="V82" s="322"/>
      <c r="W82" s="322"/>
      <c r="X82" s="322"/>
      <c r="Y82" s="322"/>
    </row>
    <row r="83" spans="2:25" ht="25.5" customHeight="1">
      <c r="B83" s="224" t="s">
        <v>430</v>
      </c>
      <c r="C83" s="312">
        <v>268</v>
      </c>
      <c r="D83" s="320">
        <v>45</v>
      </c>
      <c r="E83" s="320">
        <v>78</v>
      </c>
      <c r="F83" s="320">
        <v>48</v>
      </c>
      <c r="G83" s="320">
        <v>17</v>
      </c>
      <c r="H83" s="320">
        <v>36</v>
      </c>
      <c r="I83" s="320">
        <v>0</v>
      </c>
      <c r="J83" s="320">
        <v>43</v>
      </c>
      <c r="K83" s="320">
        <v>1</v>
      </c>
      <c r="L83" s="312">
        <v>2722</v>
      </c>
      <c r="M83" s="312">
        <v>49</v>
      </c>
      <c r="N83" s="312">
        <v>888</v>
      </c>
      <c r="Q83" s="322"/>
      <c r="R83" s="322"/>
      <c r="S83" s="322"/>
      <c r="T83" s="322"/>
      <c r="U83" s="322"/>
      <c r="V83" s="322"/>
      <c r="W83" s="322"/>
      <c r="X83" s="322"/>
      <c r="Y83" s="322"/>
    </row>
    <row r="84" spans="2:25" ht="25.5" customHeight="1">
      <c r="B84" s="224" t="s">
        <v>431</v>
      </c>
      <c r="C84" s="312">
        <v>390</v>
      </c>
      <c r="D84" s="320">
        <v>140</v>
      </c>
      <c r="E84" s="320">
        <v>66</v>
      </c>
      <c r="F84" s="320">
        <v>60</v>
      </c>
      <c r="G84" s="320">
        <v>23</v>
      </c>
      <c r="H84" s="320">
        <v>54</v>
      </c>
      <c r="I84" s="320">
        <v>0</v>
      </c>
      <c r="J84" s="320">
        <v>47</v>
      </c>
      <c r="K84" s="320">
        <v>0</v>
      </c>
      <c r="L84" s="312">
        <v>3618</v>
      </c>
      <c r="M84" s="312">
        <v>66</v>
      </c>
      <c r="N84" s="312">
        <v>678</v>
      </c>
      <c r="Q84" s="322"/>
      <c r="R84" s="322"/>
      <c r="S84" s="322"/>
      <c r="T84" s="322"/>
      <c r="U84" s="322"/>
      <c r="V84" s="322"/>
      <c r="W84" s="322"/>
      <c r="X84" s="322"/>
      <c r="Y84" s="322"/>
    </row>
    <row r="85" spans="2:25" ht="25.5" customHeight="1">
      <c r="B85" s="224" t="s">
        <v>432</v>
      </c>
      <c r="C85" s="312">
        <v>359</v>
      </c>
      <c r="D85" s="323">
        <v>97</v>
      </c>
      <c r="E85" s="323">
        <v>90</v>
      </c>
      <c r="F85" s="323">
        <v>40</v>
      </c>
      <c r="G85" s="323">
        <v>23</v>
      </c>
      <c r="H85" s="323">
        <v>51</v>
      </c>
      <c r="I85" s="323">
        <v>0</v>
      </c>
      <c r="J85" s="323">
        <v>58</v>
      </c>
      <c r="K85" s="323">
        <v>0</v>
      </c>
      <c r="L85" s="312">
        <v>3543</v>
      </c>
      <c r="M85" s="312">
        <v>65</v>
      </c>
      <c r="N85" s="312">
        <v>2776.5</v>
      </c>
      <c r="Q85" s="322"/>
      <c r="R85" s="322"/>
      <c r="S85" s="322"/>
      <c r="T85" s="322"/>
      <c r="U85" s="322"/>
      <c r="V85" s="322"/>
      <c r="W85" s="322"/>
      <c r="X85" s="322"/>
      <c r="Y85" s="322"/>
    </row>
    <row r="86" spans="2:25" ht="25.5" customHeight="1">
      <c r="B86" s="224" t="s">
        <v>433</v>
      </c>
      <c r="C86" s="312">
        <v>311</v>
      </c>
      <c r="D86" s="323">
        <v>64</v>
      </c>
      <c r="E86" s="323">
        <v>106</v>
      </c>
      <c r="F86" s="323">
        <v>42</v>
      </c>
      <c r="G86" s="323">
        <v>23</v>
      </c>
      <c r="H86" s="323">
        <v>31</v>
      </c>
      <c r="I86" s="323">
        <v>0</v>
      </c>
      <c r="J86" s="323">
        <v>45</v>
      </c>
      <c r="K86" s="323">
        <v>0</v>
      </c>
      <c r="L86" s="312">
        <v>2657</v>
      </c>
      <c r="M86" s="312">
        <v>65</v>
      </c>
      <c r="N86" s="312">
        <v>786</v>
      </c>
      <c r="Q86" s="322"/>
      <c r="R86" s="322"/>
      <c r="S86" s="322"/>
      <c r="T86" s="322"/>
      <c r="U86" s="322"/>
      <c r="V86" s="322"/>
      <c r="W86" s="322"/>
      <c r="X86" s="322"/>
      <c r="Y86" s="322"/>
    </row>
    <row r="87" spans="2:25" ht="25.5" customHeight="1">
      <c r="B87" s="224" t="s">
        <v>434</v>
      </c>
      <c r="C87" s="312">
        <v>370</v>
      </c>
      <c r="D87" s="323">
        <v>67</v>
      </c>
      <c r="E87" s="323">
        <v>104</v>
      </c>
      <c r="F87" s="323">
        <v>83</v>
      </c>
      <c r="G87" s="323">
        <v>27</v>
      </c>
      <c r="H87" s="323">
        <v>39</v>
      </c>
      <c r="I87" s="323">
        <v>0</v>
      </c>
      <c r="J87" s="323">
        <v>50</v>
      </c>
      <c r="K87" s="323">
        <v>0</v>
      </c>
      <c r="L87" s="312">
        <v>3789</v>
      </c>
      <c r="M87" s="312">
        <v>31</v>
      </c>
      <c r="N87" s="312">
        <v>1397</v>
      </c>
      <c r="Q87" s="322"/>
      <c r="R87" s="322"/>
      <c r="S87" s="322"/>
      <c r="T87" s="322"/>
      <c r="U87" s="322"/>
      <c r="V87" s="322"/>
      <c r="W87" s="322"/>
      <c r="X87" s="322"/>
      <c r="Y87" s="322"/>
    </row>
    <row r="88" spans="2:25" ht="25.5" customHeight="1">
      <c r="B88" s="224" t="s">
        <v>435</v>
      </c>
      <c r="C88" s="312">
        <v>291</v>
      </c>
      <c r="D88" s="323">
        <v>53</v>
      </c>
      <c r="E88" s="323">
        <v>90</v>
      </c>
      <c r="F88" s="323">
        <v>77</v>
      </c>
      <c r="G88" s="323">
        <v>11</v>
      </c>
      <c r="H88" s="323">
        <v>26</v>
      </c>
      <c r="I88" s="323">
        <v>0</v>
      </c>
      <c r="J88" s="323">
        <v>33</v>
      </c>
      <c r="K88" s="323">
        <v>1</v>
      </c>
      <c r="L88" s="312">
        <v>3788</v>
      </c>
      <c r="M88" s="312">
        <v>31</v>
      </c>
      <c r="N88" s="312">
        <v>1397</v>
      </c>
      <c r="Q88" s="322"/>
      <c r="R88" s="322"/>
      <c r="S88" s="322"/>
      <c r="T88" s="322"/>
      <c r="U88" s="322"/>
      <c r="V88" s="322"/>
      <c r="W88" s="322"/>
      <c r="X88" s="322"/>
      <c r="Y88" s="322"/>
    </row>
    <row r="89" spans="2:25" ht="25.5" customHeight="1">
      <c r="B89" s="224" t="s">
        <v>436</v>
      </c>
      <c r="C89" s="312">
        <v>348</v>
      </c>
      <c r="D89" s="323">
        <v>97</v>
      </c>
      <c r="E89" s="323">
        <v>60</v>
      </c>
      <c r="F89" s="323">
        <v>75</v>
      </c>
      <c r="G89" s="323">
        <v>12</v>
      </c>
      <c r="H89" s="323">
        <v>59</v>
      </c>
      <c r="I89" s="323">
        <v>0</v>
      </c>
      <c r="J89" s="323">
        <v>45</v>
      </c>
      <c r="K89" s="323">
        <v>0</v>
      </c>
      <c r="L89" s="312">
        <v>1707</v>
      </c>
      <c r="M89" s="312">
        <v>59</v>
      </c>
      <c r="N89" s="312">
        <v>310</v>
      </c>
      <c r="Q89" s="322"/>
      <c r="R89" s="322"/>
      <c r="S89" s="322"/>
      <c r="T89" s="322"/>
      <c r="U89" s="322"/>
      <c r="V89" s="322"/>
      <c r="W89" s="322"/>
      <c r="X89" s="322"/>
      <c r="Y89" s="322"/>
    </row>
    <row r="90" spans="2:25" ht="25.5" customHeight="1">
      <c r="B90" s="222" t="s">
        <v>441</v>
      </c>
      <c r="C90" s="312"/>
      <c r="D90" s="312"/>
      <c r="E90" s="312"/>
      <c r="F90" s="312"/>
      <c r="G90" s="312"/>
      <c r="H90" s="312"/>
      <c r="I90" s="320"/>
      <c r="J90" s="312"/>
      <c r="K90" s="312"/>
      <c r="L90" s="312"/>
      <c r="M90" s="312"/>
      <c r="N90" s="312"/>
      <c r="Q90" s="322"/>
      <c r="R90" s="322"/>
      <c r="S90" s="322"/>
      <c r="T90" s="322"/>
      <c r="U90" s="322"/>
      <c r="V90" s="322"/>
      <c r="W90" s="322"/>
      <c r="X90" s="322"/>
      <c r="Y90" s="322"/>
    </row>
    <row r="91" spans="2:25" ht="25.5" customHeight="1">
      <c r="B91" s="224" t="s">
        <v>437</v>
      </c>
      <c r="C91" s="312">
        <v>286</v>
      </c>
      <c r="D91" s="320">
        <v>72</v>
      </c>
      <c r="E91" s="320">
        <v>48</v>
      </c>
      <c r="F91" s="320">
        <v>44</v>
      </c>
      <c r="G91" s="320">
        <v>21</v>
      </c>
      <c r="H91" s="320">
        <v>58</v>
      </c>
      <c r="I91" s="320">
        <v>0</v>
      </c>
      <c r="J91" s="320">
        <v>43</v>
      </c>
      <c r="K91" s="320">
        <v>0</v>
      </c>
      <c r="L91" s="312">
        <v>743</v>
      </c>
      <c r="M91" s="312">
        <v>11</v>
      </c>
      <c r="N91" s="312">
        <v>1426</v>
      </c>
      <c r="Q91" s="322"/>
      <c r="R91" s="322"/>
      <c r="S91" s="322"/>
      <c r="T91" s="322"/>
      <c r="U91" s="322"/>
      <c r="V91" s="322"/>
      <c r="W91" s="322"/>
      <c r="X91" s="322"/>
      <c r="Y91" s="322"/>
    </row>
    <row r="92" spans="2:25" ht="25.5" customHeight="1">
      <c r="B92" s="224" t="s">
        <v>438</v>
      </c>
      <c r="C92" s="312">
        <v>173</v>
      </c>
      <c r="D92" s="320">
        <v>36</v>
      </c>
      <c r="E92" s="320">
        <v>20</v>
      </c>
      <c r="F92" s="320">
        <v>33</v>
      </c>
      <c r="G92" s="320">
        <v>8</v>
      </c>
      <c r="H92" s="320">
        <v>35</v>
      </c>
      <c r="I92" s="320">
        <v>0</v>
      </c>
      <c r="J92" s="320">
        <v>40</v>
      </c>
      <c r="K92" s="320">
        <v>1</v>
      </c>
      <c r="L92" s="312">
        <v>376</v>
      </c>
      <c r="M92" s="312">
        <v>42</v>
      </c>
      <c r="N92" s="312">
        <v>721</v>
      </c>
      <c r="Q92" s="322"/>
      <c r="R92" s="322"/>
      <c r="S92" s="322"/>
      <c r="T92" s="322"/>
      <c r="U92" s="322"/>
      <c r="V92" s="322"/>
      <c r="W92" s="322"/>
      <c r="X92" s="322"/>
      <c r="Y92" s="322"/>
    </row>
    <row r="93" spans="2:25" ht="25.5" customHeight="1">
      <c r="B93" s="224" t="s">
        <v>239</v>
      </c>
      <c r="C93" s="312">
        <v>304</v>
      </c>
      <c r="D93" s="320">
        <v>83</v>
      </c>
      <c r="E93" s="320">
        <v>64</v>
      </c>
      <c r="F93" s="320">
        <v>51</v>
      </c>
      <c r="G93" s="320">
        <v>25</v>
      </c>
      <c r="H93" s="320">
        <v>43</v>
      </c>
      <c r="I93" s="320">
        <v>0</v>
      </c>
      <c r="J93" s="320">
        <v>37</v>
      </c>
      <c r="K93" s="320">
        <v>1</v>
      </c>
      <c r="L93" s="312">
        <v>2587</v>
      </c>
      <c r="M93" s="312">
        <v>38</v>
      </c>
      <c r="N93" s="312">
        <v>1083</v>
      </c>
      <c r="Q93" s="322"/>
      <c r="R93" s="322"/>
      <c r="S93" s="322"/>
      <c r="T93" s="322"/>
      <c r="U93" s="322"/>
      <c r="V93" s="322"/>
      <c r="W93" s="322"/>
      <c r="X93" s="322"/>
      <c r="Y93" s="322"/>
    </row>
    <row r="94" spans="2:25" ht="25.5" customHeight="1">
      <c r="B94" s="224" t="s">
        <v>428</v>
      </c>
      <c r="C94" s="312">
        <v>288</v>
      </c>
      <c r="D94" s="320">
        <v>59</v>
      </c>
      <c r="E94" s="320">
        <v>70</v>
      </c>
      <c r="F94" s="320">
        <v>54</v>
      </c>
      <c r="G94" s="320">
        <v>16</v>
      </c>
      <c r="H94" s="320">
        <v>34</v>
      </c>
      <c r="I94" s="320">
        <v>0</v>
      </c>
      <c r="J94" s="320">
        <v>55</v>
      </c>
      <c r="K94" s="320">
        <v>0</v>
      </c>
      <c r="L94" s="312">
        <v>3733</v>
      </c>
      <c r="M94" s="312">
        <v>30</v>
      </c>
      <c r="N94" s="312">
        <v>881.5</v>
      </c>
      <c r="Q94" s="322"/>
      <c r="R94" s="322"/>
      <c r="S94" s="322"/>
      <c r="T94" s="322"/>
      <c r="U94" s="322"/>
      <c r="V94" s="322"/>
      <c r="W94" s="322"/>
      <c r="X94" s="322"/>
      <c r="Y94" s="322"/>
    </row>
    <row r="95" spans="2:25" ht="25.5" customHeight="1" thickBot="1">
      <c r="B95" s="224" t="s">
        <v>429</v>
      </c>
      <c r="C95" s="312">
        <v>311</v>
      </c>
      <c r="D95" s="320">
        <v>58</v>
      </c>
      <c r="E95" s="320">
        <v>59</v>
      </c>
      <c r="F95" s="320">
        <v>70</v>
      </c>
      <c r="G95" s="320">
        <v>23</v>
      </c>
      <c r="H95" s="320">
        <v>33</v>
      </c>
      <c r="I95" s="320">
        <v>0</v>
      </c>
      <c r="J95" s="320">
        <v>68</v>
      </c>
      <c r="K95" s="320">
        <v>0</v>
      </c>
      <c r="L95" s="312">
        <v>3545</v>
      </c>
      <c r="M95" s="312">
        <v>57</v>
      </c>
      <c r="N95" s="312">
        <v>1327.5</v>
      </c>
      <c r="Q95" s="322"/>
      <c r="R95" s="322"/>
      <c r="S95" s="322"/>
      <c r="T95" s="322"/>
      <c r="U95" s="322"/>
      <c r="V95" s="322"/>
      <c r="W95" s="322"/>
      <c r="X95" s="322"/>
      <c r="Y95" s="322"/>
    </row>
    <row r="96" spans="2:14" ht="24.75" customHeight="1">
      <c r="B96" s="377" t="s">
        <v>568</v>
      </c>
      <c r="C96" s="373">
        <f aca="true" t="shared" si="10" ref="C96:H96">(C95-C94)/C94*100</f>
        <v>7.986111111111111</v>
      </c>
      <c r="D96" s="373">
        <f t="shared" si="10"/>
        <v>-1.694915254237288</v>
      </c>
      <c r="E96" s="373">
        <f t="shared" si="10"/>
        <v>-15.714285714285714</v>
      </c>
      <c r="F96" s="373">
        <f t="shared" si="10"/>
        <v>29.629629629629626</v>
      </c>
      <c r="G96" s="373">
        <f t="shared" si="10"/>
        <v>43.75</v>
      </c>
      <c r="H96" s="373">
        <f t="shared" si="10"/>
        <v>-2.941176470588235</v>
      </c>
      <c r="I96" s="375">
        <v>0</v>
      </c>
      <c r="J96" s="373">
        <f>(J95-J94)/J94*100</f>
        <v>23.636363636363637</v>
      </c>
      <c r="K96" s="375">
        <v>0</v>
      </c>
      <c r="L96" s="373">
        <f>(L95-L94)/L94*100</f>
        <v>-5.036163943209216</v>
      </c>
      <c r="M96" s="373">
        <f>(M95-M94)/M94*100</f>
        <v>90</v>
      </c>
      <c r="N96" s="373">
        <v>50.57</v>
      </c>
    </row>
    <row r="97" spans="2:14" ht="24.75" customHeight="1" thickBot="1">
      <c r="B97" s="378"/>
      <c r="C97" s="428"/>
      <c r="D97" s="428"/>
      <c r="E97" s="428"/>
      <c r="F97" s="428"/>
      <c r="G97" s="428"/>
      <c r="H97" s="428"/>
      <c r="I97" s="376"/>
      <c r="J97" s="428"/>
      <c r="K97" s="376"/>
      <c r="L97" s="428"/>
      <c r="M97" s="428"/>
      <c r="N97" s="428"/>
    </row>
    <row r="98" spans="2:14" ht="27" customHeight="1">
      <c r="B98" s="377" t="s">
        <v>569</v>
      </c>
      <c r="C98" s="373">
        <f>(C95-C82)/C82*100</f>
        <v>-10.115606936416185</v>
      </c>
      <c r="D98" s="373">
        <f aca="true" t="shared" si="11" ref="D98:M98">(D95-D82)/D82*100</f>
        <v>-12.121212121212121</v>
      </c>
      <c r="E98" s="373">
        <f t="shared" si="11"/>
        <v>-28.915662650602407</v>
      </c>
      <c r="F98" s="373">
        <f t="shared" si="11"/>
        <v>42.857142857142854</v>
      </c>
      <c r="G98" s="373">
        <f t="shared" si="11"/>
        <v>-32.35294117647059</v>
      </c>
      <c r="H98" s="373">
        <f t="shared" si="11"/>
        <v>-38.88888888888889</v>
      </c>
      <c r="I98" s="375">
        <v>0</v>
      </c>
      <c r="J98" s="373">
        <f t="shared" si="11"/>
        <v>15.254237288135593</v>
      </c>
      <c r="K98" s="373">
        <f t="shared" si="11"/>
        <v>-100</v>
      </c>
      <c r="L98" s="373">
        <f t="shared" si="11"/>
        <v>7.980505635089857</v>
      </c>
      <c r="M98" s="373">
        <f t="shared" si="11"/>
        <v>11.76470588235294</v>
      </c>
      <c r="N98" s="373">
        <v>6.92</v>
      </c>
    </row>
    <row r="99" spans="2:14" ht="27" customHeight="1" thickBot="1">
      <c r="B99" s="417"/>
      <c r="C99" s="428"/>
      <c r="D99" s="428"/>
      <c r="E99" s="428"/>
      <c r="F99" s="428"/>
      <c r="G99" s="428"/>
      <c r="H99" s="428"/>
      <c r="I99" s="376"/>
      <c r="J99" s="428"/>
      <c r="K99" s="428"/>
      <c r="L99" s="428"/>
      <c r="M99" s="428"/>
      <c r="N99" s="428"/>
    </row>
    <row r="100" spans="2:12" ht="18" customHeight="1">
      <c r="B100" s="253" t="s">
        <v>570</v>
      </c>
      <c r="L100" s="312"/>
    </row>
    <row r="101" spans="2:14" ht="19.5" customHeight="1">
      <c r="B101" s="295" t="s">
        <v>571</v>
      </c>
      <c r="C101" s="324"/>
      <c r="D101" s="324"/>
      <c r="E101" s="324"/>
      <c r="F101" s="324"/>
      <c r="G101" s="302"/>
      <c r="H101" s="233"/>
      <c r="I101" s="233"/>
      <c r="J101" s="233"/>
      <c r="K101" s="233"/>
      <c r="L101" s="233"/>
      <c r="M101" s="233"/>
      <c r="N101" s="233"/>
    </row>
    <row r="102" spans="2:14" ht="19.5" customHeight="1">
      <c r="B102" s="253" t="s">
        <v>572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</row>
    <row r="103" spans="2:14" ht="19.5" customHeight="1">
      <c r="B103" s="253" t="s">
        <v>573</v>
      </c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</row>
    <row r="104" spans="2:14" ht="34.5" customHeight="1">
      <c r="B104" s="194" t="s">
        <v>574</v>
      </c>
      <c r="C104" s="195"/>
      <c r="D104" s="195"/>
      <c r="E104" s="195"/>
      <c r="F104" s="195"/>
      <c r="G104" s="195"/>
      <c r="H104" s="195"/>
      <c r="I104" s="233"/>
      <c r="J104" s="233"/>
      <c r="K104" s="233"/>
      <c r="L104" s="233"/>
      <c r="M104" s="233"/>
      <c r="N104" s="233"/>
    </row>
    <row r="105" spans="2:14" ht="34.5" customHeight="1">
      <c r="B105" s="325" t="s">
        <v>575</v>
      </c>
      <c r="C105" s="195"/>
      <c r="D105" s="195"/>
      <c r="E105" s="195"/>
      <c r="F105" s="195"/>
      <c r="G105" s="195"/>
      <c r="H105" s="195"/>
      <c r="I105" s="233"/>
      <c r="J105" s="233"/>
      <c r="K105" s="233"/>
      <c r="L105" s="233"/>
      <c r="M105" s="233"/>
      <c r="N105" s="326" t="s">
        <v>576</v>
      </c>
    </row>
    <row r="106" spans="2:14" ht="24.75" customHeight="1" thickBot="1">
      <c r="B106" s="195"/>
      <c r="C106" s="195"/>
      <c r="D106" s="195"/>
      <c r="E106" s="195"/>
      <c r="F106" s="195"/>
      <c r="G106" s="195"/>
      <c r="H106" s="195"/>
      <c r="N106" s="327" t="s">
        <v>577</v>
      </c>
    </row>
    <row r="107" spans="2:14" ht="24.75" customHeight="1">
      <c r="B107" s="418" t="s">
        <v>376</v>
      </c>
      <c r="C107" s="495" t="s">
        <v>578</v>
      </c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</row>
    <row r="108" spans="2:14" ht="24.75" customHeight="1">
      <c r="B108" s="419"/>
      <c r="C108" s="481" t="s">
        <v>579</v>
      </c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24.75" customHeight="1">
      <c r="B109" s="430" t="s">
        <v>554</v>
      </c>
      <c r="C109" s="483" t="s">
        <v>580</v>
      </c>
      <c r="D109" s="484"/>
      <c r="E109" s="477" t="s">
        <v>581</v>
      </c>
      <c r="F109" s="478"/>
      <c r="G109" s="477" t="s">
        <v>582</v>
      </c>
      <c r="H109" s="478"/>
      <c r="I109" s="477" t="s">
        <v>583</v>
      </c>
      <c r="J109" s="478"/>
      <c r="K109" s="480" t="s">
        <v>584</v>
      </c>
      <c r="L109" s="478"/>
      <c r="M109" s="487" t="s">
        <v>585</v>
      </c>
      <c r="N109" s="487" t="s">
        <v>586</v>
      </c>
    </row>
    <row r="110" spans="2:14" ht="24.75" customHeight="1">
      <c r="B110" s="431"/>
      <c r="C110" s="485"/>
      <c r="D110" s="486"/>
      <c r="E110" s="479"/>
      <c r="F110" s="479"/>
      <c r="G110" s="479"/>
      <c r="H110" s="479"/>
      <c r="I110" s="479"/>
      <c r="J110" s="479"/>
      <c r="K110" s="479"/>
      <c r="L110" s="479"/>
      <c r="M110" s="488"/>
      <c r="N110" s="488"/>
    </row>
    <row r="111" spans="2:14" ht="24.75" customHeight="1">
      <c r="B111" s="431"/>
      <c r="C111" s="466" t="s">
        <v>538</v>
      </c>
      <c r="D111" s="467"/>
      <c r="E111" s="540" t="s">
        <v>587</v>
      </c>
      <c r="F111" s="467"/>
      <c r="G111" s="470" t="s">
        <v>588</v>
      </c>
      <c r="H111" s="471"/>
      <c r="I111" s="473" t="s">
        <v>589</v>
      </c>
      <c r="J111" s="474"/>
      <c r="K111" s="470" t="s">
        <v>590</v>
      </c>
      <c r="L111" s="471"/>
      <c r="M111" s="489" t="s">
        <v>591</v>
      </c>
      <c r="N111" s="490" t="s">
        <v>561</v>
      </c>
    </row>
    <row r="112" spans="2:14" ht="24.75" customHeight="1" thickBot="1">
      <c r="B112" s="432"/>
      <c r="C112" s="468"/>
      <c r="D112" s="469"/>
      <c r="E112" s="541"/>
      <c r="F112" s="469"/>
      <c r="G112" s="421"/>
      <c r="H112" s="472"/>
      <c r="I112" s="475"/>
      <c r="J112" s="476"/>
      <c r="K112" s="421"/>
      <c r="L112" s="472"/>
      <c r="M112" s="388"/>
      <c r="N112" s="491"/>
    </row>
    <row r="113" spans="2:14" ht="24.75" customHeight="1" hidden="1">
      <c r="B113" s="212" t="s">
        <v>398</v>
      </c>
      <c r="C113" s="209"/>
      <c r="E113" s="209"/>
      <c r="G113" s="209"/>
      <c r="I113" s="209"/>
      <c r="K113" s="209"/>
      <c r="M113" s="211"/>
      <c r="N113" s="328"/>
    </row>
    <row r="114" spans="2:14" ht="24.75" customHeight="1" hidden="1">
      <c r="B114" s="212" t="s">
        <v>399</v>
      </c>
      <c r="C114" s="209"/>
      <c r="E114" s="209"/>
      <c r="G114" s="209"/>
      <c r="I114" s="209"/>
      <c r="K114" s="209"/>
      <c r="M114" s="211"/>
      <c r="N114" s="328"/>
    </row>
    <row r="115" spans="2:14" ht="24.75" customHeight="1" hidden="1">
      <c r="B115" s="212" t="s">
        <v>400</v>
      </c>
      <c r="C115" s="209"/>
      <c r="E115" s="209"/>
      <c r="G115" s="209"/>
      <c r="I115" s="209"/>
      <c r="K115" s="209"/>
      <c r="M115" s="211"/>
      <c r="N115" s="328"/>
    </row>
    <row r="116" spans="2:14" ht="24.75" customHeight="1" hidden="1">
      <c r="B116" s="212"/>
      <c r="C116" s="209"/>
      <c r="E116" s="209"/>
      <c r="G116" s="209"/>
      <c r="I116" s="209"/>
      <c r="K116" s="209"/>
      <c r="M116" s="211"/>
      <c r="N116" s="328"/>
    </row>
    <row r="117" spans="2:14" ht="33" customHeight="1" hidden="1">
      <c r="B117" s="212" t="s">
        <v>401</v>
      </c>
      <c r="C117" s="548">
        <v>4301837</v>
      </c>
      <c r="D117" s="544"/>
      <c r="E117" s="547">
        <v>2282156</v>
      </c>
      <c r="F117" s="544"/>
      <c r="G117" s="543">
        <v>421984</v>
      </c>
      <c r="H117" s="544"/>
      <c r="I117" s="543">
        <v>824253</v>
      </c>
      <c r="J117" s="544"/>
      <c r="K117" s="543">
        <v>392546</v>
      </c>
      <c r="L117" s="544"/>
      <c r="M117" s="211">
        <v>41125</v>
      </c>
      <c r="N117" s="225">
        <v>339773</v>
      </c>
    </row>
    <row r="118" spans="2:14" ht="33" customHeight="1" hidden="1">
      <c r="B118" s="212" t="s">
        <v>402</v>
      </c>
      <c r="C118" s="548">
        <v>5450770</v>
      </c>
      <c r="D118" s="544"/>
      <c r="E118" s="547">
        <v>2735991</v>
      </c>
      <c r="F118" s="544"/>
      <c r="G118" s="543">
        <v>476684</v>
      </c>
      <c r="H118" s="544"/>
      <c r="I118" s="543">
        <v>887456</v>
      </c>
      <c r="J118" s="544"/>
      <c r="K118" s="543">
        <v>509729</v>
      </c>
      <c r="L118" s="544"/>
      <c r="M118" s="211">
        <v>39775</v>
      </c>
      <c r="N118" s="225">
        <v>801135</v>
      </c>
    </row>
    <row r="119" spans="2:14" ht="33" customHeight="1" hidden="1">
      <c r="B119" s="212" t="s">
        <v>403</v>
      </c>
      <c r="C119" s="548">
        <v>8125886</v>
      </c>
      <c r="D119" s="544"/>
      <c r="E119" s="547">
        <v>3121013</v>
      </c>
      <c r="F119" s="544"/>
      <c r="G119" s="543">
        <v>567151</v>
      </c>
      <c r="H119" s="544"/>
      <c r="I119" s="543">
        <v>2330393</v>
      </c>
      <c r="J119" s="544"/>
      <c r="K119" s="543">
        <v>357418</v>
      </c>
      <c r="L119" s="544"/>
      <c r="M119" s="211">
        <v>395516</v>
      </c>
      <c r="N119" s="225">
        <v>1354395</v>
      </c>
    </row>
    <row r="120" spans="2:14" ht="33" customHeight="1" hidden="1">
      <c r="B120" s="212" t="s">
        <v>404</v>
      </c>
      <c r="C120" s="548">
        <v>11837616</v>
      </c>
      <c r="D120" s="544"/>
      <c r="E120" s="547">
        <v>6130934</v>
      </c>
      <c r="F120" s="544"/>
      <c r="G120" s="543">
        <v>2622545</v>
      </c>
      <c r="H120" s="544"/>
      <c r="I120" s="543">
        <v>1482368</v>
      </c>
      <c r="J120" s="544"/>
      <c r="K120" s="543">
        <v>570278</v>
      </c>
      <c r="L120" s="544"/>
      <c r="M120" s="211">
        <v>73549</v>
      </c>
      <c r="N120" s="225">
        <v>957942</v>
      </c>
    </row>
    <row r="121" spans="2:14" ht="33" customHeight="1" hidden="1">
      <c r="B121" s="212" t="s">
        <v>405</v>
      </c>
      <c r="C121" s="548">
        <v>15618392</v>
      </c>
      <c r="D121" s="544"/>
      <c r="E121" s="547">
        <v>7266994</v>
      </c>
      <c r="F121" s="544"/>
      <c r="G121" s="543">
        <v>1767463</v>
      </c>
      <c r="H121" s="544"/>
      <c r="I121" s="543">
        <v>3207690</v>
      </c>
      <c r="J121" s="544"/>
      <c r="K121" s="543">
        <v>938550</v>
      </c>
      <c r="L121" s="544"/>
      <c r="M121" s="211">
        <v>415047</v>
      </c>
      <c r="N121" s="225">
        <v>2022648</v>
      </c>
    </row>
    <row r="122" spans="2:14" ht="33" customHeight="1" hidden="1">
      <c r="B122" s="212" t="s">
        <v>406</v>
      </c>
      <c r="C122" s="548">
        <f>SUM(C123:D126)</f>
        <v>19016248</v>
      </c>
      <c r="D122" s="544"/>
      <c r="E122" s="547">
        <f>SUM(E123:E126)</f>
        <v>8013286</v>
      </c>
      <c r="F122" s="544"/>
      <c r="G122" s="543">
        <f>SUM(G123:G126)</f>
        <v>1866964</v>
      </c>
      <c r="H122" s="544"/>
      <c r="I122" s="543">
        <f>SUM(I123:I126)</f>
        <v>3916389</v>
      </c>
      <c r="J122" s="544"/>
      <c r="K122" s="543">
        <f>SUM(K123:K126)</f>
        <v>1438943</v>
      </c>
      <c r="L122" s="544"/>
      <c r="M122" s="225">
        <f>SUM(M123:M126)</f>
        <v>617824</v>
      </c>
      <c r="N122" s="329">
        <f>SUM(N123:N126)</f>
        <v>3162842</v>
      </c>
    </row>
    <row r="123" spans="2:14" ht="33" customHeight="1" hidden="1">
      <c r="B123" s="212" t="s">
        <v>407</v>
      </c>
      <c r="C123" s="548">
        <f>SUM(E123:N123)</f>
        <v>4219445</v>
      </c>
      <c r="D123" s="544"/>
      <c r="E123" s="547">
        <v>1795154</v>
      </c>
      <c r="F123" s="544"/>
      <c r="G123" s="543">
        <v>764736</v>
      </c>
      <c r="H123" s="544"/>
      <c r="I123" s="543">
        <v>649709</v>
      </c>
      <c r="J123" s="544"/>
      <c r="K123" s="543">
        <v>205688</v>
      </c>
      <c r="L123" s="544"/>
      <c r="M123" s="225">
        <v>103360</v>
      </c>
      <c r="N123" s="329">
        <v>700798</v>
      </c>
    </row>
    <row r="124" spans="2:14" ht="33" customHeight="1" hidden="1">
      <c r="B124" s="212" t="s">
        <v>408</v>
      </c>
      <c r="C124" s="548">
        <f>SUM(E124:N124)</f>
        <v>4371109</v>
      </c>
      <c r="D124" s="544"/>
      <c r="E124" s="547">
        <v>1793997</v>
      </c>
      <c r="F124" s="544"/>
      <c r="G124" s="543">
        <v>289189</v>
      </c>
      <c r="H124" s="544"/>
      <c r="I124" s="543">
        <v>1145984</v>
      </c>
      <c r="J124" s="544"/>
      <c r="K124" s="543">
        <v>265670</v>
      </c>
      <c r="L124" s="544"/>
      <c r="M124" s="225">
        <v>92237</v>
      </c>
      <c r="N124" s="329">
        <v>784032</v>
      </c>
    </row>
    <row r="125" spans="2:14" ht="33" customHeight="1" hidden="1">
      <c r="B125" s="212" t="s">
        <v>409</v>
      </c>
      <c r="C125" s="548">
        <f>SUM(E125:N125)</f>
        <v>4821467</v>
      </c>
      <c r="D125" s="544"/>
      <c r="E125" s="547">
        <v>2162205</v>
      </c>
      <c r="F125" s="544"/>
      <c r="G125" s="543">
        <v>369525</v>
      </c>
      <c r="H125" s="544"/>
      <c r="I125" s="543">
        <v>916833</v>
      </c>
      <c r="J125" s="544"/>
      <c r="K125" s="543">
        <v>515521</v>
      </c>
      <c r="L125" s="544"/>
      <c r="M125" s="225">
        <v>126826</v>
      </c>
      <c r="N125" s="329">
        <v>730557</v>
      </c>
    </row>
    <row r="126" spans="2:14" ht="33" customHeight="1" hidden="1">
      <c r="B126" s="212" t="s">
        <v>410</v>
      </c>
      <c r="C126" s="548">
        <f>SUM(E126:N126)</f>
        <v>5604227</v>
      </c>
      <c r="D126" s="544"/>
      <c r="E126" s="547">
        <v>2261930</v>
      </c>
      <c r="F126" s="544"/>
      <c r="G126" s="543">
        <v>443514</v>
      </c>
      <c r="H126" s="544"/>
      <c r="I126" s="543">
        <v>1203863</v>
      </c>
      <c r="J126" s="544"/>
      <c r="K126" s="543">
        <v>452064</v>
      </c>
      <c r="L126" s="544"/>
      <c r="M126" s="225">
        <v>295401</v>
      </c>
      <c r="N126" s="329">
        <v>947455</v>
      </c>
    </row>
    <row r="127" spans="2:15" ht="25.5" customHeight="1" hidden="1">
      <c r="B127" s="241" t="s">
        <v>411</v>
      </c>
      <c r="C127" s="458">
        <f>SUM(C128:D139)</f>
        <v>21435428.400000002</v>
      </c>
      <c r="D127" s="545"/>
      <c r="E127" s="457">
        <f>SUM(E128:F139)</f>
        <v>10104474.600000001</v>
      </c>
      <c r="F127" s="545"/>
      <c r="G127" s="457">
        <f>SUM(G128:H139)</f>
        <v>1965630.1</v>
      </c>
      <c r="H127" s="545"/>
      <c r="I127" s="457">
        <f>SUM(I128:J139)</f>
        <v>2721911.3</v>
      </c>
      <c r="J127" s="545"/>
      <c r="K127" s="457">
        <f>SUM(K128:L139)</f>
        <v>1708341.9</v>
      </c>
      <c r="L127" s="545"/>
      <c r="M127" s="316">
        <f>SUM(M128:N139)</f>
        <v>4935070.6</v>
      </c>
      <c r="N127" s="316">
        <f>SUM(N128:O139)</f>
        <v>2733084.6</v>
      </c>
      <c r="O127" s="331"/>
    </row>
    <row r="128" spans="2:15" ht="30" customHeight="1" hidden="1">
      <c r="B128" s="242" t="s">
        <v>412</v>
      </c>
      <c r="C128" s="458">
        <v>2302616</v>
      </c>
      <c r="D128" s="545"/>
      <c r="E128" s="457">
        <v>909172</v>
      </c>
      <c r="F128" s="545"/>
      <c r="G128" s="457">
        <v>174708</v>
      </c>
      <c r="H128" s="545"/>
      <c r="I128" s="457">
        <v>740286</v>
      </c>
      <c r="J128" s="545"/>
      <c r="K128" s="457">
        <v>181903</v>
      </c>
      <c r="L128" s="545"/>
      <c r="M128" s="316">
        <v>92031</v>
      </c>
      <c r="N128" s="316">
        <v>204516</v>
      </c>
      <c r="O128" s="331"/>
    </row>
    <row r="129" spans="2:15" ht="30" customHeight="1" hidden="1">
      <c r="B129" s="242" t="s">
        <v>413</v>
      </c>
      <c r="C129" s="458">
        <v>1614613.6</v>
      </c>
      <c r="D129" s="545"/>
      <c r="E129" s="457">
        <v>743341.2</v>
      </c>
      <c r="F129" s="545"/>
      <c r="G129" s="457">
        <v>163238.4</v>
      </c>
      <c r="H129" s="545"/>
      <c r="I129" s="457">
        <v>284512.7</v>
      </c>
      <c r="J129" s="545"/>
      <c r="K129" s="457">
        <v>96982.4</v>
      </c>
      <c r="L129" s="545"/>
      <c r="M129" s="316">
        <v>114284.3</v>
      </c>
      <c r="N129" s="316">
        <v>212254.6</v>
      </c>
      <c r="O129" s="331"/>
    </row>
    <row r="130" spans="2:15" ht="24" customHeight="1" hidden="1">
      <c r="B130" s="221" t="s">
        <v>414</v>
      </c>
      <c r="C130" s="458">
        <v>1554304.4</v>
      </c>
      <c r="D130" s="545"/>
      <c r="E130" s="457">
        <v>771031.1</v>
      </c>
      <c r="F130" s="545"/>
      <c r="G130" s="457">
        <v>139883.4</v>
      </c>
      <c r="H130" s="545"/>
      <c r="I130" s="457">
        <v>237618</v>
      </c>
      <c r="J130" s="545"/>
      <c r="K130" s="457">
        <v>91948.7</v>
      </c>
      <c r="L130" s="545"/>
      <c r="M130" s="316">
        <v>140027.6</v>
      </c>
      <c r="N130" s="316">
        <v>173795.6</v>
      </c>
      <c r="O130" s="331"/>
    </row>
    <row r="131" spans="2:15" ht="24" customHeight="1" hidden="1">
      <c r="B131" s="221" t="s">
        <v>415</v>
      </c>
      <c r="C131" s="458">
        <v>1573144.4</v>
      </c>
      <c r="D131" s="545"/>
      <c r="E131" s="457">
        <v>731466.7</v>
      </c>
      <c r="F131" s="545"/>
      <c r="G131" s="457">
        <v>193678.8</v>
      </c>
      <c r="H131" s="545"/>
      <c r="I131" s="457">
        <v>139267.6</v>
      </c>
      <c r="J131" s="545"/>
      <c r="K131" s="457">
        <v>108167.8</v>
      </c>
      <c r="L131" s="545"/>
      <c r="M131" s="316">
        <v>223652.8</v>
      </c>
      <c r="N131" s="316">
        <v>176910.8</v>
      </c>
      <c r="O131" s="331"/>
    </row>
    <row r="132" spans="2:15" ht="24" customHeight="1" hidden="1">
      <c r="B132" s="221" t="s">
        <v>416</v>
      </c>
      <c r="C132" s="458">
        <f aca="true" t="shared" si="12" ref="C132:C139">SUM(E132:V132)</f>
        <v>1626486.7</v>
      </c>
      <c r="D132" s="545"/>
      <c r="E132" s="457">
        <v>648936.7</v>
      </c>
      <c r="F132" s="545"/>
      <c r="G132" s="457">
        <v>143779</v>
      </c>
      <c r="H132" s="545"/>
      <c r="I132" s="457">
        <v>295691.5</v>
      </c>
      <c r="J132" s="545"/>
      <c r="K132" s="457">
        <v>163663.1</v>
      </c>
      <c r="L132" s="545"/>
      <c r="M132" s="316">
        <v>154058</v>
      </c>
      <c r="N132" s="316">
        <v>220358.4</v>
      </c>
      <c r="O132" s="331"/>
    </row>
    <row r="133" spans="2:15" ht="24" customHeight="1" hidden="1">
      <c r="B133" s="221" t="s">
        <v>417</v>
      </c>
      <c r="C133" s="458">
        <f t="shared" si="12"/>
        <v>1579868.1999999997</v>
      </c>
      <c r="D133" s="545"/>
      <c r="E133" s="457">
        <v>785761.7</v>
      </c>
      <c r="F133" s="545"/>
      <c r="G133" s="457">
        <v>128791</v>
      </c>
      <c r="H133" s="545"/>
      <c r="I133" s="457">
        <v>152403.4</v>
      </c>
      <c r="J133" s="545"/>
      <c r="K133" s="457">
        <v>113936</v>
      </c>
      <c r="L133" s="545"/>
      <c r="M133" s="316">
        <v>181820.7</v>
      </c>
      <c r="N133" s="316">
        <v>217155.4</v>
      </c>
      <c r="O133" s="331"/>
    </row>
    <row r="134" spans="2:15" ht="24" customHeight="1" hidden="1">
      <c r="B134" s="221" t="s">
        <v>418</v>
      </c>
      <c r="C134" s="458">
        <f t="shared" si="12"/>
        <v>1698198.1</v>
      </c>
      <c r="D134" s="545"/>
      <c r="E134" s="457">
        <v>855799.5</v>
      </c>
      <c r="F134" s="545"/>
      <c r="G134" s="457">
        <v>124636.7</v>
      </c>
      <c r="H134" s="545"/>
      <c r="I134" s="457">
        <v>134503.1</v>
      </c>
      <c r="J134" s="545"/>
      <c r="K134" s="457">
        <v>133622.9</v>
      </c>
      <c r="L134" s="545"/>
      <c r="M134" s="316">
        <v>227915.8</v>
      </c>
      <c r="N134" s="316">
        <v>221720.1</v>
      </c>
      <c r="O134" s="331"/>
    </row>
    <row r="135" spans="2:15" ht="24" customHeight="1" hidden="1">
      <c r="B135" s="221" t="s">
        <v>419</v>
      </c>
      <c r="C135" s="458">
        <f t="shared" si="12"/>
        <v>1762636</v>
      </c>
      <c r="D135" s="545"/>
      <c r="E135" s="457">
        <v>883046.5</v>
      </c>
      <c r="F135" s="545"/>
      <c r="G135" s="457">
        <v>143214.1</v>
      </c>
      <c r="H135" s="545"/>
      <c r="I135" s="457">
        <v>160555</v>
      </c>
      <c r="J135" s="545"/>
      <c r="K135" s="457">
        <v>136862.9</v>
      </c>
      <c r="L135" s="545"/>
      <c r="M135" s="316">
        <v>224395.2</v>
      </c>
      <c r="N135" s="316">
        <v>214562.3</v>
      </c>
      <c r="O135" s="331"/>
    </row>
    <row r="136" spans="2:15" ht="24" customHeight="1" hidden="1">
      <c r="B136" s="221" t="s">
        <v>420</v>
      </c>
      <c r="C136" s="458">
        <f t="shared" si="12"/>
        <v>1990951.5</v>
      </c>
      <c r="D136" s="545"/>
      <c r="E136" s="457">
        <v>1036794.3</v>
      </c>
      <c r="F136" s="545"/>
      <c r="G136" s="457">
        <v>218263.7</v>
      </c>
      <c r="H136" s="545"/>
      <c r="I136" s="457">
        <v>145022.6</v>
      </c>
      <c r="J136" s="545"/>
      <c r="K136" s="457">
        <v>169153.4</v>
      </c>
      <c r="L136" s="545"/>
      <c r="M136" s="316">
        <v>172156.3</v>
      </c>
      <c r="N136" s="316">
        <v>249561.2</v>
      </c>
      <c r="O136" s="331"/>
    </row>
    <row r="137" spans="2:15" ht="24" customHeight="1" hidden="1">
      <c r="B137" s="221" t="s">
        <v>421</v>
      </c>
      <c r="C137" s="458">
        <f t="shared" si="12"/>
        <v>1849909.7999999998</v>
      </c>
      <c r="D137" s="545"/>
      <c r="E137" s="457">
        <v>910056.9</v>
      </c>
      <c r="F137" s="545"/>
      <c r="G137" s="457">
        <v>175790.1</v>
      </c>
      <c r="H137" s="545"/>
      <c r="I137" s="457">
        <v>136090.7</v>
      </c>
      <c r="J137" s="545"/>
      <c r="K137" s="457">
        <v>167856.5</v>
      </c>
      <c r="L137" s="545"/>
      <c r="M137" s="316">
        <v>226643.4</v>
      </c>
      <c r="N137" s="316">
        <v>233472.2</v>
      </c>
      <c r="O137" s="331"/>
    </row>
    <row r="138" spans="2:15" ht="24" customHeight="1" hidden="1">
      <c r="B138" s="221" t="s">
        <v>422</v>
      </c>
      <c r="C138" s="458">
        <f t="shared" si="12"/>
        <v>1797275.6</v>
      </c>
      <c r="D138" s="545"/>
      <c r="E138" s="457">
        <v>903835.1</v>
      </c>
      <c r="F138" s="545"/>
      <c r="G138" s="457">
        <v>172977.5</v>
      </c>
      <c r="H138" s="545"/>
      <c r="I138" s="457">
        <v>123592.9</v>
      </c>
      <c r="J138" s="545"/>
      <c r="K138" s="457">
        <v>158605.8</v>
      </c>
      <c r="L138" s="545"/>
      <c r="M138" s="316">
        <v>204143.3</v>
      </c>
      <c r="N138" s="316">
        <v>234121</v>
      </c>
      <c r="O138" s="331"/>
    </row>
    <row r="139" spans="2:14" ht="24" customHeight="1" hidden="1">
      <c r="B139" s="221" t="s">
        <v>423</v>
      </c>
      <c r="C139" s="458">
        <f t="shared" si="12"/>
        <v>2085424.1</v>
      </c>
      <c r="D139" s="545"/>
      <c r="E139" s="457">
        <v>925232.9</v>
      </c>
      <c r="F139" s="545"/>
      <c r="G139" s="457">
        <v>186669.4</v>
      </c>
      <c r="H139" s="545"/>
      <c r="I139" s="457">
        <v>172367.8</v>
      </c>
      <c r="J139" s="545"/>
      <c r="K139" s="457">
        <v>185639.4</v>
      </c>
      <c r="L139" s="545"/>
      <c r="M139" s="316">
        <v>240857.6</v>
      </c>
      <c r="N139" s="316">
        <v>374657</v>
      </c>
    </row>
    <row r="140" spans="2:16" ht="24" customHeight="1" hidden="1">
      <c r="B140" s="293" t="s">
        <v>512</v>
      </c>
      <c r="C140" s="458">
        <f>SUM(C141:D152)</f>
        <v>28564861.35</v>
      </c>
      <c r="D140" s="545"/>
      <c r="E140" s="457">
        <f>SUM(E141:F152)</f>
        <v>14383027.8</v>
      </c>
      <c r="F140" s="545"/>
      <c r="G140" s="546">
        <f>SUM(G141:H152)</f>
        <v>2292741.4</v>
      </c>
      <c r="H140" s="546"/>
      <c r="I140" s="457">
        <f>SUM(I141:J152)</f>
        <v>2515404.1</v>
      </c>
      <c r="J140" s="542"/>
      <c r="K140" s="457">
        <f>SUM(K141:L152)</f>
        <v>2385149</v>
      </c>
      <c r="L140" s="545"/>
      <c r="M140" s="316">
        <f>SUM(M141:N152)</f>
        <v>6988539.05</v>
      </c>
      <c r="N140" s="316">
        <f>SUM(N141:O152)</f>
        <v>3643034.65</v>
      </c>
      <c r="P140" s="332"/>
    </row>
    <row r="141" spans="2:16" ht="24" customHeight="1" hidden="1">
      <c r="B141" s="221" t="s">
        <v>425</v>
      </c>
      <c r="C141" s="458">
        <f aca="true" t="shared" si="13" ref="C141:C146">SUM(E141:N141)</f>
        <v>2578345.5</v>
      </c>
      <c r="D141" s="546"/>
      <c r="E141" s="457">
        <v>1163462.2</v>
      </c>
      <c r="F141" s="462"/>
      <c r="G141" s="457">
        <v>217417.8</v>
      </c>
      <c r="H141" s="457"/>
      <c r="I141" s="457">
        <v>260690.5</v>
      </c>
      <c r="J141" s="542"/>
      <c r="K141" s="457">
        <v>204393.7</v>
      </c>
      <c r="L141" s="542"/>
      <c r="M141" s="316">
        <v>278349</v>
      </c>
      <c r="N141" s="316">
        <v>454032.3</v>
      </c>
      <c r="P141" s="332"/>
    </row>
    <row r="142" spans="2:16" ht="24" customHeight="1" hidden="1">
      <c r="B142" s="223" t="s">
        <v>426</v>
      </c>
      <c r="C142" s="458">
        <f t="shared" si="13"/>
        <v>2013572.2000000002</v>
      </c>
      <c r="D142" s="546"/>
      <c r="E142" s="457">
        <v>1022516.6</v>
      </c>
      <c r="F142" s="462"/>
      <c r="G142" s="457">
        <v>148846.2</v>
      </c>
      <c r="H142" s="457"/>
      <c r="I142" s="457">
        <v>169213</v>
      </c>
      <c r="J142" s="542"/>
      <c r="K142" s="457">
        <v>139034.6</v>
      </c>
      <c r="L142" s="542"/>
      <c r="M142" s="316">
        <v>301548.7</v>
      </c>
      <c r="N142" s="316">
        <v>232413.1</v>
      </c>
      <c r="P142" s="332"/>
    </row>
    <row r="143" spans="2:16" ht="24" customHeight="1" hidden="1">
      <c r="B143" s="223" t="s">
        <v>427</v>
      </c>
      <c r="C143" s="458">
        <f t="shared" si="13"/>
        <v>1960949.4000000004</v>
      </c>
      <c r="D143" s="546"/>
      <c r="E143" s="457">
        <v>1042184</v>
      </c>
      <c r="F143" s="462"/>
      <c r="G143" s="457">
        <v>164512.6</v>
      </c>
      <c r="H143" s="457"/>
      <c r="I143" s="457">
        <v>160831.3</v>
      </c>
      <c r="J143" s="542"/>
      <c r="K143" s="457">
        <v>152605.3</v>
      </c>
      <c r="L143" s="542"/>
      <c r="M143" s="316">
        <v>202778.6</v>
      </c>
      <c r="N143" s="316">
        <v>238037.6</v>
      </c>
      <c r="P143" s="332"/>
    </row>
    <row r="144" spans="2:16" ht="24" customHeight="1" hidden="1">
      <c r="B144" s="224" t="s">
        <v>428</v>
      </c>
      <c r="C144" s="458">
        <f t="shared" si="13"/>
        <v>2090149.0000000002</v>
      </c>
      <c r="D144" s="546"/>
      <c r="E144" s="457">
        <v>982030.7</v>
      </c>
      <c r="F144" s="462"/>
      <c r="G144" s="457">
        <v>164751.1</v>
      </c>
      <c r="H144" s="457"/>
      <c r="I144" s="457">
        <v>288153.5</v>
      </c>
      <c r="J144" s="542"/>
      <c r="K144" s="457">
        <v>191757.8</v>
      </c>
      <c r="L144" s="542"/>
      <c r="M144" s="316">
        <v>212251.8</v>
      </c>
      <c r="N144" s="316">
        <v>251204.1</v>
      </c>
      <c r="P144" s="332"/>
    </row>
    <row r="145" spans="2:16" ht="24" customHeight="1" hidden="1">
      <c r="B145" s="224" t="s">
        <v>429</v>
      </c>
      <c r="C145" s="458">
        <f t="shared" si="13"/>
        <v>2220339.3</v>
      </c>
      <c r="D145" s="457"/>
      <c r="E145" s="457">
        <v>1154309.2</v>
      </c>
      <c r="F145" s="462"/>
      <c r="G145" s="457">
        <v>183974.5</v>
      </c>
      <c r="H145" s="457"/>
      <c r="I145" s="457">
        <v>205731</v>
      </c>
      <c r="J145" s="542"/>
      <c r="K145" s="457">
        <v>181678</v>
      </c>
      <c r="L145" s="542"/>
      <c r="M145" s="316">
        <v>240150.2</v>
      </c>
      <c r="N145" s="316">
        <v>254496.4</v>
      </c>
      <c r="P145" s="332"/>
    </row>
    <row r="146" spans="2:16" ht="24" customHeight="1" hidden="1">
      <c r="B146" s="224" t="s">
        <v>430</v>
      </c>
      <c r="C146" s="458">
        <f t="shared" si="13"/>
        <v>2320686.85</v>
      </c>
      <c r="D146" s="457"/>
      <c r="E146" s="457">
        <v>1302478</v>
      </c>
      <c r="F146" s="462"/>
      <c r="G146" s="457">
        <v>198334.9</v>
      </c>
      <c r="H146" s="457"/>
      <c r="I146" s="457">
        <v>192294.1</v>
      </c>
      <c r="J146" s="457"/>
      <c r="K146" s="457">
        <v>186009.1</v>
      </c>
      <c r="L146" s="457"/>
      <c r="M146" s="316">
        <v>227976.4</v>
      </c>
      <c r="N146" s="316">
        <v>213594.35</v>
      </c>
      <c r="P146" s="332"/>
    </row>
    <row r="147" spans="2:16" ht="24" customHeight="1" hidden="1">
      <c r="B147" s="224" t="s">
        <v>431</v>
      </c>
      <c r="C147" s="458">
        <f aca="true" t="shared" si="14" ref="C147:C152">SUM(E147:N147)</f>
        <v>2360985.8000000003</v>
      </c>
      <c r="D147" s="457"/>
      <c r="E147" s="457">
        <v>1204659.1</v>
      </c>
      <c r="F147" s="462"/>
      <c r="G147" s="457">
        <v>185983.4</v>
      </c>
      <c r="H147" s="457"/>
      <c r="I147" s="457">
        <v>205253</v>
      </c>
      <c r="J147" s="457"/>
      <c r="K147" s="457">
        <v>209066.8</v>
      </c>
      <c r="L147" s="457"/>
      <c r="M147" s="316">
        <v>296018.4</v>
      </c>
      <c r="N147" s="316">
        <v>260005.1</v>
      </c>
      <c r="P147" s="332"/>
    </row>
    <row r="148" spans="2:16" ht="24" customHeight="1" hidden="1">
      <c r="B148" s="224" t="s">
        <v>432</v>
      </c>
      <c r="C148" s="458">
        <f t="shared" si="14"/>
        <v>2371841.8</v>
      </c>
      <c r="D148" s="457"/>
      <c r="E148" s="457">
        <v>1286402.8</v>
      </c>
      <c r="F148" s="462"/>
      <c r="G148" s="457">
        <v>162651</v>
      </c>
      <c r="H148" s="457"/>
      <c r="I148" s="457">
        <v>186299.8</v>
      </c>
      <c r="J148" s="457"/>
      <c r="K148" s="457">
        <v>210617.2</v>
      </c>
      <c r="L148" s="457"/>
      <c r="M148" s="316">
        <v>237167.7</v>
      </c>
      <c r="N148" s="316">
        <v>288703.3</v>
      </c>
      <c r="P148" s="332"/>
    </row>
    <row r="149" spans="2:16" ht="24" customHeight="1" hidden="1">
      <c r="B149" s="224" t="s">
        <v>433</v>
      </c>
      <c r="C149" s="458">
        <f t="shared" si="14"/>
        <v>2383586.0000000005</v>
      </c>
      <c r="D149" s="457"/>
      <c r="E149" s="457">
        <v>1192597.6</v>
      </c>
      <c r="F149" s="462"/>
      <c r="G149" s="457">
        <v>206934.3</v>
      </c>
      <c r="H149" s="457"/>
      <c r="I149" s="457">
        <v>193055.2</v>
      </c>
      <c r="J149" s="457"/>
      <c r="K149" s="457">
        <v>199925.3</v>
      </c>
      <c r="L149" s="457"/>
      <c r="M149" s="316">
        <v>307375.5</v>
      </c>
      <c r="N149" s="316">
        <v>283698.1</v>
      </c>
      <c r="P149" s="333"/>
    </row>
    <row r="150" spans="2:16" ht="24" customHeight="1" hidden="1">
      <c r="B150" s="224" t="s">
        <v>434</v>
      </c>
      <c r="C150" s="458">
        <f t="shared" si="14"/>
        <v>2597912.5</v>
      </c>
      <c r="D150" s="457"/>
      <c r="E150" s="457">
        <v>1326150.6</v>
      </c>
      <c r="F150" s="462"/>
      <c r="G150" s="457">
        <v>204491.6</v>
      </c>
      <c r="H150" s="457"/>
      <c r="I150" s="457">
        <v>208279.7</v>
      </c>
      <c r="J150" s="457"/>
      <c r="K150" s="457">
        <v>227225.2</v>
      </c>
      <c r="L150" s="457"/>
      <c r="M150" s="316">
        <v>325292.1</v>
      </c>
      <c r="N150" s="316">
        <v>306473.3</v>
      </c>
      <c r="P150" s="333"/>
    </row>
    <row r="151" spans="2:16" ht="24" customHeight="1" hidden="1">
      <c r="B151" s="224" t="s">
        <v>435</v>
      </c>
      <c r="C151" s="458">
        <f t="shared" si="14"/>
        <v>2762032</v>
      </c>
      <c r="D151" s="457"/>
      <c r="E151" s="457">
        <v>1346126</v>
      </c>
      <c r="F151" s="462"/>
      <c r="G151" s="457">
        <v>211506</v>
      </c>
      <c r="H151" s="457"/>
      <c r="I151" s="457">
        <v>224815</v>
      </c>
      <c r="J151" s="457"/>
      <c r="K151" s="457">
        <v>219935</v>
      </c>
      <c r="L151" s="457"/>
      <c r="M151" s="316">
        <v>364870</v>
      </c>
      <c r="N151" s="316">
        <v>394780</v>
      </c>
      <c r="P151" s="333"/>
    </row>
    <row r="152" spans="2:16" ht="24" customHeight="1" hidden="1">
      <c r="B152" s="224" t="s">
        <v>436</v>
      </c>
      <c r="C152" s="458">
        <f t="shared" si="14"/>
        <v>2904461</v>
      </c>
      <c r="D152" s="457"/>
      <c r="E152" s="457">
        <v>1360111</v>
      </c>
      <c r="F152" s="462"/>
      <c r="G152" s="457">
        <v>243338</v>
      </c>
      <c r="H152" s="457"/>
      <c r="I152" s="457">
        <v>220788</v>
      </c>
      <c r="J152" s="457"/>
      <c r="K152" s="457">
        <v>262901</v>
      </c>
      <c r="L152" s="457"/>
      <c r="M152" s="316">
        <v>351726</v>
      </c>
      <c r="N152" s="316">
        <v>465597</v>
      </c>
      <c r="P152" s="333"/>
    </row>
    <row r="153" spans="2:16" ht="24" customHeight="1" hidden="1">
      <c r="B153" s="222" t="s">
        <v>323</v>
      </c>
      <c r="C153" s="458">
        <f>SUM(C154:D165)</f>
        <v>41438743</v>
      </c>
      <c r="D153" s="457"/>
      <c r="E153" s="457">
        <f>SUM(E154:F165)</f>
        <v>19072065</v>
      </c>
      <c r="F153" s="462"/>
      <c r="G153" s="457">
        <f>SUM(G154:H165)</f>
        <v>3382101</v>
      </c>
      <c r="H153" s="457"/>
      <c r="I153" s="457">
        <f>SUM(I154:J165)</f>
        <v>3740213</v>
      </c>
      <c r="J153" s="457"/>
      <c r="K153" s="457">
        <f>SUM(K154:L165)</f>
        <v>4609043</v>
      </c>
      <c r="L153" s="457"/>
      <c r="M153" s="316">
        <f>SUM(M154:M165)</f>
        <v>4605311</v>
      </c>
      <c r="N153" s="316">
        <f>SUM(N154:N165)</f>
        <v>6030010</v>
      </c>
      <c r="P153" s="333"/>
    </row>
    <row r="154" spans="2:16" ht="24" customHeight="1" hidden="1">
      <c r="B154" s="224" t="s">
        <v>437</v>
      </c>
      <c r="C154" s="458">
        <f aca="true" t="shared" si="15" ref="C154:C159">SUM(E154:N154)</f>
        <v>3269101</v>
      </c>
      <c r="D154" s="457"/>
      <c r="E154" s="457">
        <v>1622959</v>
      </c>
      <c r="F154" s="462"/>
      <c r="G154" s="457">
        <v>265260</v>
      </c>
      <c r="H154" s="457"/>
      <c r="I154" s="457">
        <v>225191</v>
      </c>
      <c r="J154" s="457"/>
      <c r="K154" s="457">
        <v>285923</v>
      </c>
      <c r="L154" s="457"/>
      <c r="M154" s="316">
        <v>375867</v>
      </c>
      <c r="N154" s="316">
        <v>493901</v>
      </c>
      <c r="P154" s="333"/>
    </row>
    <row r="155" spans="2:16" ht="24" customHeight="1" hidden="1">
      <c r="B155" s="224" t="s">
        <v>438</v>
      </c>
      <c r="C155" s="458">
        <f t="shared" si="15"/>
        <v>3284077</v>
      </c>
      <c r="D155" s="457"/>
      <c r="E155" s="457">
        <v>1513682</v>
      </c>
      <c r="F155" s="462"/>
      <c r="G155" s="457">
        <v>284390</v>
      </c>
      <c r="H155" s="457"/>
      <c r="I155" s="457">
        <v>240714</v>
      </c>
      <c r="J155" s="457"/>
      <c r="K155" s="457">
        <v>392438</v>
      </c>
      <c r="L155" s="457"/>
      <c r="M155" s="316">
        <v>397339</v>
      </c>
      <c r="N155" s="316">
        <v>455514</v>
      </c>
      <c r="P155" s="333"/>
    </row>
    <row r="156" spans="2:16" ht="24" customHeight="1" hidden="1">
      <c r="B156" s="224" t="s">
        <v>239</v>
      </c>
      <c r="C156" s="458">
        <f t="shared" si="15"/>
        <v>3164867</v>
      </c>
      <c r="D156" s="457"/>
      <c r="E156" s="457">
        <v>1401630</v>
      </c>
      <c r="F156" s="462"/>
      <c r="G156" s="457">
        <v>270475</v>
      </c>
      <c r="H156" s="457"/>
      <c r="I156" s="457">
        <v>248170</v>
      </c>
      <c r="J156" s="457"/>
      <c r="K156" s="457">
        <v>358051</v>
      </c>
      <c r="L156" s="457"/>
      <c r="M156" s="316">
        <v>383338</v>
      </c>
      <c r="N156" s="316">
        <v>503203</v>
      </c>
      <c r="P156" s="333"/>
    </row>
    <row r="157" spans="2:16" ht="24" customHeight="1" hidden="1">
      <c r="B157" s="224" t="s">
        <v>428</v>
      </c>
      <c r="C157" s="458">
        <f t="shared" si="15"/>
        <v>3121752</v>
      </c>
      <c r="D157" s="457"/>
      <c r="E157" s="457">
        <v>1309313</v>
      </c>
      <c r="F157" s="462"/>
      <c r="G157" s="457">
        <v>231277</v>
      </c>
      <c r="H157" s="457"/>
      <c r="I157" s="457">
        <v>246735</v>
      </c>
      <c r="J157" s="457"/>
      <c r="K157" s="457">
        <v>362046</v>
      </c>
      <c r="L157" s="457"/>
      <c r="M157" s="316">
        <v>334466</v>
      </c>
      <c r="N157" s="316">
        <v>637915</v>
      </c>
      <c r="P157" s="333"/>
    </row>
    <row r="158" spans="2:16" ht="24" customHeight="1" hidden="1">
      <c r="B158" s="224" t="s">
        <v>429</v>
      </c>
      <c r="C158" s="458">
        <f t="shared" si="15"/>
        <v>3512124</v>
      </c>
      <c r="D158" s="457"/>
      <c r="E158" s="457">
        <v>1700457</v>
      </c>
      <c r="F158" s="462"/>
      <c r="G158" s="457">
        <v>259889</v>
      </c>
      <c r="H158" s="457"/>
      <c r="I158" s="457">
        <v>283619</v>
      </c>
      <c r="J158" s="457"/>
      <c r="K158" s="457">
        <v>359055</v>
      </c>
      <c r="L158" s="457"/>
      <c r="M158" s="316">
        <v>390369</v>
      </c>
      <c r="N158" s="316">
        <v>518735</v>
      </c>
      <c r="P158" s="333"/>
    </row>
    <row r="159" spans="2:16" ht="24" customHeight="1" hidden="1">
      <c r="B159" s="224" t="s">
        <v>430</v>
      </c>
      <c r="C159" s="458">
        <f t="shared" si="15"/>
        <v>3400808</v>
      </c>
      <c r="D159" s="457"/>
      <c r="E159" s="457">
        <v>1618998</v>
      </c>
      <c r="F159" s="462"/>
      <c r="G159" s="457">
        <v>295762</v>
      </c>
      <c r="H159" s="457"/>
      <c r="I159" s="457">
        <v>316569</v>
      </c>
      <c r="J159" s="457"/>
      <c r="K159" s="457">
        <v>335726</v>
      </c>
      <c r="L159" s="457"/>
      <c r="M159" s="316">
        <v>337902</v>
      </c>
      <c r="N159" s="316">
        <v>495851</v>
      </c>
      <c r="P159" s="333"/>
    </row>
    <row r="160" spans="2:16" ht="24" customHeight="1" hidden="1">
      <c r="B160" s="224" t="s">
        <v>431</v>
      </c>
      <c r="C160" s="458">
        <f aca="true" t="shared" si="16" ref="C160:C165">SUM(E160:N160)</f>
        <v>3554743</v>
      </c>
      <c r="D160" s="457"/>
      <c r="E160" s="457">
        <v>1696353</v>
      </c>
      <c r="F160" s="462"/>
      <c r="G160" s="457">
        <v>311528</v>
      </c>
      <c r="H160" s="457"/>
      <c r="I160" s="457">
        <v>363336</v>
      </c>
      <c r="J160" s="457"/>
      <c r="K160" s="457">
        <v>347940</v>
      </c>
      <c r="L160" s="457"/>
      <c r="M160" s="316">
        <v>399081</v>
      </c>
      <c r="N160" s="316">
        <v>436505</v>
      </c>
      <c r="P160" s="333"/>
    </row>
    <row r="161" spans="2:16" ht="24" customHeight="1" hidden="1">
      <c r="B161" s="224" t="s">
        <v>432</v>
      </c>
      <c r="C161" s="458">
        <f t="shared" si="16"/>
        <v>3611028</v>
      </c>
      <c r="D161" s="457"/>
      <c r="E161" s="457">
        <v>1704338</v>
      </c>
      <c r="F161" s="462"/>
      <c r="G161" s="457">
        <v>310160</v>
      </c>
      <c r="H161" s="457"/>
      <c r="I161" s="457">
        <v>305432</v>
      </c>
      <c r="J161" s="457"/>
      <c r="K161" s="457">
        <v>391925</v>
      </c>
      <c r="L161" s="457"/>
      <c r="M161" s="316">
        <v>384209</v>
      </c>
      <c r="N161" s="316">
        <v>514964</v>
      </c>
      <c r="P161" s="333"/>
    </row>
    <row r="162" spans="2:16" ht="24" customHeight="1" hidden="1">
      <c r="B162" s="224" t="s">
        <v>433</v>
      </c>
      <c r="C162" s="458">
        <f t="shared" si="16"/>
        <v>3785642</v>
      </c>
      <c r="D162" s="457"/>
      <c r="E162" s="457">
        <v>1747446</v>
      </c>
      <c r="F162" s="462"/>
      <c r="G162" s="457">
        <v>312317</v>
      </c>
      <c r="H162" s="457"/>
      <c r="I162" s="457">
        <v>308565</v>
      </c>
      <c r="J162" s="457"/>
      <c r="K162" s="457">
        <v>434065</v>
      </c>
      <c r="L162" s="457"/>
      <c r="M162" s="316">
        <v>434368</v>
      </c>
      <c r="N162" s="316">
        <v>548881</v>
      </c>
      <c r="P162" s="333"/>
    </row>
    <row r="163" spans="2:16" ht="24" customHeight="1" hidden="1">
      <c r="B163" s="224" t="s">
        <v>434</v>
      </c>
      <c r="C163" s="458">
        <f t="shared" si="16"/>
        <v>3648511</v>
      </c>
      <c r="D163" s="457"/>
      <c r="E163" s="457">
        <v>1576241</v>
      </c>
      <c r="F163" s="462"/>
      <c r="G163" s="457">
        <v>290766</v>
      </c>
      <c r="H163" s="457"/>
      <c r="I163" s="457">
        <v>397061</v>
      </c>
      <c r="J163" s="457"/>
      <c r="K163" s="457">
        <v>541382</v>
      </c>
      <c r="L163" s="457"/>
      <c r="M163" s="316">
        <v>343792</v>
      </c>
      <c r="N163" s="316">
        <v>499269</v>
      </c>
      <c r="P163" s="333"/>
    </row>
    <row r="164" spans="2:16" ht="24" customHeight="1" hidden="1">
      <c r="B164" s="224" t="s">
        <v>435</v>
      </c>
      <c r="C164" s="458">
        <f t="shared" si="16"/>
        <v>3514455</v>
      </c>
      <c r="D164" s="457"/>
      <c r="E164" s="457">
        <v>1604706</v>
      </c>
      <c r="F164" s="462"/>
      <c r="G164" s="457">
        <v>295892</v>
      </c>
      <c r="H164" s="457"/>
      <c r="I164" s="457">
        <v>372103</v>
      </c>
      <c r="J164" s="457"/>
      <c r="K164" s="457">
        <v>369381</v>
      </c>
      <c r="L164" s="457"/>
      <c r="M164" s="316">
        <v>385143</v>
      </c>
      <c r="N164" s="316">
        <v>487230</v>
      </c>
      <c r="P164" s="333"/>
    </row>
    <row r="165" spans="2:16" ht="24" customHeight="1" hidden="1">
      <c r="B165" s="224" t="s">
        <v>436</v>
      </c>
      <c r="C165" s="458">
        <f t="shared" si="16"/>
        <v>3571635</v>
      </c>
      <c r="D165" s="457"/>
      <c r="E165" s="457">
        <v>1575942</v>
      </c>
      <c r="F165" s="462"/>
      <c r="G165" s="457">
        <v>254385</v>
      </c>
      <c r="H165" s="457"/>
      <c r="I165" s="457">
        <v>432718</v>
      </c>
      <c r="J165" s="457"/>
      <c r="K165" s="457">
        <v>431111</v>
      </c>
      <c r="L165" s="457"/>
      <c r="M165" s="316">
        <v>439437</v>
      </c>
      <c r="N165" s="316">
        <v>438042</v>
      </c>
      <c r="P165" s="333"/>
    </row>
    <row r="166" spans="2:16" ht="24" customHeight="1" hidden="1">
      <c r="B166" s="222" t="s">
        <v>439</v>
      </c>
      <c r="C166" s="458">
        <f>SUM(C167:D178)</f>
        <v>45800674.8</v>
      </c>
      <c r="D166" s="457"/>
      <c r="E166" s="457">
        <f>SUM(E167:F178)</f>
        <v>19945264.4</v>
      </c>
      <c r="F166" s="462"/>
      <c r="G166" s="457">
        <f>SUM(G167:H178)</f>
        <v>4225480</v>
      </c>
      <c r="H166" s="457"/>
      <c r="I166" s="457">
        <f>SUM(I167:J178)</f>
        <v>4826813.8</v>
      </c>
      <c r="J166" s="457"/>
      <c r="K166" s="457">
        <f>SUM(K167:L178)</f>
        <v>5227123.5</v>
      </c>
      <c r="L166" s="457"/>
      <c r="M166" s="316">
        <f>SUM(M167:M178)</f>
        <v>4922496.4</v>
      </c>
      <c r="N166" s="316">
        <f>SUM(N167:N178)</f>
        <v>6653496.7</v>
      </c>
      <c r="P166" s="333"/>
    </row>
    <row r="167" spans="2:16" ht="24" customHeight="1" hidden="1">
      <c r="B167" s="224" t="s">
        <v>437</v>
      </c>
      <c r="C167" s="458">
        <f aca="true" t="shared" si="17" ref="C167:C172">SUM(E167:N167)</f>
        <v>3962444</v>
      </c>
      <c r="D167" s="457"/>
      <c r="E167" s="457">
        <v>1746321</v>
      </c>
      <c r="F167" s="462"/>
      <c r="G167" s="457">
        <v>325574</v>
      </c>
      <c r="H167" s="457"/>
      <c r="I167" s="457">
        <v>469023</v>
      </c>
      <c r="J167" s="457"/>
      <c r="K167" s="457">
        <v>421224</v>
      </c>
      <c r="L167" s="457"/>
      <c r="M167" s="316">
        <v>486181</v>
      </c>
      <c r="N167" s="316">
        <v>514121</v>
      </c>
      <c r="P167" s="333"/>
    </row>
    <row r="168" spans="2:16" ht="24" customHeight="1" hidden="1">
      <c r="B168" s="224" t="s">
        <v>438</v>
      </c>
      <c r="C168" s="458">
        <f t="shared" si="17"/>
        <v>3813376</v>
      </c>
      <c r="D168" s="457"/>
      <c r="E168" s="457">
        <v>1812444</v>
      </c>
      <c r="F168" s="462"/>
      <c r="G168" s="457">
        <v>326568</v>
      </c>
      <c r="H168" s="457"/>
      <c r="I168" s="457">
        <v>388334</v>
      </c>
      <c r="J168" s="457"/>
      <c r="K168" s="457">
        <v>413831</v>
      </c>
      <c r="L168" s="457"/>
      <c r="M168" s="316">
        <v>362348</v>
      </c>
      <c r="N168" s="316">
        <v>509851</v>
      </c>
      <c r="P168" s="333"/>
    </row>
    <row r="169" spans="2:16" ht="24" customHeight="1" hidden="1">
      <c r="B169" s="224" t="s">
        <v>239</v>
      </c>
      <c r="C169" s="458">
        <f t="shared" si="17"/>
        <v>3608425</v>
      </c>
      <c r="D169" s="457"/>
      <c r="E169" s="457">
        <v>1567389</v>
      </c>
      <c r="F169" s="462"/>
      <c r="G169" s="457">
        <v>283641</v>
      </c>
      <c r="H169" s="457"/>
      <c r="I169" s="457">
        <v>360853</v>
      </c>
      <c r="J169" s="457"/>
      <c r="K169" s="457">
        <v>479071</v>
      </c>
      <c r="L169" s="457"/>
      <c r="M169" s="316">
        <v>426207</v>
      </c>
      <c r="N169" s="316">
        <v>491264</v>
      </c>
      <c r="P169" s="333"/>
    </row>
    <row r="170" spans="2:16" ht="24" customHeight="1" hidden="1">
      <c r="B170" s="224" t="s">
        <v>428</v>
      </c>
      <c r="C170" s="458">
        <f t="shared" si="17"/>
        <v>3670886</v>
      </c>
      <c r="D170" s="457"/>
      <c r="E170" s="457">
        <v>1491880</v>
      </c>
      <c r="F170" s="462"/>
      <c r="G170" s="457">
        <v>306005</v>
      </c>
      <c r="H170" s="457"/>
      <c r="I170" s="457">
        <v>433672</v>
      </c>
      <c r="J170" s="457"/>
      <c r="K170" s="457">
        <v>349263</v>
      </c>
      <c r="L170" s="457"/>
      <c r="M170" s="316">
        <v>419373</v>
      </c>
      <c r="N170" s="316">
        <v>670693</v>
      </c>
      <c r="P170" s="333"/>
    </row>
    <row r="171" spans="2:16" ht="24" customHeight="1" hidden="1">
      <c r="B171" s="224" t="s">
        <v>429</v>
      </c>
      <c r="C171" s="458">
        <f t="shared" si="17"/>
        <v>3706508</v>
      </c>
      <c r="D171" s="457"/>
      <c r="E171" s="457">
        <v>1619486</v>
      </c>
      <c r="F171" s="462"/>
      <c r="G171" s="457">
        <v>308487</v>
      </c>
      <c r="H171" s="457"/>
      <c r="I171" s="457">
        <v>399366</v>
      </c>
      <c r="J171" s="457"/>
      <c r="K171" s="457">
        <v>340606</v>
      </c>
      <c r="L171" s="457"/>
      <c r="M171" s="316">
        <v>398532</v>
      </c>
      <c r="N171" s="316">
        <v>640031</v>
      </c>
      <c r="P171" s="333"/>
    </row>
    <row r="172" spans="2:16" ht="24" customHeight="1" hidden="1">
      <c r="B172" s="224" t="s">
        <v>430</v>
      </c>
      <c r="C172" s="458">
        <f t="shared" si="17"/>
        <v>3809764</v>
      </c>
      <c r="D172" s="457"/>
      <c r="E172" s="457">
        <v>1666601</v>
      </c>
      <c r="F172" s="462"/>
      <c r="G172" s="457">
        <v>305520</v>
      </c>
      <c r="H172" s="457"/>
      <c r="I172" s="457">
        <v>399942</v>
      </c>
      <c r="J172" s="457"/>
      <c r="K172" s="457">
        <v>376211</v>
      </c>
      <c r="L172" s="457"/>
      <c r="M172" s="316">
        <v>406595</v>
      </c>
      <c r="N172" s="316">
        <v>654895</v>
      </c>
      <c r="P172" s="333"/>
    </row>
    <row r="173" spans="2:16" ht="24" customHeight="1" hidden="1">
      <c r="B173" s="224" t="s">
        <v>431</v>
      </c>
      <c r="C173" s="458">
        <f aca="true" t="shared" si="18" ref="C173:C178">SUM(E173:N173)</f>
        <v>3985507</v>
      </c>
      <c r="D173" s="457"/>
      <c r="E173" s="457">
        <v>1709657</v>
      </c>
      <c r="F173" s="462"/>
      <c r="G173" s="457">
        <v>353571</v>
      </c>
      <c r="H173" s="457"/>
      <c r="I173" s="457">
        <v>451167</v>
      </c>
      <c r="J173" s="457"/>
      <c r="K173" s="457">
        <v>492793</v>
      </c>
      <c r="L173" s="457"/>
      <c r="M173" s="316">
        <v>399476</v>
      </c>
      <c r="N173" s="316">
        <v>578843</v>
      </c>
      <c r="P173" s="333"/>
    </row>
    <row r="174" spans="2:16" ht="24" customHeight="1" hidden="1">
      <c r="B174" s="224" t="s">
        <v>432</v>
      </c>
      <c r="C174" s="458">
        <f t="shared" si="18"/>
        <v>3975069.8</v>
      </c>
      <c r="D174" s="457"/>
      <c r="E174" s="457">
        <v>1694624.4</v>
      </c>
      <c r="F174" s="462"/>
      <c r="G174" s="457">
        <v>398450</v>
      </c>
      <c r="H174" s="457"/>
      <c r="I174" s="457">
        <v>433079.8</v>
      </c>
      <c r="J174" s="457"/>
      <c r="K174" s="457">
        <v>430041.5</v>
      </c>
      <c r="L174" s="457"/>
      <c r="M174" s="316">
        <v>512753.4</v>
      </c>
      <c r="N174" s="316">
        <v>506120.7</v>
      </c>
      <c r="P174" s="333"/>
    </row>
    <row r="175" spans="2:16" ht="24" customHeight="1" hidden="1">
      <c r="B175" s="224" t="s">
        <v>433</v>
      </c>
      <c r="C175" s="458">
        <f t="shared" si="18"/>
        <v>3877083</v>
      </c>
      <c r="D175" s="457"/>
      <c r="E175" s="457">
        <v>1645256</v>
      </c>
      <c r="F175" s="462"/>
      <c r="G175" s="457">
        <v>391409</v>
      </c>
      <c r="H175" s="457"/>
      <c r="I175" s="457">
        <v>366073</v>
      </c>
      <c r="J175" s="457"/>
      <c r="K175" s="457">
        <v>438838</v>
      </c>
      <c r="L175" s="457"/>
      <c r="M175" s="316">
        <v>398626</v>
      </c>
      <c r="N175" s="316">
        <v>636881</v>
      </c>
      <c r="P175" s="333"/>
    </row>
    <row r="176" spans="2:16" ht="24" customHeight="1" hidden="1">
      <c r="B176" s="224" t="s">
        <v>434</v>
      </c>
      <c r="C176" s="458">
        <f t="shared" si="18"/>
        <v>3832543</v>
      </c>
      <c r="D176" s="457"/>
      <c r="E176" s="457">
        <v>1711726</v>
      </c>
      <c r="F176" s="459"/>
      <c r="G176" s="457">
        <v>432959</v>
      </c>
      <c r="H176" s="457"/>
      <c r="I176" s="457">
        <v>374573</v>
      </c>
      <c r="J176" s="457"/>
      <c r="K176" s="457">
        <v>444881</v>
      </c>
      <c r="L176" s="457"/>
      <c r="M176" s="316">
        <v>377222</v>
      </c>
      <c r="N176" s="316">
        <v>491182</v>
      </c>
      <c r="P176" s="333"/>
    </row>
    <row r="177" spans="2:16" ht="24" customHeight="1" hidden="1">
      <c r="B177" s="224" t="s">
        <v>435</v>
      </c>
      <c r="C177" s="458">
        <f t="shared" si="18"/>
        <v>3750224</v>
      </c>
      <c r="D177" s="457"/>
      <c r="E177" s="457">
        <v>1616880</v>
      </c>
      <c r="F177" s="459"/>
      <c r="G177" s="457">
        <v>406350</v>
      </c>
      <c r="H177" s="457"/>
      <c r="I177" s="457">
        <v>377362</v>
      </c>
      <c r="J177" s="457"/>
      <c r="K177" s="457">
        <v>526597</v>
      </c>
      <c r="L177" s="457"/>
      <c r="M177" s="316">
        <v>337723</v>
      </c>
      <c r="N177" s="316">
        <v>485312</v>
      </c>
      <c r="P177" s="333"/>
    </row>
    <row r="178" spans="2:16" ht="24" customHeight="1" hidden="1">
      <c r="B178" s="224" t="s">
        <v>436</v>
      </c>
      <c r="C178" s="458">
        <f t="shared" si="18"/>
        <v>3808845</v>
      </c>
      <c r="D178" s="457"/>
      <c r="E178" s="457">
        <v>1663000</v>
      </c>
      <c r="F178" s="459"/>
      <c r="G178" s="457">
        <v>386946</v>
      </c>
      <c r="H178" s="457"/>
      <c r="I178" s="457">
        <v>373369</v>
      </c>
      <c r="J178" s="457"/>
      <c r="K178" s="457">
        <v>513767</v>
      </c>
      <c r="L178" s="457"/>
      <c r="M178" s="316">
        <v>397460</v>
      </c>
      <c r="N178" s="316">
        <v>474303</v>
      </c>
      <c r="P178" s="333"/>
    </row>
    <row r="179" spans="2:16" ht="24" customHeight="1">
      <c r="B179" s="222" t="s">
        <v>440</v>
      </c>
      <c r="C179" s="461">
        <f>SUM(C180:D191)</f>
        <v>54110595.4</v>
      </c>
      <c r="D179" s="461"/>
      <c r="E179" s="461">
        <f>SUM(E180:F191)</f>
        <v>24528906.599999998</v>
      </c>
      <c r="F179" s="461"/>
      <c r="G179" s="461">
        <f>SUM(G180:H191)</f>
        <v>5586212.4</v>
      </c>
      <c r="H179" s="461"/>
      <c r="I179" s="461">
        <f>SUM(I180:J191)</f>
        <v>5384121.100000001</v>
      </c>
      <c r="J179" s="461"/>
      <c r="K179" s="461">
        <f>SUM(K180:L191)</f>
        <v>7106176.800000001</v>
      </c>
      <c r="L179" s="461"/>
      <c r="M179" s="334">
        <f>SUM(M180:M191)</f>
        <v>5116150</v>
      </c>
      <c r="N179" s="334">
        <f>SUM(N180:N191)</f>
        <v>6389029.5</v>
      </c>
      <c r="P179" s="333"/>
    </row>
    <row r="180" spans="2:16" ht="24" customHeight="1" hidden="1">
      <c r="B180" s="224" t="s">
        <v>437</v>
      </c>
      <c r="C180" s="458">
        <v>4038435</v>
      </c>
      <c r="D180" s="457"/>
      <c r="E180" s="457">
        <v>1926275</v>
      </c>
      <c r="F180" s="459"/>
      <c r="G180" s="457">
        <v>379949</v>
      </c>
      <c r="H180" s="457"/>
      <c r="I180" s="457">
        <v>346766</v>
      </c>
      <c r="J180" s="457"/>
      <c r="K180" s="457">
        <v>519122</v>
      </c>
      <c r="L180" s="457"/>
      <c r="M180" s="316">
        <v>385654</v>
      </c>
      <c r="N180" s="316">
        <v>480669</v>
      </c>
      <c r="P180" s="333"/>
    </row>
    <row r="181" spans="2:16" ht="24" customHeight="1" hidden="1">
      <c r="B181" s="224" t="s">
        <v>438</v>
      </c>
      <c r="C181" s="458">
        <v>4426751</v>
      </c>
      <c r="D181" s="457"/>
      <c r="E181" s="457">
        <v>1904399</v>
      </c>
      <c r="F181" s="459"/>
      <c r="G181" s="457">
        <v>394006</v>
      </c>
      <c r="H181" s="457"/>
      <c r="I181" s="457">
        <v>498630</v>
      </c>
      <c r="J181" s="457"/>
      <c r="K181" s="457">
        <v>599319</v>
      </c>
      <c r="L181" s="457"/>
      <c r="M181" s="316">
        <v>483881</v>
      </c>
      <c r="N181" s="316">
        <v>546516</v>
      </c>
      <c r="P181" s="333"/>
    </row>
    <row r="182" spans="2:16" ht="24" customHeight="1" hidden="1">
      <c r="B182" s="224" t="s">
        <v>239</v>
      </c>
      <c r="C182" s="458">
        <v>4203670</v>
      </c>
      <c r="D182" s="457"/>
      <c r="E182" s="457">
        <v>1868982</v>
      </c>
      <c r="F182" s="459"/>
      <c r="G182" s="457">
        <v>442983</v>
      </c>
      <c r="H182" s="457"/>
      <c r="I182" s="457">
        <v>438887</v>
      </c>
      <c r="J182" s="457"/>
      <c r="K182" s="457">
        <v>515974</v>
      </c>
      <c r="L182" s="457"/>
      <c r="M182" s="316">
        <v>464097</v>
      </c>
      <c r="N182" s="316">
        <v>472747</v>
      </c>
      <c r="P182" s="333"/>
    </row>
    <row r="183" spans="2:16" ht="24" customHeight="1" hidden="1">
      <c r="B183" s="224" t="s">
        <v>428</v>
      </c>
      <c r="C183" s="458">
        <v>4342538</v>
      </c>
      <c r="D183" s="457"/>
      <c r="E183" s="457">
        <v>1889154</v>
      </c>
      <c r="F183" s="459"/>
      <c r="G183" s="457">
        <v>393658</v>
      </c>
      <c r="H183" s="457"/>
      <c r="I183" s="457">
        <v>457503</v>
      </c>
      <c r="J183" s="457"/>
      <c r="K183" s="457">
        <v>580471</v>
      </c>
      <c r="L183" s="457"/>
      <c r="M183" s="316">
        <v>457689</v>
      </c>
      <c r="N183" s="316">
        <v>564063</v>
      </c>
      <c r="P183" s="333"/>
    </row>
    <row r="184" spans="2:16" ht="24" customHeight="1">
      <c r="B184" s="224" t="s">
        <v>429</v>
      </c>
      <c r="C184" s="458">
        <v>4517013</v>
      </c>
      <c r="D184" s="457"/>
      <c r="E184" s="457">
        <v>1961117</v>
      </c>
      <c r="F184" s="459"/>
      <c r="G184" s="457">
        <v>452409</v>
      </c>
      <c r="H184" s="457"/>
      <c r="I184" s="457">
        <v>429383</v>
      </c>
      <c r="J184" s="457"/>
      <c r="K184" s="457">
        <v>679016</v>
      </c>
      <c r="L184" s="457"/>
      <c r="M184" s="316">
        <v>420068</v>
      </c>
      <c r="N184" s="316">
        <v>575020</v>
      </c>
      <c r="P184" s="333"/>
    </row>
    <row r="185" spans="2:16" ht="24.75" customHeight="1">
      <c r="B185" s="224" t="s">
        <v>430</v>
      </c>
      <c r="C185" s="458">
        <v>4525235</v>
      </c>
      <c r="D185" s="457"/>
      <c r="E185" s="457">
        <v>1885890</v>
      </c>
      <c r="F185" s="459"/>
      <c r="G185" s="457">
        <v>447198</v>
      </c>
      <c r="H185" s="457"/>
      <c r="I185" s="457">
        <v>440783</v>
      </c>
      <c r="J185" s="457"/>
      <c r="K185" s="457">
        <v>646526</v>
      </c>
      <c r="L185" s="457"/>
      <c r="M185" s="316">
        <v>387659</v>
      </c>
      <c r="N185" s="316">
        <v>717179</v>
      </c>
      <c r="P185" s="333"/>
    </row>
    <row r="186" spans="2:16" ht="24" customHeight="1">
      <c r="B186" s="224" t="s">
        <v>431</v>
      </c>
      <c r="C186" s="458">
        <f>SUM(E186:N186)</f>
        <v>4783065</v>
      </c>
      <c r="D186" s="457"/>
      <c r="E186" s="457">
        <v>2235836</v>
      </c>
      <c r="F186" s="457"/>
      <c r="G186" s="457">
        <v>459843</v>
      </c>
      <c r="H186" s="457"/>
      <c r="I186" s="457">
        <v>479775</v>
      </c>
      <c r="J186" s="457"/>
      <c r="K186" s="457">
        <v>618467</v>
      </c>
      <c r="L186" s="457"/>
      <c r="M186" s="316">
        <v>446284</v>
      </c>
      <c r="N186" s="316">
        <v>542860</v>
      </c>
      <c r="P186" s="333"/>
    </row>
    <row r="187" spans="2:16" ht="24" customHeight="1">
      <c r="B187" s="224" t="s">
        <v>432</v>
      </c>
      <c r="C187" s="458">
        <f>SUM(E187:N187)</f>
        <v>4566595.5</v>
      </c>
      <c r="D187" s="457"/>
      <c r="E187" s="457">
        <v>2242873.7</v>
      </c>
      <c r="F187" s="457"/>
      <c r="G187" s="457">
        <v>470116.2</v>
      </c>
      <c r="H187" s="457"/>
      <c r="I187" s="457">
        <v>459200.9</v>
      </c>
      <c r="J187" s="457"/>
      <c r="K187" s="457">
        <v>560471.4</v>
      </c>
      <c r="L187" s="457"/>
      <c r="M187" s="316">
        <v>372212.2</v>
      </c>
      <c r="N187" s="316">
        <v>461721.1</v>
      </c>
      <c r="P187" s="333"/>
    </row>
    <row r="188" spans="2:16" ht="24" customHeight="1">
      <c r="B188" s="224" t="s">
        <v>433</v>
      </c>
      <c r="C188" s="458">
        <f>SUM(E188:N188)</f>
        <v>4675110</v>
      </c>
      <c r="D188" s="457"/>
      <c r="E188" s="457">
        <v>2189361</v>
      </c>
      <c r="F188" s="459"/>
      <c r="G188" s="457">
        <v>498964</v>
      </c>
      <c r="H188" s="457"/>
      <c r="I188" s="457">
        <v>472511</v>
      </c>
      <c r="J188" s="457"/>
      <c r="K188" s="457">
        <v>619312</v>
      </c>
      <c r="L188" s="457"/>
      <c r="M188" s="316">
        <v>403907</v>
      </c>
      <c r="N188" s="316">
        <v>491055</v>
      </c>
      <c r="P188" s="333"/>
    </row>
    <row r="189" spans="2:16" ht="24" customHeight="1">
      <c r="B189" s="224" t="s">
        <v>434</v>
      </c>
      <c r="C189" s="458">
        <v>4696383</v>
      </c>
      <c r="D189" s="457"/>
      <c r="E189" s="457">
        <v>2190280</v>
      </c>
      <c r="F189" s="459"/>
      <c r="G189" s="457">
        <v>525190</v>
      </c>
      <c r="H189" s="457"/>
      <c r="I189" s="457">
        <v>455272</v>
      </c>
      <c r="J189" s="457"/>
      <c r="K189" s="457">
        <v>606865</v>
      </c>
      <c r="L189" s="457"/>
      <c r="M189" s="316">
        <v>401492</v>
      </c>
      <c r="N189" s="316">
        <v>517285</v>
      </c>
      <c r="P189" s="333"/>
    </row>
    <row r="190" spans="2:16" ht="24" customHeight="1">
      <c r="B190" s="224" t="s">
        <v>435</v>
      </c>
      <c r="C190" s="458">
        <f>SUM(E190:N190)</f>
        <v>4665014</v>
      </c>
      <c r="D190" s="457"/>
      <c r="E190" s="457">
        <v>2081181</v>
      </c>
      <c r="F190" s="459"/>
      <c r="G190" s="457">
        <v>552669</v>
      </c>
      <c r="H190" s="457"/>
      <c r="I190" s="457">
        <v>533993</v>
      </c>
      <c r="J190" s="457"/>
      <c r="K190" s="457">
        <v>569255</v>
      </c>
      <c r="L190" s="457"/>
      <c r="M190" s="316">
        <v>441115</v>
      </c>
      <c r="N190" s="316">
        <v>486801</v>
      </c>
      <c r="P190" s="333"/>
    </row>
    <row r="191" spans="2:16" ht="24" customHeight="1">
      <c r="B191" s="224" t="s">
        <v>436</v>
      </c>
      <c r="C191" s="458">
        <f>SUM(E191:N191)</f>
        <v>4670785.899999999</v>
      </c>
      <c r="D191" s="457"/>
      <c r="E191" s="457">
        <v>2153557.9</v>
      </c>
      <c r="F191" s="459"/>
      <c r="G191" s="457">
        <v>569227.2</v>
      </c>
      <c r="H191" s="457"/>
      <c r="I191" s="457">
        <v>371417.2</v>
      </c>
      <c r="J191" s="457"/>
      <c r="K191" s="457">
        <v>591378.4</v>
      </c>
      <c r="L191" s="457"/>
      <c r="M191" s="316">
        <v>452091.8</v>
      </c>
      <c r="N191" s="316">
        <v>533113.4</v>
      </c>
      <c r="P191" s="333"/>
    </row>
    <row r="192" spans="2:16" ht="24" customHeight="1">
      <c r="B192" s="222" t="s">
        <v>441</v>
      </c>
      <c r="C192" s="330"/>
      <c r="D192" s="316"/>
      <c r="E192" s="316"/>
      <c r="F192" s="246"/>
      <c r="G192" s="316"/>
      <c r="H192" s="316"/>
      <c r="I192" s="316"/>
      <c r="J192" s="316"/>
      <c r="K192" s="316"/>
      <c r="L192" s="316"/>
      <c r="M192" s="316"/>
      <c r="N192" s="316"/>
      <c r="P192" s="333"/>
    </row>
    <row r="193" spans="2:16" ht="24" customHeight="1">
      <c r="B193" s="224" t="s">
        <v>437</v>
      </c>
      <c r="C193" s="458">
        <f>SUM(E193:N193)</f>
        <v>4727641.5</v>
      </c>
      <c r="D193" s="457"/>
      <c r="E193" s="457">
        <v>2250646.2</v>
      </c>
      <c r="F193" s="459"/>
      <c r="G193" s="457">
        <v>542911.5</v>
      </c>
      <c r="H193" s="457"/>
      <c r="I193" s="457">
        <v>396426.9</v>
      </c>
      <c r="J193" s="457"/>
      <c r="K193" s="457">
        <v>546074.2</v>
      </c>
      <c r="L193" s="457"/>
      <c r="M193" s="316">
        <v>435499</v>
      </c>
      <c r="N193" s="316">
        <v>556083.7</v>
      </c>
      <c r="P193" s="333"/>
    </row>
    <row r="194" spans="2:16" ht="24" customHeight="1">
      <c r="B194" s="224" t="s">
        <v>438</v>
      </c>
      <c r="C194" s="458">
        <f>SUM(E194:N194)</f>
        <v>4910531.899999999</v>
      </c>
      <c r="D194" s="457"/>
      <c r="E194" s="457">
        <v>2346635.8</v>
      </c>
      <c r="F194" s="459"/>
      <c r="G194" s="457">
        <v>610872.6</v>
      </c>
      <c r="H194" s="457"/>
      <c r="I194" s="457">
        <v>398006.9</v>
      </c>
      <c r="J194" s="457"/>
      <c r="K194" s="457">
        <v>620365.4</v>
      </c>
      <c r="L194" s="457"/>
      <c r="M194" s="316">
        <v>393464.7</v>
      </c>
      <c r="N194" s="316">
        <v>541186.5</v>
      </c>
      <c r="P194" s="333"/>
    </row>
    <row r="195" spans="2:16" ht="24" customHeight="1">
      <c r="B195" s="224" t="s">
        <v>239</v>
      </c>
      <c r="C195" s="458">
        <f>SUM(E195:N195)</f>
        <v>4567900.5</v>
      </c>
      <c r="D195" s="457"/>
      <c r="E195" s="457">
        <v>2201181.7</v>
      </c>
      <c r="F195" s="459"/>
      <c r="G195" s="457">
        <v>578059.4</v>
      </c>
      <c r="H195" s="457"/>
      <c r="I195" s="457">
        <v>378708.2</v>
      </c>
      <c r="J195" s="457"/>
      <c r="K195" s="457">
        <v>533518.8</v>
      </c>
      <c r="L195" s="457"/>
      <c r="M195" s="316">
        <v>369252.4</v>
      </c>
      <c r="N195" s="316">
        <v>507180</v>
      </c>
      <c r="P195" s="333"/>
    </row>
    <row r="196" spans="2:16" ht="24" customHeight="1">
      <c r="B196" s="224" t="s">
        <v>428</v>
      </c>
      <c r="C196" s="458">
        <f>SUM(E196:N196)</f>
        <v>4520765.26</v>
      </c>
      <c r="D196" s="457"/>
      <c r="E196" s="457">
        <v>2241522.05</v>
      </c>
      <c r="F196" s="459"/>
      <c r="G196" s="457">
        <v>555165.5</v>
      </c>
      <c r="H196" s="457"/>
      <c r="I196" s="457">
        <v>370946.7</v>
      </c>
      <c r="J196" s="457"/>
      <c r="K196" s="457">
        <v>501119.97</v>
      </c>
      <c r="L196" s="457"/>
      <c r="M196" s="316">
        <v>352984.27</v>
      </c>
      <c r="N196" s="316">
        <v>499026.77</v>
      </c>
      <c r="P196" s="333"/>
    </row>
    <row r="197" spans="2:16" ht="24" customHeight="1" thickBot="1">
      <c r="B197" s="224" t="s">
        <v>429</v>
      </c>
      <c r="C197" s="458">
        <f>SUM(E197:N197)</f>
        <v>4655795.65</v>
      </c>
      <c r="D197" s="457"/>
      <c r="E197" s="457">
        <v>2345118.1</v>
      </c>
      <c r="F197" s="459"/>
      <c r="G197" s="457">
        <v>562636.2</v>
      </c>
      <c r="H197" s="457"/>
      <c r="I197" s="460">
        <v>324478.3</v>
      </c>
      <c r="J197" s="460"/>
      <c r="K197" s="460">
        <v>522644.85</v>
      </c>
      <c r="L197" s="460"/>
      <c r="M197" s="335">
        <v>399290.2</v>
      </c>
      <c r="N197" s="335">
        <v>501628</v>
      </c>
      <c r="P197" s="333"/>
    </row>
    <row r="198" spans="2:14" ht="24.75" customHeight="1">
      <c r="B198" s="377" t="s">
        <v>568</v>
      </c>
      <c r="C198" s="453">
        <f>(C197-C196)/C196*100</f>
        <v>2.9868923121215234</v>
      </c>
      <c r="D198" s="463"/>
      <c r="E198" s="373">
        <f>(E197-E196)/E196*100</f>
        <v>4.621683288817091</v>
      </c>
      <c r="F198" s="463"/>
      <c r="G198" s="373">
        <f>(G197-G196)/G196*100</f>
        <v>1.3456707954654878</v>
      </c>
      <c r="H198" s="463"/>
      <c r="I198" s="373">
        <f>(I197-I196)/I196*100</f>
        <v>-12.526974899628444</v>
      </c>
      <c r="J198" s="463"/>
      <c r="K198" s="373">
        <f>(K197-K196)/K196*100</f>
        <v>4.295354663275544</v>
      </c>
      <c r="L198" s="463"/>
      <c r="M198" s="373">
        <f>(M197-M196)/M196*100</f>
        <v>13.118411763787657</v>
      </c>
      <c r="N198" s="373">
        <f>(N197-N196)/N196*100</f>
        <v>0.5212606129326451</v>
      </c>
    </row>
    <row r="199" spans="2:14" ht="24.75" customHeight="1" thickBot="1">
      <c r="B199" s="378"/>
      <c r="C199" s="464"/>
      <c r="D199" s="465"/>
      <c r="E199" s="465"/>
      <c r="F199" s="465"/>
      <c r="G199" s="465"/>
      <c r="H199" s="465"/>
      <c r="I199" s="465"/>
      <c r="J199" s="465"/>
      <c r="K199" s="465"/>
      <c r="L199" s="465"/>
      <c r="M199" s="374"/>
      <c r="N199" s="374"/>
    </row>
    <row r="200" spans="2:14" ht="28.5" customHeight="1">
      <c r="B200" s="377" t="s">
        <v>569</v>
      </c>
      <c r="C200" s="453">
        <f>(C197-C184)/C184*100</f>
        <v>3.0724430060307633</v>
      </c>
      <c r="D200" s="463"/>
      <c r="E200" s="373">
        <f>(E197-E184)/E184*100</f>
        <v>19.580733836889898</v>
      </c>
      <c r="F200" s="463"/>
      <c r="G200" s="373">
        <f>(G197-G184)/G184*100</f>
        <v>24.364502032452926</v>
      </c>
      <c r="H200" s="463"/>
      <c r="I200" s="373">
        <f>(I197-I184)/I184*100</f>
        <v>-24.43149821953827</v>
      </c>
      <c r="J200" s="463"/>
      <c r="K200" s="373">
        <f>(K197-K184)/K184*100</f>
        <v>-23.02908178894165</v>
      </c>
      <c r="L200" s="463"/>
      <c r="M200" s="373">
        <f>(M197-M184)/M184*100</f>
        <v>-4.9462944094765575</v>
      </c>
      <c r="N200" s="373">
        <f>(N197-N184)/N184*100</f>
        <v>-12.763382143229801</v>
      </c>
    </row>
    <row r="201" spans="2:14" ht="28.5" customHeight="1" thickBot="1">
      <c r="B201" s="417"/>
      <c r="C201" s="464"/>
      <c r="D201" s="465"/>
      <c r="E201" s="465"/>
      <c r="F201" s="465"/>
      <c r="G201" s="465"/>
      <c r="H201" s="465"/>
      <c r="I201" s="465"/>
      <c r="J201" s="465"/>
      <c r="K201" s="465"/>
      <c r="L201" s="465"/>
      <c r="M201" s="374"/>
      <c r="N201" s="374"/>
    </row>
    <row r="202" spans="2:14" ht="18" customHeight="1">
      <c r="B202" s="253" t="s">
        <v>592</v>
      </c>
      <c r="N202" s="336"/>
    </row>
    <row r="203" spans="2:14" ht="24.75" customHeight="1">
      <c r="B203" s="549" t="s">
        <v>593</v>
      </c>
      <c r="C203" s="550"/>
      <c r="D203" s="550"/>
      <c r="E203" s="550"/>
      <c r="F203" s="550"/>
      <c r="N203" s="336"/>
    </row>
    <row r="204" spans="2:14" ht="18" customHeight="1">
      <c r="B204" s="253" t="s">
        <v>594</v>
      </c>
      <c r="N204" s="336"/>
    </row>
    <row r="205" spans="2:14" ht="18" customHeight="1">
      <c r="B205" s="337" t="s">
        <v>595</v>
      </c>
      <c r="N205" s="336"/>
    </row>
    <row r="206" spans="5:10" ht="16.5">
      <c r="E206" s="338"/>
      <c r="F206" s="338"/>
      <c r="G206" s="338"/>
      <c r="H206" s="338"/>
      <c r="I206" s="338"/>
      <c r="J206" s="338"/>
    </row>
  </sheetData>
  <mergeCells count="490">
    <mergeCell ref="K196:L196"/>
    <mergeCell ref="C196:D196"/>
    <mergeCell ref="E196:F196"/>
    <mergeCell ref="G196:H196"/>
    <mergeCell ref="I196:J196"/>
    <mergeCell ref="K195:L195"/>
    <mergeCell ref="C195:D195"/>
    <mergeCell ref="E195:F195"/>
    <mergeCell ref="G195:H195"/>
    <mergeCell ref="I195:J195"/>
    <mergeCell ref="K194:L194"/>
    <mergeCell ref="C194:D194"/>
    <mergeCell ref="E194:F194"/>
    <mergeCell ref="G194:H194"/>
    <mergeCell ref="I194:J194"/>
    <mergeCell ref="N96:N97"/>
    <mergeCell ref="B198:B199"/>
    <mergeCell ref="C198:D199"/>
    <mergeCell ref="E198:F199"/>
    <mergeCell ref="G198:H199"/>
    <mergeCell ref="I198:J199"/>
    <mergeCell ref="K198:L199"/>
    <mergeCell ref="M198:M199"/>
    <mergeCell ref="N198:N199"/>
    <mergeCell ref="J96:J97"/>
    <mergeCell ref="K96:K97"/>
    <mergeCell ref="L96:L97"/>
    <mergeCell ref="M96:M97"/>
    <mergeCell ref="F96:F97"/>
    <mergeCell ref="G96:G97"/>
    <mergeCell ref="H96:H97"/>
    <mergeCell ref="I96:I97"/>
    <mergeCell ref="B96:B97"/>
    <mergeCell ref="C96:C97"/>
    <mergeCell ref="D96:D97"/>
    <mergeCell ref="E96:E97"/>
    <mergeCell ref="I187:J187"/>
    <mergeCell ref="I188:J188"/>
    <mergeCell ref="K185:L185"/>
    <mergeCell ref="C185:D185"/>
    <mergeCell ref="E185:F185"/>
    <mergeCell ref="G185:H185"/>
    <mergeCell ref="I185:J185"/>
    <mergeCell ref="K187:L187"/>
    <mergeCell ref="C187:D187"/>
    <mergeCell ref="E187:F187"/>
    <mergeCell ref="G187:H187"/>
    <mergeCell ref="K181:L181"/>
    <mergeCell ref="C181:D181"/>
    <mergeCell ref="E181:F181"/>
    <mergeCell ref="G181:H181"/>
    <mergeCell ref="I181:J181"/>
    <mergeCell ref="K184:L184"/>
    <mergeCell ref="C184:D184"/>
    <mergeCell ref="E184:F184"/>
    <mergeCell ref="G184:H184"/>
    <mergeCell ref="K180:L180"/>
    <mergeCell ref="C180:D180"/>
    <mergeCell ref="E180:F180"/>
    <mergeCell ref="G180:H180"/>
    <mergeCell ref="I180:J180"/>
    <mergeCell ref="K177:L177"/>
    <mergeCell ref="C177:D177"/>
    <mergeCell ref="E177:F177"/>
    <mergeCell ref="G177:H177"/>
    <mergeCell ref="I177:J177"/>
    <mergeCell ref="K175:L175"/>
    <mergeCell ref="C175:D175"/>
    <mergeCell ref="E175:F175"/>
    <mergeCell ref="G175:H175"/>
    <mergeCell ref="I175:J175"/>
    <mergeCell ref="K173:L173"/>
    <mergeCell ref="C173:D173"/>
    <mergeCell ref="E173:F173"/>
    <mergeCell ref="G173:H173"/>
    <mergeCell ref="I173:J173"/>
    <mergeCell ref="K171:L171"/>
    <mergeCell ref="C171:D171"/>
    <mergeCell ref="E171:F171"/>
    <mergeCell ref="G171:H171"/>
    <mergeCell ref="I171:J171"/>
    <mergeCell ref="K167:L167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I162:J162"/>
    <mergeCell ref="K162:L162"/>
    <mergeCell ref="K165:L165"/>
    <mergeCell ref="C165:D165"/>
    <mergeCell ref="E165:F165"/>
    <mergeCell ref="G165:H165"/>
    <mergeCell ref="I165:J165"/>
    <mergeCell ref="K163:L163"/>
    <mergeCell ref="C163:D163"/>
    <mergeCell ref="E163:F163"/>
    <mergeCell ref="E157:F157"/>
    <mergeCell ref="G157:H157"/>
    <mergeCell ref="I157:J157"/>
    <mergeCell ref="C162:D162"/>
    <mergeCell ref="C161:D161"/>
    <mergeCell ref="E161:F161"/>
    <mergeCell ref="G161:H161"/>
    <mergeCell ref="I161:J161"/>
    <mergeCell ref="E162:F162"/>
    <mergeCell ref="G162:H162"/>
    <mergeCell ref="B203:F203"/>
    <mergeCell ref="K152:L152"/>
    <mergeCell ref="C152:D152"/>
    <mergeCell ref="E152:F152"/>
    <mergeCell ref="G152:H152"/>
    <mergeCell ref="I152:J152"/>
    <mergeCell ref="E155:F155"/>
    <mergeCell ref="C153:D153"/>
    <mergeCell ref="C156:D156"/>
    <mergeCell ref="E156:F156"/>
    <mergeCell ref="C148:D148"/>
    <mergeCell ref="E148:F148"/>
    <mergeCell ref="G148:H148"/>
    <mergeCell ref="I148:J148"/>
    <mergeCell ref="C147:D147"/>
    <mergeCell ref="E147:F147"/>
    <mergeCell ref="G147:H147"/>
    <mergeCell ref="I147:J147"/>
    <mergeCell ref="C144:D144"/>
    <mergeCell ref="E144:F144"/>
    <mergeCell ref="G144:H144"/>
    <mergeCell ref="G145:H145"/>
    <mergeCell ref="C145:D145"/>
    <mergeCell ref="C146:D146"/>
    <mergeCell ref="E145:F145"/>
    <mergeCell ref="E146:F146"/>
    <mergeCell ref="G132:H132"/>
    <mergeCell ref="G135:H135"/>
    <mergeCell ref="G136:H136"/>
    <mergeCell ref="G137:H137"/>
    <mergeCell ref="G134:H134"/>
    <mergeCell ref="C141:D141"/>
    <mergeCell ref="E141:F141"/>
    <mergeCell ref="G141:H141"/>
    <mergeCell ref="E137:F137"/>
    <mergeCell ref="C139:D139"/>
    <mergeCell ref="G140:H140"/>
    <mergeCell ref="G138:H138"/>
    <mergeCell ref="G139:H139"/>
    <mergeCell ref="E138:F138"/>
    <mergeCell ref="C140:D140"/>
    <mergeCell ref="C137:D137"/>
    <mergeCell ref="E139:F139"/>
    <mergeCell ref="K139:L139"/>
    <mergeCell ref="I139:J139"/>
    <mergeCell ref="I138:J138"/>
    <mergeCell ref="K141:L141"/>
    <mergeCell ref="K138:L138"/>
    <mergeCell ref="I140:J140"/>
    <mergeCell ref="K140:L140"/>
    <mergeCell ref="I141:J141"/>
    <mergeCell ref="K129:L129"/>
    <mergeCell ref="K130:L130"/>
    <mergeCell ref="K131:L131"/>
    <mergeCell ref="K134:L134"/>
    <mergeCell ref="K132:L132"/>
    <mergeCell ref="K133:L133"/>
    <mergeCell ref="I128:J128"/>
    <mergeCell ref="I130:J130"/>
    <mergeCell ref="K137:L137"/>
    <mergeCell ref="K135:L135"/>
    <mergeCell ref="K136:L136"/>
    <mergeCell ref="I131:J131"/>
    <mergeCell ref="I137:J137"/>
    <mergeCell ref="I134:J134"/>
    <mergeCell ref="I135:J135"/>
    <mergeCell ref="I136:J136"/>
    <mergeCell ref="C138:D138"/>
    <mergeCell ref="E136:F136"/>
    <mergeCell ref="E134:F134"/>
    <mergeCell ref="E135:F135"/>
    <mergeCell ref="C135:D135"/>
    <mergeCell ref="C134:D134"/>
    <mergeCell ref="C136:D136"/>
    <mergeCell ref="I129:J129"/>
    <mergeCell ref="G127:H127"/>
    <mergeCell ref="E132:F132"/>
    <mergeCell ref="E133:F133"/>
    <mergeCell ref="E130:F130"/>
    <mergeCell ref="E131:F131"/>
    <mergeCell ref="I132:J132"/>
    <mergeCell ref="G129:H129"/>
    <mergeCell ref="G130:H130"/>
    <mergeCell ref="G131:H131"/>
    <mergeCell ref="C131:D131"/>
    <mergeCell ref="C132:D132"/>
    <mergeCell ref="C133:D133"/>
    <mergeCell ref="G118:H118"/>
    <mergeCell ref="E129:F129"/>
    <mergeCell ref="G128:H128"/>
    <mergeCell ref="C130:D130"/>
    <mergeCell ref="E121:F121"/>
    <mergeCell ref="E127:F127"/>
    <mergeCell ref="G120:H120"/>
    <mergeCell ref="G109:H110"/>
    <mergeCell ref="I121:J121"/>
    <mergeCell ref="I122:J122"/>
    <mergeCell ref="I119:J119"/>
    <mergeCell ref="I120:J120"/>
    <mergeCell ref="G121:H121"/>
    <mergeCell ref="G119:H119"/>
    <mergeCell ref="I117:J117"/>
    <mergeCell ref="I118:J118"/>
    <mergeCell ref="G117:H117"/>
    <mergeCell ref="G133:H133"/>
    <mergeCell ref="G123:H123"/>
    <mergeCell ref="G125:H125"/>
    <mergeCell ref="I133:J133"/>
    <mergeCell ref="I123:J123"/>
    <mergeCell ref="I127:J127"/>
    <mergeCell ref="I124:J124"/>
    <mergeCell ref="I125:J125"/>
    <mergeCell ref="I126:J126"/>
    <mergeCell ref="G126:H126"/>
    <mergeCell ref="K128:L128"/>
    <mergeCell ref="K121:L121"/>
    <mergeCell ref="K123:L123"/>
    <mergeCell ref="B107:B108"/>
    <mergeCell ref="B109:B112"/>
    <mergeCell ref="G122:H122"/>
    <mergeCell ref="G124:H124"/>
    <mergeCell ref="C123:D123"/>
    <mergeCell ref="E122:F122"/>
    <mergeCell ref="E123:F123"/>
    <mergeCell ref="E117:F117"/>
    <mergeCell ref="C118:D118"/>
    <mergeCell ref="E124:F124"/>
    <mergeCell ref="C117:D117"/>
    <mergeCell ref="C119:D119"/>
    <mergeCell ref="E120:F120"/>
    <mergeCell ref="C129:D129"/>
    <mergeCell ref="C126:D126"/>
    <mergeCell ref="C124:D124"/>
    <mergeCell ref="C125:D125"/>
    <mergeCell ref="E128:F128"/>
    <mergeCell ref="E126:F126"/>
    <mergeCell ref="E119:F119"/>
    <mergeCell ref="C128:D128"/>
    <mergeCell ref="C122:D122"/>
    <mergeCell ref="C98:C99"/>
    <mergeCell ref="D98:D99"/>
    <mergeCell ref="E98:E99"/>
    <mergeCell ref="F98:F99"/>
    <mergeCell ref="C143:D143"/>
    <mergeCell ref="E143:F143"/>
    <mergeCell ref="E118:F118"/>
    <mergeCell ref="C120:D120"/>
    <mergeCell ref="C121:D121"/>
    <mergeCell ref="C127:D127"/>
    <mergeCell ref="C142:D142"/>
    <mergeCell ref="E142:F142"/>
    <mergeCell ref="E140:F140"/>
    <mergeCell ref="E125:F125"/>
    <mergeCell ref="K117:L117"/>
    <mergeCell ref="K118:L118"/>
    <mergeCell ref="K127:L127"/>
    <mergeCell ref="K125:L125"/>
    <mergeCell ref="K126:L126"/>
    <mergeCell ref="K124:L124"/>
    <mergeCell ref="K122:L122"/>
    <mergeCell ref="K120:L120"/>
    <mergeCell ref="K119:L119"/>
    <mergeCell ref="N200:N201"/>
    <mergeCell ref="K149:L149"/>
    <mergeCell ref="K150:L150"/>
    <mergeCell ref="K154:L154"/>
    <mergeCell ref="K151:L151"/>
    <mergeCell ref="K200:L201"/>
    <mergeCell ref="M200:M201"/>
    <mergeCell ref="K155:L155"/>
    <mergeCell ref="K161:L161"/>
    <mergeCell ref="K166:L166"/>
    <mergeCell ref="G143:H143"/>
    <mergeCell ref="G142:H142"/>
    <mergeCell ref="K144:L144"/>
    <mergeCell ref="I144:J144"/>
    <mergeCell ref="I142:J142"/>
    <mergeCell ref="K143:L143"/>
    <mergeCell ref="I143:J143"/>
    <mergeCell ref="K142:L142"/>
    <mergeCell ref="I145:J145"/>
    <mergeCell ref="K156:L156"/>
    <mergeCell ref="I151:J151"/>
    <mergeCell ref="I150:J150"/>
    <mergeCell ref="K157:L157"/>
    <mergeCell ref="I153:J153"/>
    <mergeCell ref="I156:J156"/>
    <mergeCell ref="K153:L153"/>
    <mergeCell ref="I154:J154"/>
    <mergeCell ref="I98:I99"/>
    <mergeCell ref="J98:J99"/>
    <mergeCell ref="L98:L99"/>
    <mergeCell ref="G149:H149"/>
    <mergeCell ref="I149:J149"/>
    <mergeCell ref="K146:L146"/>
    <mergeCell ref="K148:L148"/>
    <mergeCell ref="K145:L145"/>
    <mergeCell ref="I146:J146"/>
    <mergeCell ref="G146:H146"/>
    <mergeCell ref="N5:N7"/>
    <mergeCell ref="C151:D151"/>
    <mergeCell ref="E151:F151"/>
    <mergeCell ref="E150:F150"/>
    <mergeCell ref="G150:H150"/>
    <mergeCell ref="E111:F112"/>
    <mergeCell ref="G111:H112"/>
    <mergeCell ref="C150:D150"/>
    <mergeCell ref="C149:D149"/>
    <mergeCell ref="E149:F149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11:M112"/>
    <mergeCell ref="N109:N110"/>
    <mergeCell ref="N111:N112"/>
    <mergeCell ref="M8:M10"/>
    <mergeCell ref="N8:N10"/>
    <mergeCell ref="C107:N107"/>
    <mergeCell ref="M98:M99"/>
    <mergeCell ref="N98:N99"/>
    <mergeCell ref="G8:G10"/>
    <mergeCell ref="L8:L10"/>
    <mergeCell ref="B98:B99"/>
    <mergeCell ref="I109:J110"/>
    <mergeCell ref="K109:L110"/>
    <mergeCell ref="C108:N108"/>
    <mergeCell ref="C109:D110"/>
    <mergeCell ref="E109:F110"/>
    <mergeCell ref="M109:M110"/>
    <mergeCell ref="K98:K99"/>
    <mergeCell ref="G98:G99"/>
    <mergeCell ref="H98:H99"/>
    <mergeCell ref="E154:F154"/>
    <mergeCell ref="C111:D112"/>
    <mergeCell ref="K111:L112"/>
    <mergeCell ref="C154:D154"/>
    <mergeCell ref="E153:F153"/>
    <mergeCell ref="G153:H153"/>
    <mergeCell ref="G154:H154"/>
    <mergeCell ref="G151:H151"/>
    <mergeCell ref="I111:J112"/>
    <mergeCell ref="K147:L147"/>
    <mergeCell ref="B200:B201"/>
    <mergeCell ref="G155:H155"/>
    <mergeCell ref="I155:J155"/>
    <mergeCell ref="C200:D201"/>
    <mergeCell ref="E200:F201"/>
    <mergeCell ref="G200:H201"/>
    <mergeCell ref="I200:J201"/>
    <mergeCell ref="C155:D155"/>
    <mergeCell ref="G156:H156"/>
    <mergeCell ref="C157:D157"/>
    <mergeCell ref="K158:L158"/>
    <mergeCell ref="C158:D158"/>
    <mergeCell ref="E158:F158"/>
    <mergeCell ref="G158:H158"/>
    <mergeCell ref="I158:J158"/>
    <mergeCell ref="K159:L159"/>
    <mergeCell ref="C159:D159"/>
    <mergeCell ref="E159:F159"/>
    <mergeCell ref="G159:H159"/>
    <mergeCell ref="I159:J159"/>
    <mergeCell ref="K160:L160"/>
    <mergeCell ref="C160:D160"/>
    <mergeCell ref="E160:F160"/>
    <mergeCell ref="G160:H160"/>
    <mergeCell ref="I160:J160"/>
    <mergeCell ref="G163:H163"/>
    <mergeCell ref="I163:J163"/>
    <mergeCell ref="K164:L164"/>
    <mergeCell ref="C164:D164"/>
    <mergeCell ref="E164:F164"/>
    <mergeCell ref="G164:H164"/>
    <mergeCell ref="I164:J164"/>
    <mergeCell ref="K168:L168"/>
    <mergeCell ref="C168:D168"/>
    <mergeCell ref="E168:F168"/>
    <mergeCell ref="G168:H168"/>
    <mergeCell ref="I168:J168"/>
    <mergeCell ref="K169:L169"/>
    <mergeCell ref="C169:D169"/>
    <mergeCell ref="E169:F169"/>
    <mergeCell ref="G169:H169"/>
    <mergeCell ref="I169:J169"/>
    <mergeCell ref="K170:L170"/>
    <mergeCell ref="C170:D170"/>
    <mergeCell ref="E170:F170"/>
    <mergeCell ref="G170:H170"/>
    <mergeCell ref="I170:J170"/>
    <mergeCell ref="K172:L172"/>
    <mergeCell ref="C172:D172"/>
    <mergeCell ref="E172:F172"/>
    <mergeCell ref="G172:H172"/>
    <mergeCell ref="I172:J172"/>
    <mergeCell ref="K174:L174"/>
    <mergeCell ref="C174:D174"/>
    <mergeCell ref="E174:F174"/>
    <mergeCell ref="G174:H174"/>
    <mergeCell ref="I174:J174"/>
    <mergeCell ref="K176:L176"/>
    <mergeCell ref="C176:D176"/>
    <mergeCell ref="E176:F176"/>
    <mergeCell ref="G176:H176"/>
    <mergeCell ref="I176:J176"/>
    <mergeCell ref="I184:J184"/>
    <mergeCell ref="K178:L178"/>
    <mergeCell ref="C178:D178"/>
    <mergeCell ref="E178:F178"/>
    <mergeCell ref="G178:H178"/>
    <mergeCell ref="I178:J178"/>
    <mergeCell ref="K182:L182"/>
    <mergeCell ref="C182:D182"/>
    <mergeCell ref="E182:F182"/>
    <mergeCell ref="G182:H182"/>
    <mergeCell ref="I182:J182"/>
    <mergeCell ref="K183:L183"/>
    <mergeCell ref="C183:D183"/>
    <mergeCell ref="E183:F183"/>
    <mergeCell ref="G183:H183"/>
    <mergeCell ref="I183:J183"/>
    <mergeCell ref="K191:L191"/>
    <mergeCell ref="K186:L186"/>
    <mergeCell ref="C186:D186"/>
    <mergeCell ref="E186:F186"/>
    <mergeCell ref="G186:H186"/>
    <mergeCell ref="I186:J186"/>
    <mergeCell ref="K188:L188"/>
    <mergeCell ref="C188:D188"/>
    <mergeCell ref="E188:F188"/>
    <mergeCell ref="G188:H188"/>
    <mergeCell ref="C191:D191"/>
    <mergeCell ref="E191:F191"/>
    <mergeCell ref="G191:H191"/>
    <mergeCell ref="I191:J191"/>
    <mergeCell ref="K189:L189"/>
    <mergeCell ref="C189:D189"/>
    <mergeCell ref="E189:F189"/>
    <mergeCell ref="G189:H189"/>
    <mergeCell ref="I189:J189"/>
    <mergeCell ref="K190:L190"/>
    <mergeCell ref="C190:D190"/>
    <mergeCell ref="E190:F190"/>
    <mergeCell ref="G190:H190"/>
    <mergeCell ref="I190:J190"/>
    <mergeCell ref="K197:L197"/>
    <mergeCell ref="C179:D179"/>
    <mergeCell ref="E179:F179"/>
    <mergeCell ref="G179:H179"/>
    <mergeCell ref="I179:J179"/>
    <mergeCell ref="K179:L179"/>
    <mergeCell ref="C197:D197"/>
    <mergeCell ref="E197:F197"/>
    <mergeCell ref="G197:H197"/>
    <mergeCell ref="I197:J197"/>
    <mergeCell ref="K193:L193"/>
    <mergeCell ref="C193:D193"/>
    <mergeCell ref="E193:F193"/>
    <mergeCell ref="G193:H193"/>
    <mergeCell ref="I193:J193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0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G76">
      <selection activeCell="A1" sqref="A1"/>
    </sheetView>
  </sheetViews>
  <sheetFormatPr defaultColWidth="9.00390625" defaultRowHeight="33" customHeight="1"/>
  <cols>
    <col min="1" max="1" width="2.00390625" style="2" customWidth="1"/>
    <col min="2" max="2" width="15.375" style="5" customWidth="1"/>
    <col min="3" max="3" width="16.875" style="2" customWidth="1"/>
    <col min="4" max="4" width="14.25390625" style="2" customWidth="1"/>
    <col min="5" max="5" width="14.125" style="2" customWidth="1"/>
    <col min="6" max="6" width="14.625" style="2" customWidth="1"/>
    <col min="7" max="7" width="14.75390625" style="23" customWidth="1"/>
    <col min="8" max="8" width="15.375" style="2" customWidth="1"/>
    <col min="9" max="9" width="14.625" style="2" customWidth="1"/>
    <col min="10" max="10" width="14.25390625" style="2" customWidth="1"/>
    <col min="11" max="11" width="14.50390625" style="2" customWidth="1"/>
    <col min="12" max="12" width="9.00390625" style="2" customWidth="1"/>
    <col min="13" max="13" width="11.375" style="2" customWidth="1"/>
    <col min="14" max="16384" width="9.00390625" style="2" customWidth="1"/>
  </cols>
  <sheetData>
    <row r="1" spans="1:11" ht="49.5" customHeight="1">
      <c r="A1" s="1"/>
      <c r="B1" s="559" t="s">
        <v>165</v>
      </c>
      <c r="C1" s="559"/>
      <c r="D1" s="559"/>
      <c r="E1" s="559"/>
      <c r="F1" s="559"/>
      <c r="G1" s="559" t="s">
        <v>166</v>
      </c>
      <c r="H1" s="559"/>
      <c r="I1" s="559"/>
      <c r="J1" s="559"/>
      <c r="K1" s="559"/>
    </row>
    <row r="2" spans="2:11" ht="22.5" customHeight="1" thickBot="1">
      <c r="B2" s="573" t="s">
        <v>167</v>
      </c>
      <c r="C2" s="574"/>
      <c r="D2" s="574"/>
      <c r="E2" s="574"/>
      <c r="F2" s="574"/>
      <c r="G2" s="560"/>
      <c r="H2" s="560"/>
      <c r="I2" s="560"/>
      <c r="J2" s="3"/>
      <c r="K2" s="4" t="s">
        <v>168</v>
      </c>
    </row>
    <row r="3" spans="2:11" s="5" customFormat="1" ht="16.5" customHeight="1">
      <c r="B3" s="553" t="s">
        <v>169</v>
      </c>
      <c r="C3" s="564" t="s">
        <v>170</v>
      </c>
      <c r="D3" s="562" t="s">
        <v>171</v>
      </c>
      <c r="E3" s="562" t="s">
        <v>172</v>
      </c>
      <c r="F3" s="562" t="s">
        <v>173</v>
      </c>
      <c r="G3" s="566" t="s">
        <v>174</v>
      </c>
      <c r="H3" s="562" t="s">
        <v>175</v>
      </c>
      <c r="I3" s="562" t="s">
        <v>176</v>
      </c>
      <c r="J3" s="562" t="s">
        <v>177</v>
      </c>
      <c r="K3" s="520" t="s">
        <v>178</v>
      </c>
    </row>
    <row r="4" spans="2:18" s="5" customFormat="1" ht="33" customHeight="1" thickBot="1">
      <c r="B4" s="554"/>
      <c r="C4" s="565"/>
      <c r="D4" s="563"/>
      <c r="E4" s="563"/>
      <c r="F4" s="563"/>
      <c r="G4" s="567"/>
      <c r="H4" s="563"/>
      <c r="I4" s="563"/>
      <c r="J4" s="563"/>
      <c r="K4" s="561"/>
      <c r="L4" s="7"/>
      <c r="M4" s="7"/>
      <c r="N4" s="7"/>
      <c r="O4" s="7"/>
      <c r="P4" s="7"/>
      <c r="Q4" s="7"/>
      <c r="R4" s="7"/>
    </row>
    <row r="5" spans="2:18" ht="24.75" customHeight="1" hidden="1">
      <c r="B5" s="8" t="s">
        <v>159</v>
      </c>
      <c r="C5" s="9">
        <v>3363166</v>
      </c>
      <c r="D5" s="9">
        <v>456549</v>
      </c>
      <c r="E5" s="9">
        <v>1125802</v>
      </c>
      <c r="F5" s="9">
        <v>696027</v>
      </c>
      <c r="G5" s="9">
        <v>845732</v>
      </c>
      <c r="H5" s="9">
        <v>137676</v>
      </c>
      <c r="I5" s="9">
        <v>81613</v>
      </c>
      <c r="J5" s="9">
        <v>19714</v>
      </c>
      <c r="K5" s="9">
        <v>53</v>
      </c>
      <c r="L5" s="10"/>
      <c r="M5" s="11" t="s">
        <v>179</v>
      </c>
      <c r="N5" s="10">
        <v>3785008</v>
      </c>
      <c r="O5" s="10" t="s">
        <v>180</v>
      </c>
      <c r="P5" s="10" t="s">
        <v>181</v>
      </c>
      <c r="Q5" s="12"/>
      <c r="R5" s="10"/>
    </row>
    <row r="6" spans="2:18" ht="24.75" customHeight="1" hidden="1">
      <c r="B6" s="13" t="s">
        <v>152</v>
      </c>
      <c r="C6" s="9">
        <f aca="true" t="shared" si="0" ref="C6:C14">SUM(D6:K6)</f>
        <v>668008</v>
      </c>
      <c r="D6" s="9">
        <v>2388</v>
      </c>
      <c r="E6" s="9">
        <v>74084</v>
      </c>
      <c r="F6" s="9">
        <v>11112</v>
      </c>
      <c r="G6" s="14">
        <v>559413</v>
      </c>
      <c r="H6" s="9">
        <v>16086</v>
      </c>
      <c r="I6" s="9">
        <v>3371</v>
      </c>
      <c r="J6" s="9">
        <v>1554</v>
      </c>
      <c r="K6" s="15">
        <v>0</v>
      </c>
      <c r="L6" s="10"/>
      <c r="M6" s="8" t="s">
        <v>182</v>
      </c>
      <c r="N6" s="10">
        <v>3778779</v>
      </c>
      <c r="O6" s="10" t="s">
        <v>183</v>
      </c>
      <c r="P6" s="10">
        <v>34159</v>
      </c>
      <c r="Q6" s="10"/>
      <c r="R6" s="10"/>
    </row>
    <row r="7" spans="2:18" ht="24.75" customHeight="1" hidden="1">
      <c r="B7" s="13" t="s">
        <v>153</v>
      </c>
      <c r="C7" s="9">
        <f t="shared" si="0"/>
        <v>691946</v>
      </c>
      <c r="D7" s="9">
        <v>1272</v>
      </c>
      <c r="E7" s="9">
        <v>43804</v>
      </c>
      <c r="F7" s="9">
        <v>470199</v>
      </c>
      <c r="G7" s="14">
        <v>155078</v>
      </c>
      <c r="H7" s="9">
        <v>10568</v>
      </c>
      <c r="I7" s="9">
        <v>9314</v>
      </c>
      <c r="J7" s="9">
        <v>1704</v>
      </c>
      <c r="K7" s="9">
        <v>7</v>
      </c>
      <c r="L7" s="9"/>
      <c r="M7" s="8" t="s">
        <v>184</v>
      </c>
      <c r="N7" s="9">
        <v>3726015</v>
      </c>
      <c r="O7" s="9" t="s">
        <v>185</v>
      </c>
      <c r="P7" s="9">
        <v>28878</v>
      </c>
      <c r="Q7" s="9"/>
      <c r="R7" s="9"/>
    </row>
    <row r="8" spans="2:18" ht="24.75" customHeight="1" hidden="1">
      <c r="B8" s="13" t="s">
        <v>154</v>
      </c>
      <c r="C8" s="9">
        <f t="shared" si="0"/>
        <v>317533</v>
      </c>
      <c r="D8" s="9">
        <v>1664</v>
      </c>
      <c r="E8" s="9">
        <v>93563</v>
      </c>
      <c r="F8" s="9">
        <v>178224</v>
      </c>
      <c r="G8" s="14">
        <v>13746</v>
      </c>
      <c r="H8" s="9">
        <v>19463</v>
      </c>
      <c r="I8" s="9">
        <v>9265</v>
      </c>
      <c r="J8" s="9">
        <v>1602</v>
      </c>
      <c r="K8" s="9">
        <v>6</v>
      </c>
      <c r="L8" s="9"/>
      <c r="M8" s="8" t="s">
        <v>186</v>
      </c>
      <c r="N8" s="9">
        <v>3519816</v>
      </c>
      <c r="O8" s="9" t="s">
        <v>187</v>
      </c>
      <c r="P8" s="9">
        <v>438120</v>
      </c>
      <c r="Q8" s="9"/>
      <c r="R8" s="9"/>
    </row>
    <row r="9" spans="1:18" ht="24.75" customHeight="1" hidden="1">
      <c r="A9" s="16"/>
      <c r="B9" s="13" t="s">
        <v>155</v>
      </c>
      <c r="C9" s="9">
        <f t="shared" si="0"/>
        <v>109814</v>
      </c>
      <c r="D9" s="9">
        <v>1492</v>
      </c>
      <c r="E9" s="9">
        <v>65540</v>
      </c>
      <c r="F9" s="9">
        <v>7049</v>
      </c>
      <c r="G9" s="14">
        <v>13408</v>
      </c>
      <c r="H9" s="9">
        <v>12820</v>
      </c>
      <c r="I9" s="9">
        <v>7671</v>
      </c>
      <c r="J9" s="9">
        <v>1823</v>
      </c>
      <c r="K9" s="9">
        <v>11</v>
      </c>
      <c r="L9" s="9"/>
      <c r="M9" s="17" t="s">
        <v>188</v>
      </c>
      <c r="N9" s="9">
        <v>4342872</v>
      </c>
      <c r="O9" s="9" t="s">
        <v>189</v>
      </c>
      <c r="P9" s="9">
        <v>414931</v>
      </c>
      <c r="Q9" s="9"/>
      <c r="R9" s="9"/>
    </row>
    <row r="10" spans="1:18" s="16" customFormat="1" ht="24.75" customHeight="1" hidden="1">
      <c r="A10" s="2"/>
      <c r="B10" s="13" t="s">
        <v>156</v>
      </c>
      <c r="C10" s="9">
        <f t="shared" si="0"/>
        <v>103273</v>
      </c>
      <c r="D10" s="9">
        <v>1136</v>
      </c>
      <c r="E10" s="9">
        <v>71621</v>
      </c>
      <c r="F10" s="9">
        <v>6489</v>
      </c>
      <c r="G10" s="14">
        <v>8534</v>
      </c>
      <c r="H10" s="9">
        <v>9310</v>
      </c>
      <c r="I10" s="9">
        <v>4652</v>
      </c>
      <c r="J10" s="9">
        <v>1531</v>
      </c>
      <c r="K10" s="15">
        <v>0</v>
      </c>
      <c r="L10" s="18"/>
      <c r="M10" s="19" t="s">
        <v>190</v>
      </c>
      <c r="N10" s="18">
        <v>2865120</v>
      </c>
      <c r="O10" s="18" t="s">
        <v>191</v>
      </c>
      <c r="P10" s="18">
        <v>6928</v>
      </c>
      <c r="Q10" s="18"/>
      <c r="R10" s="18"/>
    </row>
    <row r="11" spans="2:18" ht="24.75" customHeight="1" hidden="1">
      <c r="B11" s="13" t="s">
        <v>157</v>
      </c>
      <c r="C11" s="9">
        <f t="shared" si="0"/>
        <v>223035</v>
      </c>
      <c r="D11" s="9">
        <v>1652</v>
      </c>
      <c r="E11" s="9">
        <v>178344</v>
      </c>
      <c r="F11" s="9">
        <v>11879</v>
      </c>
      <c r="G11" s="14">
        <v>8988</v>
      </c>
      <c r="H11" s="9">
        <v>11081</v>
      </c>
      <c r="I11" s="9">
        <v>9441</v>
      </c>
      <c r="J11" s="9">
        <v>1632</v>
      </c>
      <c r="K11" s="9">
        <v>18</v>
      </c>
      <c r="L11" s="9"/>
      <c r="M11" s="8" t="s">
        <v>192</v>
      </c>
      <c r="N11" s="9">
        <v>2968633</v>
      </c>
      <c r="O11" s="9" t="s">
        <v>193</v>
      </c>
      <c r="P11" s="9">
        <v>2</v>
      </c>
      <c r="Q11" s="9"/>
      <c r="R11" s="9"/>
    </row>
    <row r="12" spans="2:18" ht="24.75" customHeight="1" hidden="1">
      <c r="B12" s="13" t="s">
        <v>158</v>
      </c>
      <c r="C12" s="9">
        <f t="shared" si="0"/>
        <v>207434</v>
      </c>
      <c r="D12" s="9">
        <v>8500</v>
      </c>
      <c r="E12" s="9">
        <v>164782</v>
      </c>
      <c r="F12" s="9">
        <v>2090</v>
      </c>
      <c r="G12" s="14">
        <v>15129</v>
      </c>
      <c r="H12" s="9">
        <v>9888</v>
      </c>
      <c r="I12" s="9">
        <v>5345</v>
      </c>
      <c r="J12" s="9">
        <v>1700</v>
      </c>
      <c r="K12" s="15">
        <v>0</v>
      </c>
      <c r="L12" s="9"/>
      <c r="M12" s="8" t="s">
        <v>194</v>
      </c>
      <c r="N12" s="9">
        <v>3363166</v>
      </c>
      <c r="O12" s="9"/>
      <c r="P12" s="9"/>
      <c r="Q12" s="9"/>
      <c r="R12" s="9"/>
    </row>
    <row r="13" spans="2:18" ht="24.75" customHeight="1" hidden="1">
      <c r="B13" s="13" t="s">
        <v>163</v>
      </c>
      <c r="C13" s="9">
        <f t="shared" si="0"/>
        <v>381043</v>
      </c>
      <c r="D13" s="9">
        <v>242750</v>
      </c>
      <c r="E13" s="9">
        <v>104246</v>
      </c>
      <c r="F13" s="9">
        <v>2698</v>
      </c>
      <c r="G13" s="9">
        <v>9178</v>
      </c>
      <c r="H13" s="9">
        <v>10297</v>
      </c>
      <c r="I13" s="9">
        <v>10082</v>
      </c>
      <c r="J13" s="9">
        <v>1792</v>
      </c>
      <c r="K13" s="15">
        <v>0</v>
      </c>
      <c r="L13" s="9"/>
      <c r="M13" s="13" t="s">
        <v>195</v>
      </c>
      <c r="N13" s="9">
        <v>747456</v>
      </c>
      <c r="O13" s="9"/>
      <c r="P13" s="9"/>
      <c r="Q13" s="9"/>
      <c r="R13" s="9"/>
    </row>
    <row r="14" spans="2:18" ht="24.75" customHeight="1" hidden="1">
      <c r="B14" s="20" t="s">
        <v>164</v>
      </c>
      <c r="C14" s="21">
        <f t="shared" si="0"/>
        <v>360395</v>
      </c>
      <c r="D14" s="9">
        <v>186870</v>
      </c>
      <c r="E14" s="9">
        <v>145903</v>
      </c>
      <c r="F14" s="9">
        <v>2140</v>
      </c>
      <c r="G14" s="14">
        <v>4571</v>
      </c>
      <c r="H14" s="9">
        <v>13974</v>
      </c>
      <c r="I14" s="9">
        <v>5334</v>
      </c>
      <c r="J14" s="9">
        <v>1601</v>
      </c>
      <c r="K14" s="15">
        <v>2</v>
      </c>
      <c r="L14" s="9"/>
      <c r="M14" s="8" t="s">
        <v>196</v>
      </c>
      <c r="N14" s="9">
        <v>300685</v>
      </c>
      <c r="O14" s="9"/>
      <c r="P14" s="9"/>
      <c r="Q14" s="9"/>
      <c r="R14" s="9"/>
    </row>
    <row r="15" spans="3:18" ht="24.75" customHeight="1" hidden="1">
      <c r="C15" s="22"/>
      <c r="L15" s="9"/>
      <c r="M15" s="13" t="s">
        <v>197</v>
      </c>
      <c r="N15" s="24">
        <v>1677487</v>
      </c>
      <c r="O15" s="9"/>
      <c r="P15" s="9"/>
      <c r="Q15" s="9"/>
      <c r="R15" s="9"/>
    </row>
    <row r="16" spans="2:18" ht="16.5" hidden="1">
      <c r="B16" s="25" t="s">
        <v>198</v>
      </c>
      <c r="C16" s="21">
        <v>3784325</v>
      </c>
      <c r="D16" s="9">
        <v>482371</v>
      </c>
      <c r="E16" s="9">
        <v>1450268</v>
      </c>
      <c r="F16" s="9">
        <v>701227</v>
      </c>
      <c r="G16" s="14">
        <v>880670</v>
      </c>
      <c r="H16" s="9">
        <v>171389</v>
      </c>
      <c r="I16" s="9">
        <v>78876</v>
      </c>
      <c r="J16" s="9">
        <v>19455</v>
      </c>
      <c r="K16" s="15">
        <v>69</v>
      </c>
      <c r="L16" s="9"/>
      <c r="M16" s="20"/>
      <c r="N16" s="24"/>
      <c r="O16" s="9"/>
      <c r="P16" s="9"/>
      <c r="Q16" s="9"/>
      <c r="R16" s="9"/>
    </row>
    <row r="17" spans="2:18" ht="27" hidden="1">
      <c r="B17" s="26" t="s">
        <v>199</v>
      </c>
      <c r="C17" s="21">
        <f aca="true" t="shared" si="1" ref="C17:C24">SUM(D17:K17)</f>
        <v>235789</v>
      </c>
      <c r="D17" s="9">
        <v>3260</v>
      </c>
      <c r="E17" s="9">
        <v>192370</v>
      </c>
      <c r="F17" s="9">
        <v>1716</v>
      </c>
      <c r="G17" s="14">
        <v>17776</v>
      </c>
      <c r="H17" s="9">
        <v>10207</v>
      </c>
      <c r="I17" s="9">
        <v>8916</v>
      </c>
      <c r="J17" s="9">
        <v>1544</v>
      </c>
      <c r="K17" s="15">
        <v>0</v>
      </c>
      <c r="L17" s="7"/>
      <c r="M17" s="27"/>
      <c r="N17" s="28"/>
      <c r="O17" s="7"/>
      <c r="P17" s="7"/>
      <c r="Q17" s="7"/>
      <c r="R17" s="7"/>
    </row>
    <row r="18" spans="2:18" ht="27" hidden="1">
      <c r="B18" s="26" t="s">
        <v>200</v>
      </c>
      <c r="C18" s="21">
        <f t="shared" si="1"/>
        <v>166748</v>
      </c>
      <c r="D18" s="9">
        <v>5061</v>
      </c>
      <c r="E18" s="9">
        <v>127353</v>
      </c>
      <c r="F18" s="9">
        <v>1535</v>
      </c>
      <c r="G18" s="14">
        <v>15065</v>
      </c>
      <c r="H18" s="9">
        <v>12464</v>
      </c>
      <c r="I18" s="9">
        <v>3747</v>
      </c>
      <c r="J18" s="9">
        <v>1492</v>
      </c>
      <c r="K18" s="15">
        <v>31</v>
      </c>
      <c r="L18" s="9"/>
      <c r="M18" s="20"/>
      <c r="N18" s="10"/>
      <c r="O18" s="9"/>
      <c r="P18" s="9"/>
      <c r="Q18" s="29"/>
      <c r="R18" s="9"/>
    </row>
    <row r="19" spans="2:18" ht="27" hidden="1">
      <c r="B19" s="26" t="s">
        <v>201</v>
      </c>
      <c r="C19" s="21">
        <f t="shared" si="1"/>
        <v>202146</v>
      </c>
      <c r="D19" s="9">
        <v>2745</v>
      </c>
      <c r="E19" s="9">
        <v>140618</v>
      </c>
      <c r="F19" s="9">
        <v>1255</v>
      </c>
      <c r="G19" s="14">
        <v>33174</v>
      </c>
      <c r="H19" s="9">
        <v>14166</v>
      </c>
      <c r="I19" s="9">
        <v>8575</v>
      </c>
      <c r="J19" s="9">
        <v>1610</v>
      </c>
      <c r="K19" s="15">
        <v>3</v>
      </c>
      <c r="L19" s="9"/>
      <c r="M19" s="20"/>
      <c r="N19" s="10"/>
      <c r="O19" s="9"/>
      <c r="P19" s="9"/>
      <c r="Q19" s="29"/>
      <c r="R19" s="9"/>
    </row>
    <row r="20" spans="2:18" ht="27" hidden="1">
      <c r="B20" s="30" t="s">
        <v>202</v>
      </c>
      <c r="C20" s="21">
        <f t="shared" si="1"/>
        <v>693791</v>
      </c>
      <c r="D20" s="9">
        <v>2230</v>
      </c>
      <c r="E20" s="9">
        <v>92108</v>
      </c>
      <c r="F20" s="9">
        <v>15318</v>
      </c>
      <c r="G20" s="9">
        <v>561264</v>
      </c>
      <c r="H20" s="9">
        <v>16683</v>
      </c>
      <c r="I20" s="9">
        <v>4536</v>
      </c>
      <c r="J20" s="9">
        <v>1652</v>
      </c>
      <c r="K20" s="31">
        <v>0</v>
      </c>
      <c r="L20" s="9"/>
      <c r="M20" s="20"/>
      <c r="N20" s="10"/>
      <c r="O20" s="9"/>
      <c r="P20" s="9"/>
      <c r="Q20" s="29"/>
      <c r="R20" s="9"/>
    </row>
    <row r="21" spans="2:18" ht="27" hidden="1">
      <c r="B21" s="30" t="s">
        <v>203</v>
      </c>
      <c r="C21" s="21">
        <f t="shared" si="1"/>
        <v>780278</v>
      </c>
      <c r="D21" s="9">
        <v>972</v>
      </c>
      <c r="E21" s="9">
        <v>81652</v>
      </c>
      <c r="F21" s="9">
        <v>501978</v>
      </c>
      <c r="G21" s="9">
        <v>172316</v>
      </c>
      <c r="H21" s="9">
        <v>12980</v>
      </c>
      <c r="I21" s="9">
        <v>8756</v>
      </c>
      <c r="J21" s="9">
        <v>1623</v>
      </c>
      <c r="K21" s="15">
        <v>1</v>
      </c>
      <c r="L21" s="9"/>
      <c r="M21" s="20"/>
      <c r="N21" s="9"/>
      <c r="O21" s="9"/>
      <c r="P21" s="9"/>
      <c r="Q21" s="29"/>
      <c r="R21" s="9"/>
    </row>
    <row r="22" spans="2:18" ht="27" hidden="1">
      <c r="B22" s="30" t="s">
        <v>204</v>
      </c>
      <c r="C22" s="21">
        <f t="shared" si="1"/>
        <v>303513</v>
      </c>
      <c r="D22" s="9">
        <v>3193</v>
      </c>
      <c r="E22" s="9">
        <v>113661</v>
      </c>
      <c r="F22" s="9">
        <v>152716</v>
      </c>
      <c r="G22" s="9">
        <v>13339</v>
      </c>
      <c r="H22" s="9">
        <v>15084</v>
      </c>
      <c r="I22" s="9">
        <v>3934</v>
      </c>
      <c r="J22" s="9">
        <v>1586</v>
      </c>
      <c r="K22" s="31">
        <v>0</v>
      </c>
      <c r="L22" s="9"/>
      <c r="M22" s="20"/>
      <c r="N22" s="9"/>
      <c r="O22" s="9"/>
      <c r="P22" s="9"/>
      <c r="Q22" s="29"/>
      <c r="R22" s="9"/>
    </row>
    <row r="23" spans="2:18" ht="27" hidden="1">
      <c r="B23" s="30" t="s">
        <v>205</v>
      </c>
      <c r="C23" s="21">
        <f t="shared" si="1"/>
        <v>179574</v>
      </c>
      <c r="D23" s="9">
        <v>1259</v>
      </c>
      <c r="E23" s="9">
        <v>131666</v>
      </c>
      <c r="F23" s="9">
        <v>6076</v>
      </c>
      <c r="G23" s="9">
        <v>14946</v>
      </c>
      <c r="H23" s="9">
        <v>15292</v>
      </c>
      <c r="I23" s="9">
        <v>8528</v>
      </c>
      <c r="J23" s="9">
        <v>1774</v>
      </c>
      <c r="K23" s="15">
        <v>33</v>
      </c>
      <c r="L23" s="9"/>
      <c r="M23" s="20"/>
      <c r="N23" s="9"/>
      <c r="O23" s="9"/>
      <c r="P23" s="9"/>
      <c r="Q23" s="29"/>
      <c r="R23" s="9"/>
    </row>
    <row r="24" spans="2:18" ht="27" hidden="1">
      <c r="B24" s="30" t="s">
        <v>206</v>
      </c>
      <c r="C24" s="21">
        <f t="shared" si="1"/>
        <v>135695</v>
      </c>
      <c r="D24" s="9">
        <v>871</v>
      </c>
      <c r="E24" s="9">
        <v>96732</v>
      </c>
      <c r="F24" s="9">
        <v>4140</v>
      </c>
      <c r="G24" s="9">
        <v>12928</v>
      </c>
      <c r="H24" s="9">
        <v>14730</v>
      </c>
      <c r="I24" s="9">
        <v>4718</v>
      </c>
      <c r="J24" s="9">
        <v>1576</v>
      </c>
      <c r="K24" s="31">
        <v>0</v>
      </c>
      <c r="L24" s="9"/>
      <c r="M24" s="20"/>
      <c r="N24" s="9"/>
      <c r="O24" s="9"/>
      <c r="P24" s="9"/>
      <c r="Q24" s="29"/>
      <c r="R24" s="9"/>
    </row>
    <row r="25" spans="2:18" ht="27" hidden="1">
      <c r="B25" s="30" t="s">
        <v>207</v>
      </c>
      <c r="C25" s="21">
        <v>124344</v>
      </c>
      <c r="D25" s="9">
        <v>762</v>
      </c>
      <c r="E25" s="9">
        <v>84520</v>
      </c>
      <c r="F25" s="9">
        <v>5830</v>
      </c>
      <c r="G25" s="9">
        <v>9145</v>
      </c>
      <c r="H25" s="9">
        <v>14315</v>
      </c>
      <c r="I25" s="9">
        <v>8181</v>
      </c>
      <c r="J25" s="9">
        <v>1589</v>
      </c>
      <c r="K25" s="15">
        <v>2</v>
      </c>
      <c r="L25" s="9"/>
      <c r="M25" s="20"/>
      <c r="N25" s="9"/>
      <c r="O25" s="9"/>
      <c r="P25" s="9"/>
      <c r="Q25" s="29"/>
      <c r="R25" s="9"/>
    </row>
    <row r="26" spans="2:18" ht="27" hidden="1">
      <c r="B26" s="30" t="s">
        <v>208</v>
      </c>
      <c r="C26" s="21">
        <v>129375</v>
      </c>
      <c r="D26" s="9">
        <v>4985</v>
      </c>
      <c r="E26" s="9">
        <v>81592</v>
      </c>
      <c r="F26" s="9">
        <v>6533</v>
      </c>
      <c r="G26" s="9">
        <v>14455</v>
      </c>
      <c r="H26" s="9">
        <v>15713</v>
      </c>
      <c r="I26" s="9">
        <v>4542</v>
      </c>
      <c r="J26" s="9">
        <v>1555</v>
      </c>
      <c r="K26" s="31">
        <v>0</v>
      </c>
      <c r="L26" s="9"/>
      <c r="M26" s="20"/>
      <c r="N26" s="9"/>
      <c r="O26" s="9"/>
      <c r="P26" s="9"/>
      <c r="Q26" s="29"/>
      <c r="R26" s="9"/>
    </row>
    <row r="27" spans="2:18" ht="27" hidden="1">
      <c r="B27" s="30" t="s">
        <v>209</v>
      </c>
      <c r="C27" s="21">
        <v>472647</v>
      </c>
      <c r="D27" s="9">
        <v>313753</v>
      </c>
      <c r="E27" s="9">
        <v>122174</v>
      </c>
      <c r="F27" s="9">
        <v>2073</v>
      </c>
      <c r="G27" s="9">
        <v>11313</v>
      </c>
      <c r="H27" s="9">
        <v>13013</v>
      </c>
      <c r="I27" s="9">
        <v>8569</v>
      </c>
      <c r="J27" s="9">
        <v>1753</v>
      </c>
      <c r="K27" s="32">
        <v>-1</v>
      </c>
      <c r="L27" s="9"/>
      <c r="M27" s="20"/>
      <c r="N27" s="9"/>
      <c r="O27" s="9"/>
      <c r="P27" s="9"/>
      <c r="Q27" s="29"/>
      <c r="R27" s="9"/>
    </row>
    <row r="28" spans="2:18" ht="27" hidden="1">
      <c r="B28" s="30" t="s">
        <v>210</v>
      </c>
      <c r="C28" s="21">
        <v>360425</v>
      </c>
      <c r="D28" s="9">
        <v>143280</v>
      </c>
      <c r="E28" s="9">
        <v>185822</v>
      </c>
      <c r="F28" s="9">
        <v>2057</v>
      </c>
      <c r="G28" s="9">
        <v>4949</v>
      </c>
      <c r="H28" s="9">
        <v>16742</v>
      </c>
      <c r="I28" s="9">
        <v>5874</v>
      </c>
      <c r="J28" s="9">
        <v>1701</v>
      </c>
      <c r="K28" s="31">
        <v>0</v>
      </c>
      <c r="L28" s="9"/>
      <c r="M28" s="20"/>
      <c r="N28" s="9"/>
      <c r="O28" s="9"/>
      <c r="P28" s="9"/>
      <c r="Q28" s="29"/>
      <c r="R28" s="9"/>
    </row>
    <row r="29" spans="2:18" ht="16.5" hidden="1">
      <c r="B29" s="25"/>
      <c r="C29" s="21"/>
      <c r="D29" s="9"/>
      <c r="E29" s="9"/>
      <c r="F29" s="9"/>
      <c r="G29" s="9"/>
      <c r="H29" s="9"/>
      <c r="I29" s="9"/>
      <c r="J29" s="9"/>
      <c r="K29" s="31"/>
      <c r="L29" s="9"/>
      <c r="M29" s="20"/>
      <c r="N29" s="9"/>
      <c r="O29" s="9"/>
      <c r="P29" s="9"/>
      <c r="Q29" s="29"/>
      <c r="R29" s="9"/>
    </row>
    <row r="30" spans="2:18" ht="16.5" hidden="1">
      <c r="B30" s="25" t="s">
        <v>211</v>
      </c>
      <c r="C30" s="21">
        <v>3757540</v>
      </c>
      <c r="D30" s="9">
        <v>485769</v>
      </c>
      <c r="E30" s="9">
        <v>1349235</v>
      </c>
      <c r="F30" s="9">
        <v>723709</v>
      </c>
      <c r="G30" s="9">
        <v>909482</v>
      </c>
      <c r="H30" s="9">
        <v>176832</v>
      </c>
      <c r="I30" s="9">
        <v>91608</v>
      </c>
      <c r="J30" s="9">
        <v>20720</v>
      </c>
      <c r="K30" s="15">
        <v>185</v>
      </c>
      <c r="L30" s="9"/>
      <c r="M30" s="20"/>
      <c r="N30" s="9"/>
      <c r="O30" s="9"/>
      <c r="P30" s="9"/>
      <c r="Q30" s="29"/>
      <c r="R30" s="9"/>
    </row>
    <row r="31" spans="2:18" ht="27" hidden="1">
      <c r="B31" s="30" t="s">
        <v>212</v>
      </c>
      <c r="C31" s="21">
        <v>201841</v>
      </c>
      <c r="D31" s="9">
        <v>3172</v>
      </c>
      <c r="E31" s="9">
        <v>147766</v>
      </c>
      <c r="F31" s="9">
        <v>2252</v>
      </c>
      <c r="G31" s="9">
        <v>22241</v>
      </c>
      <c r="H31" s="9">
        <v>14709</v>
      </c>
      <c r="I31" s="9">
        <v>10091</v>
      </c>
      <c r="J31" s="9">
        <v>1557</v>
      </c>
      <c r="K31" s="15">
        <v>53</v>
      </c>
      <c r="L31" s="9"/>
      <c r="M31" s="20"/>
      <c r="N31" s="9"/>
      <c r="O31" s="9"/>
      <c r="P31" s="9"/>
      <c r="Q31" s="29"/>
      <c r="R31" s="9"/>
    </row>
    <row r="32" spans="2:18" ht="27" hidden="1">
      <c r="B32" s="30" t="s">
        <v>213</v>
      </c>
      <c r="C32" s="21">
        <v>229306</v>
      </c>
      <c r="D32" s="9">
        <v>3528</v>
      </c>
      <c r="E32" s="9">
        <v>190994</v>
      </c>
      <c r="F32" s="9">
        <v>2006</v>
      </c>
      <c r="G32" s="9">
        <v>14915</v>
      </c>
      <c r="H32" s="9">
        <v>10430</v>
      </c>
      <c r="I32" s="9">
        <v>5906</v>
      </c>
      <c r="J32" s="9">
        <v>1521</v>
      </c>
      <c r="K32" s="15">
        <v>6</v>
      </c>
      <c r="L32" s="9"/>
      <c r="M32" s="20"/>
      <c r="N32" s="9"/>
      <c r="O32" s="9"/>
      <c r="P32" s="9"/>
      <c r="Q32" s="29"/>
      <c r="R32" s="9"/>
    </row>
    <row r="33" spans="2:18" ht="27" hidden="1">
      <c r="B33" s="30" t="s">
        <v>214</v>
      </c>
      <c r="C33" s="21">
        <f>SUM(D33:K33)</f>
        <v>539031</v>
      </c>
      <c r="D33" s="9">
        <v>5181</v>
      </c>
      <c r="E33" s="9">
        <v>468802</v>
      </c>
      <c r="F33" s="9">
        <v>1382</v>
      </c>
      <c r="G33" s="9">
        <v>36776</v>
      </c>
      <c r="H33" s="9">
        <v>16398</v>
      </c>
      <c r="I33" s="9">
        <v>8811</v>
      </c>
      <c r="J33" s="9">
        <v>1697</v>
      </c>
      <c r="K33" s="32">
        <v>-16</v>
      </c>
      <c r="L33" s="9"/>
      <c r="M33" s="20"/>
      <c r="N33" s="9"/>
      <c r="O33" s="9"/>
      <c r="P33" s="9"/>
      <c r="Q33" s="29"/>
      <c r="R33" s="9"/>
    </row>
    <row r="34" spans="2:18" ht="27" hidden="1">
      <c r="B34" s="30" t="s">
        <v>202</v>
      </c>
      <c r="C34" s="21">
        <v>679740</v>
      </c>
      <c r="D34" s="9">
        <v>2188</v>
      </c>
      <c r="E34" s="9">
        <v>110307</v>
      </c>
      <c r="F34" s="9">
        <v>16215</v>
      </c>
      <c r="G34" s="9">
        <v>527234</v>
      </c>
      <c r="H34" s="9">
        <v>17145</v>
      </c>
      <c r="I34" s="9">
        <v>5011</v>
      </c>
      <c r="J34" s="9">
        <v>1646</v>
      </c>
      <c r="K34" s="32">
        <v>-6</v>
      </c>
      <c r="L34" s="9"/>
      <c r="M34" s="20"/>
      <c r="N34" s="9"/>
      <c r="O34" s="9"/>
      <c r="P34" s="9"/>
      <c r="Q34" s="29"/>
      <c r="R34" s="9"/>
    </row>
    <row r="35" spans="2:18" ht="27" hidden="1">
      <c r="B35" s="30" t="s">
        <v>215</v>
      </c>
      <c r="C35" s="21">
        <f aca="true" t="shared" si="2" ref="C35:C41">SUM(D35:K35)</f>
        <v>675944</v>
      </c>
      <c r="D35" s="9">
        <v>1735</v>
      </c>
      <c r="E35" s="9">
        <v>-100186</v>
      </c>
      <c r="F35" s="9">
        <v>512241</v>
      </c>
      <c r="G35" s="9">
        <v>234872</v>
      </c>
      <c r="H35" s="9">
        <v>14199</v>
      </c>
      <c r="I35" s="9">
        <v>11256</v>
      </c>
      <c r="J35" s="9">
        <v>1761</v>
      </c>
      <c r="K35" s="32">
        <v>66</v>
      </c>
      <c r="L35" s="9"/>
      <c r="M35" s="20"/>
      <c r="N35" s="9"/>
      <c r="O35" s="9"/>
      <c r="P35" s="9"/>
      <c r="Q35" s="29"/>
      <c r="R35" s="9"/>
    </row>
    <row r="36" spans="2:18" ht="27" hidden="1">
      <c r="B36" s="30" t="s">
        <v>216</v>
      </c>
      <c r="C36" s="21">
        <f t="shared" si="2"/>
        <v>309703</v>
      </c>
      <c r="D36" s="9">
        <v>2710</v>
      </c>
      <c r="E36" s="9">
        <v>98849</v>
      </c>
      <c r="F36" s="9">
        <v>166553</v>
      </c>
      <c r="G36" s="9">
        <v>15004</v>
      </c>
      <c r="H36" s="9">
        <v>19236</v>
      </c>
      <c r="I36" s="9">
        <v>4418</v>
      </c>
      <c r="J36" s="9">
        <v>2864</v>
      </c>
      <c r="K36" s="32">
        <v>69</v>
      </c>
      <c r="L36" s="9"/>
      <c r="M36" s="20"/>
      <c r="N36" s="9"/>
      <c r="O36" s="9"/>
      <c r="P36" s="9"/>
      <c r="Q36" s="29"/>
      <c r="R36" s="9"/>
    </row>
    <row r="37" spans="2:18" ht="27" hidden="1">
      <c r="B37" s="30" t="s">
        <v>217</v>
      </c>
      <c r="C37" s="21">
        <f t="shared" si="2"/>
        <v>98913</v>
      </c>
      <c r="D37" s="9">
        <v>1285</v>
      </c>
      <c r="E37" s="9">
        <v>55701</v>
      </c>
      <c r="F37" s="9">
        <v>5505</v>
      </c>
      <c r="G37" s="9">
        <v>11392</v>
      </c>
      <c r="H37" s="9">
        <v>14146</v>
      </c>
      <c r="I37" s="9">
        <v>9211</v>
      </c>
      <c r="J37" s="9">
        <v>1662</v>
      </c>
      <c r="K37" s="32">
        <v>11</v>
      </c>
      <c r="L37" s="9"/>
      <c r="M37" s="20"/>
      <c r="N37" s="9"/>
      <c r="O37" s="9"/>
      <c r="P37" s="9"/>
      <c r="Q37" s="29"/>
      <c r="R37" s="9"/>
    </row>
    <row r="38" spans="2:18" ht="27" hidden="1">
      <c r="B38" s="30" t="s">
        <v>206</v>
      </c>
      <c r="C38" s="21">
        <f t="shared" si="2"/>
        <v>97959</v>
      </c>
      <c r="D38" s="9">
        <v>816</v>
      </c>
      <c r="E38" s="9">
        <v>61998</v>
      </c>
      <c r="F38" s="9">
        <v>3083</v>
      </c>
      <c r="G38" s="9">
        <v>11306</v>
      </c>
      <c r="H38" s="9">
        <v>12564</v>
      </c>
      <c r="I38" s="9">
        <v>6436</v>
      </c>
      <c r="J38" s="9">
        <v>1754</v>
      </c>
      <c r="K38" s="32">
        <v>2</v>
      </c>
      <c r="L38" s="9"/>
      <c r="M38" s="20"/>
      <c r="N38" s="9"/>
      <c r="O38" s="9"/>
      <c r="P38" s="9"/>
      <c r="Q38" s="29"/>
      <c r="R38" s="9"/>
    </row>
    <row r="39" spans="2:18" ht="27" hidden="1">
      <c r="B39" s="30" t="s">
        <v>207</v>
      </c>
      <c r="C39" s="21">
        <f t="shared" si="2"/>
        <v>147571</v>
      </c>
      <c r="D39" s="9">
        <v>471</v>
      </c>
      <c r="E39" s="9">
        <v>106034</v>
      </c>
      <c r="F39" s="9">
        <v>9746</v>
      </c>
      <c r="G39" s="9">
        <v>6818</v>
      </c>
      <c r="H39" s="9">
        <v>13793</v>
      </c>
      <c r="I39" s="9">
        <v>9162</v>
      </c>
      <c r="J39" s="9">
        <v>1547</v>
      </c>
      <c r="K39" s="15">
        <v>0</v>
      </c>
      <c r="L39" s="9"/>
      <c r="M39" s="20"/>
      <c r="N39" s="9"/>
      <c r="O39" s="9"/>
      <c r="P39" s="9"/>
      <c r="Q39" s="29"/>
      <c r="R39" s="9"/>
    </row>
    <row r="40" spans="2:18" ht="27" hidden="1">
      <c r="B40" s="30" t="s">
        <v>208</v>
      </c>
      <c r="C40" s="21">
        <f t="shared" si="2"/>
        <v>121147</v>
      </c>
      <c r="D40" s="9">
        <v>11686</v>
      </c>
      <c r="E40" s="9">
        <v>69773</v>
      </c>
      <c r="F40" s="9">
        <v>1223</v>
      </c>
      <c r="G40" s="9">
        <v>17309</v>
      </c>
      <c r="H40" s="9">
        <v>13891</v>
      </c>
      <c r="I40" s="9">
        <v>5683</v>
      </c>
      <c r="J40" s="9">
        <v>1582</v>
      </c>
      <c r="K40" s="15">
        <v>0</v>
      </c>
      <c r="L40" s="9"/>
      <c r="M40" s="20"/>
      <c r="N40" s="9"/>
      <c r="O40" s="9"/>
      <c r="P40" s="9"/>
      <c r="Q40" s="29"/>
      <c r="R40" s="9"/>
    </row>
    <row r="41" spans="2:18" ht="27" hidden="1">
      <c r="B41" s="30" t="s">
        <v>209</v>
      </c>
      <c r="C41" s="21">
        <f t="shared" si="2"/>
        <v>400208</v>
      </c>
      <c r="D41" s="9">
        <v>305309</v>
      </c>
      <c r="E41" s="9">
        <v>58505</v>
      </c>
      <c r="F41" s="9">
        <v>1364</v>
      </c>
      <c r="G41" s="9">
        <v>8484</v>
      </c>
      <c r="H41" s="9">
        <v>14655</v>
      </c>
      <c r="I41" s="9">
        <v>10302</v>
      </c>
      <c r="J41" s="9">
        <v>1589</v>
      </c>
      <c r="K41" s="15">
        <v>0</v>
      </c>
      <c r="L41" s="9"/>
      <c r="M41" s="20"/>
      <c r="N41" s="9"/>
      <c r="O41" s="9"/>
      <c r="P41" s="9"/>
      <c r="Q41" s="29"/>
      <c r="R41" s="9"/>
    </row>
    <row r="42" spans="2:18" ht="16.5" hidden="1">
      <c r="B42" s="25" t="s">
        <v>211</v>
      </c>
      <c r="C42" s="21"/>
      <c r="D42" s="9"/>
      <c r="E42" s="9"/>
      <c r="F42" s="9"/>
      <c r="G42" s="9"/>
      <c r="H42" s="9"/>
      <c r="I42" s="9"/>
      <c r="J42" s="9"/>
      <c r="K42" s="15"/>
      <c r="L42" s="9"/>
      <c r="M42" s="20"/>
      <c r="N42" s="9"/>
      <c r="O42" s="9"/>
      <c r="P42" s="9"/>
      <c r="Q42" s="29"/>
      <c r="R42" s="9"/>
    </row>
    <row r="43" spans="2:18" ht="27" hidden="1">
      <c r="B43" s="30" t="s">
        <v>210</v>
      </c>
      <c r="C43" s="21">
        <f>SUM(D43:K43)</f>
        <v>256177</v>
      </c>
      <c r="D43" s="9">
        <v>147688</v>
      </c>
      <c r="E43" s="9">
        <v>80692</v>
      </c>
      <c r="F43" s="9">
        <v>2139</v>
      </c>
      <c r="G43" s="9">
        <v>3131</v>
      </c>
      <c r="H43" s="9">
        <v>15666</v>
      </c>
      <c r="I43" s="9">
        <v>5321</v>
      </c>
      <c r="J43" s="9">
        <v>1540</v>
      </c>
      <c r="K43" s="15">
        <v>0</v>
      </c>
      <c r="L43" s="9"/>
      <c r="M43" s="20"/>
      <c r="N43" s="9"/>
      <c r="O43" s="9"/>
      <c r="P43" s="9"/>
      <c r="Q43" s="29"/>
      <c r="R43" s="9"/>
    </row>
    <row r="44" spans="2:18" ht="16.5" hidden="1">
      <c r="B44" s="30"/>
      <c r="C44" s="21"/>
      <c r="D44" s="9"/>
      <c r="E44" s="9"/>
      <c r="F44" s="9"/>
      <c r="G44" s="9"/>
      <c r="H44" s="9"/>
      <c r="I44" s="9"/>
      <c r="J44" s="9"/>
      <c r="K44" s="15"/>
      <c r="L44" s="9"/>
      <c r="M44" s="20"/>
      <c r="N44" s="9"/>
      <c r="O44" s="9"/>
      <c r="P44" s="9"/>
      <c r="Q44" s="29"/>
      <c r="R44" s="9"/>
    </row>
    <row r="45" spans="2:18" ht="16.5" hidden="1">
      <c r="B45" s="25" t="s">
        <v>218</v>
      </c>
      <c r="C45" s="21">
        <f>SUM(C46:C57)</f>
        <v>4121464</v>
      </c>
      <c r="D45" s="9">
        <f>SUM(D46:D57)</f>
        <v>602832</v>
      </c>
      <c r="E45" s="10">
        <f aca="true" t="shared" si="3" ref="E45:K45">SUM(E46:E57)</f>
        <v>1540670</v>
      </c>
      <c r="F45" s="10">
        <f t="shared" si="3"/>
        <v>748931</v>
      </c>
      <c r="G45" s="10">
        <f t="shared" si="3"/>
        <v>928470</v>
      </c>
      <c r="H45" s="9">
        <f t="shared" si="3"/>
        <v>190268</v>
      </c>
      <c r="I45" s="10">
        <f t="shared" si="3"/>
        <v>89733</v>
      </c>
      <c r="J45" s="9">
        <f t="shared" si="3"/>
        <v>20378</v>
      </c>
      <c r="K45" s="10">
        <f t="shared" si="3"/>
        <v>181</v>
      </c>
      <c r="L45" s="9"/>
      <c r="M45" s="20"/>
      <c r="N45" s="9"/>
      <c r="O45" s="9"/>
      <c r="P45" s="9"/>
      <c r="Q45" s="29"/>
      <c r="R45" s="9"/>
    </row>
    <row r="46" spans="2:18" ht="27" hidden="1">
      <c r="B46" s="30" t="s">
        <v>212</v>
      </c>
      <c r="C46" s="21">
        <f>SUM(D46:K46)</f>
        <v>151132</v>
      </c>
      <c r="D46" s="9">
        <v>2620</v>
      </c>
      <c r="E46" s="9">
        <v>103308</v>
      </c>
      <c r="F46" s="9">
        <v>1128</v>
      </c>
      <c r="G46" s="9">
        <v>19371</v>
      </c>
      <c r="H46" s="9">
        <v>13292</v>
      </c>
      <c r="I46" s="9">
        <v>9997</v>
      </c>
      <c r="J46" s="9">
        <v>1416</v>
      </c>
      <c r="K46" s="15">
        <v>0</v>
      </c>
      <c r="L46" s="9"/>
      <c r="M46" s="20"/>
      <c r="N46" s="9"/>
      <c r="O46" s="9"/>
      <c r="P46" s="9"/>
      <c r="Q46" s="29"/>
      <c r="R46" s="9"/>
    </row>
    <row r="47" spans="2:18" ht="27" hidden="1">
      <c r="B47" s="30" t="s">
        <v>213</v>
      </c>
      <c r="C47" s="21">
        <f>SUM(D47:K47)</f>
        <v>118513</v>
      </c>
      <c r="D47" s="9">
        <v>2245</v>
      </c>
      <c r="E47" s="9">
        <v>84321</v>
      </c>
      <c r="F47" s="9">
        <v>1413</v>
      </c>
      <c r="G47" s="9">
        <v>14728</v>
      </c>
      <c r="H47" s="9">
        <v>10712</v>
      </c>
      <c r="I47" s="9">
        <v>3437</v>
      </c>
      <c r="J47" s="9">
        <v>1657</v>
      </c>
      <c r="K47" s="15">
        <v>0</v>
      </c>
      <c r="L47" s="9"/>
      <c r="M47" s="20"/>
      <c r="N47" s="9"/>
      <c r="O47" s="9"/>
      <c r="P47" s="9"/>
      <c r="Q47" s="29"/>
      <c r="R47" s="9"/>
    </row>
    <row r="48" spans="2:18" ht="27" hidden="1">
      <c r="B48" s="30" t="s">
        <v>214</v>
      </c>
      <c r="C48" s="21">
        <f>SUM(D48:K48)</f>
        <v>219670</v>
      </c>
      <c r="D48" s="9">
        <v>56832</v>
      </c>
      <c r="E48" s="9">
        <v>100648</v>
      </c>
      <c r="F48" s="9">
        <v>2437</v>
      </c>
      <c r="G48" s="9">
        <v>31992</v>
      </c>
      <c r="H48" s="9">
        <v>17932</v>
      </c>
      <c r="I48" s="9">
        <v>8084</v>
      </c>
      <c r="J48" s="9">
        <v>1744</v>
      </c>
      <c r="K48" s="15">
        <v>1</v>
      </c>
      <c r="L48" s="9"/>
      <c r="M48" s="20"/>
      <c r="N48" s="9"/>
      <c r="O48" s="9"/>
      <c r="P48" s="9"/>
      <c r="Q48" s="29"/>
      <c r="R48" s="9"/>
    </row>
    <row r="49" spans="2:18" ht="27" hidden="1">
      <c r="B49" s="30" t="s">
        <v>202</v>
      </c>
      <c r="C49" s="21">
        <f>SUM(D49:K49)</f>
        <v>684122</v>
      </c>
      <c r="D49" s="9">
        <v>1366</v>
      </c>
      <c r="E49" s="9">
        <v>124804</v>
      </c>
      <c r="F49" s="9">
        <v>12165</v>
      </c>
      <c r="G49" s="9">
        <v>524917</v>
      </c>
      <c r="H49" s="9">
        <v>14530</v>
      </c>
      <c r="I49" s="9">
        <v>4943</v>
      </c>
      <c r="J49" s="9">
        <v>1397</v>
      </c>
      <c r="K49" s="15">
        <v>0</v>
      </c>
      <c r="L49" s="9"/>
      <c r="M49" s="20"/>
      <c r="N49" s="9"/>
      <c r="O49" s="9"/>
      <c r="P49" s="9"/>
      <c r="Q49" s="29"/>
      <c r="R49" s="9"/>
    </row>
    <row r="50" spans="2:18" ht="27" hidden="1">
      <c r="B50" s="30" t="s">
        <v>215</v>
      </c>
      <c r="C50" s="21">
        <f>SUM(D50:K50)</f>
        <v>898229</v>
      </c>
      <c r="D50" s="9">
        <v>1272</v>
      </c>
      <c r="E50" s="9">
        <v>129660</v>
      </c>
      <c r="F50" s="9">
        <v>478082</v>
      </c>
      <c r="G50" s="9">
        <v>260720</v>
      </c>
      <c r="H50" s="9">
        <v>17356</v>
      </c>
      <c r="I50" s="9">
        <v>8986</v>
      </c>
      <c r="J50" s="9">
        <v>2014</v>
      </c>
      <c r="K50" s="15">
        <v>139</v>
      </c>
      <c r="L50" s="9"/>
      <c r="M50" s="20"/>
      <c r="N50" s="9"/>
      <c r="O50" s="9"/>
      <c r="P50" s="9"/>
      <c r="Q50" s="29"/>
      <c r="R50" s="9"/>
    </row>
    <row r="51" spans="2:18" ht="27" hidden="1">
      <c r="B51" s="30" t="s">
        <v>216</v>
      </c>
      <c r="C51" s="21">
        <v>424977</v>
      </c>
      <c r="D51" s="9">
        <v>1242</v>
      </c>
      <c r="E51" s="9">
        <v>161097</v>
      </c>
      <c r="F51" s="9">
        <v>224215</v>
      </c>
      <c r="G51" s="9">
        <v>14363</v>
      </c>
      <c r="H51" s="9">
        <v>17444</v>
      </c>
      <c r="I51" s="9">
        <v>5035</v>
      </c>
      <c r="J51" s="9">
        <v>1581</v>
      </c>
      <c r="K51" s="15">
        <v>0</v>
      </c>
      <c r="L51" s="9"/>
      <c r="M51" s="20"/>
      <c r="N51" s="9"/>
      <c r="O51" s="9"/>
      <c r="P51" s="9"/>
      <c r="Q51" s="29"/>
      <c r="R51" s="9"/>
    </row>
    <row r="52" spans="2:18" ht="27" hidden="1">
      <c r="B52" s="30" t="s">
        <v>217</v>
      </c>
      <c r="C52" s="21">
        <v>148514</v>
      </c>
      <c r="D52" s="9">
        <v>3199</v>
      </c>
      <c r="E52" s="9">
        <v>99326</v>
      </c>
      <c r="F52" s="9">
        <v>5391</v>
      </c>
      <c r="G52" s="9">
        <v>12147</v>
      </c>
      <c r="H52" s="9">
        <v>17609</v>
      </c>
      <c r="I52" s="9">
        <v>9176</v>
      </c>
      <c r="J52" s="9">
        <v>1633</v>
      </c>
      <c r="K52" s="15">
        <v>32</v>
      </c>
      <c r="L52" s="9"/>
      <c r="M52" s="20"/>
      <c r="N52" s="9"/>
      <c r="O52" s="9"/>
      <c r="P52" s="9"/>
      <c r="Q52" s="29"/>
      <c r="R52" s="9"/>
    </row>
    <row r="53" spans="2:18" ht="27" hidden="1">
      <c r="B53" s="30" t="s">
        <v>206</v>
      </c>
      <c r="C53" s="21">
        <v>251144</v>
      </c>
      <c r="D53" s="9">
        <v>10271</v>
      </c>
      <c r="E53" s="9">
        <v>200836</v>
      </c>
      <c r="F53" s="9">
        <v>4514</v>
      </c>
      <c r="G53" s="9">
        <v>10673</v>
      </c>
      <c r="H53" s="9">
        <v>16394</v>
      </c>
      <c r="I53" s="9">
        <v>6552</v>
      </c>
      <c r="J53" s="9">
        <v>1904</v>
      </c>
      <c r="K53" s="15">
        <v>0</v>
      </c>
      <c r="L53" s="9"/>
      <c r="M53" s="20"/>
      <c r="N53" s="9"/>
      <c r="O53" s="9"/>
      <c r="P53" s="9"/>
      <c r="Q53" s="29"/>
      <c r="R53" s="9"/>
    </row>
    <row r="54" spans="2:18" ht="27" hidden="1">
      <c r="B54" s="30" t="s">
        <v>207</v>
      </c>
      <c r="C54" s="21">
        <v>198892</v>
      </c>
      <c r="D54" s="9">
        <v>1289</v>
      </c>
      <c r="E54" s="9">
        <v>151113</v>
      </c>
      <c r="F54" s="9">
        <v>10885</v>
      </c>
      <c r="G54" s="9">
        <v>7394</v>
      </c>
      <c r="H54" s="9">
        <v>13428</v>
      </c>
      <c r="I54" s="9">
        <v>12999</v>
      </c>
      <c r="J54" s="9">
        <v>1784</v>
      </c>
      <c r="K54" s="15">
        <v>0</v>
      </c>
      <c r="L54" s="9"/>
      <c r="M54" s="20"/>
      <c r="N54" s="9"/>
      <c r="O54" s="9"/>
      <c r="P54" s="9"/>
      <c r="Q54" s="29"/>
      <c r="R54" s="9"/>
    </row>
    <row r="55" spans="2:18" ht="27" hidden="1">
      <c r="B55" s="30" t="s">
        <v>208</v>
      </c>
      <c r="C55" s="21">
        <v>185815</v>
      </c>
      <c r="D55" s="9">
        <v>12940</v>
      </c>
      <c r="E55" s="9">
        <v>133289</v>
      </c>
      <c r="F55" s="9">
        <v>2025</v>
      </c>
      <c r="G55" s="9">
        <v>16638</v>
      </c>
      <c r="H55" s="9">
        <v>14174</v>
      </c>
      <c r="I55" s="9">
        <v>4999</v>
      </c>
      <c r="J55" s="9">
        <v>1742</v>
      </c>
      <c r="K55" s="15">
        <v>8</v>
      </c>
      <c r="L55" s="9"/>
      <c r="M55" s="20"/>
      <c r="N55" s="9"/>
      <c r="O55" s="9"/>
      <c r="P55" s="9"/>
      <c r="Q55" s="29"/>
      <c r="R55" s="9"/>
    </row>
    <row r="56" spans="2:18" ht="27" hidden="1">
      <c r="B56" s="30" t="s">
        <v>209</v>
      </c>
      <c r="C56" s="21">
        <v>464688</v>
      </c>
      <c r="D56" s="9">
        <v>323208</v>
      </c>
      <c r="E56" s="9">
        <v>96679</v>
      </c>
      <c r="F56" s="9">
        <v>3600</v>
      </c>
      <c r="G56" s="9">
        <v>9406</v>
      </c>
      <c r="H56" s="9">
        <v>20316</v>
      </c>
      <c r="I56" s="9">
        <v>9842</v>
      </c>
      <c r="J56" s="9">
        <v>1636</v>
      </c>
      <c r="K56" s="15">
        <v>1</v>
      </c>
      <c r="L56" s="9"/>
      <c r="M56" s="20"/>
      <c r="N56" s="9"/>
      <c r="O56" s="9"/>
      <c r="P56" s="9"/>
      <c r="Q56" s="29"/>
      <c r="R56" s="9"/>
    </row>
    <row r="57" spans="2:18" ht="27" hidden="1">
      <c r="B57" s="30" t="s">
        <v>210</v>
      </c>
      <c r="C57" s="21">
        <v>375768</v>
      </c>
      <c r="D57" s="9">
        <v>186348</v>
      </c>
      <c r="E57" s="9">
        <v>155589</v>
      </c>
      <c r="F57" s="9">
        <v>3076</v>
      </c>
      <c r="G57" s="9">
        <v>6121</v>
      </c>
      <c r="H57" s="9">
        <v>17081</v>
      </c>
      <c r="I57" s="9">
        <v>5683</v>
      </c>
      <c r="J57" s="9">
        <v>1870</v>
      </c>
      <c r="K57" s="15">
        <v>0</v>
      </c>
      <c r="L57" s="9"/>
      <c r="M57" s="20"/>
      <c r="N57" s="9"/>
      <c r="O57" s="9"/>
      <c r="P57" s="9"/>
      <c r="Q57" s="29"/>
      <c r="R57" s="9"/>
    </row>
    <row r="58" spans="2:18" ht="16.5" hidden="1">
      <c r="B58" s="30"/>
      <c r="C58" s="10"/>
      <c r="D58" s="9"/>
      <c r="E58" s="9"/>
      <c r="F58" s="9"/>
      <c r="G58" s="9"/>
      <c r="H58" s="9"/>
      <c r="I58" s="9"/>
      <c r="J58" s="9"/>
      <c r="K58" s="15"/>
      <c r="L58" s="9"/>
      <c r="M58" s="20"/>
      <c r="N58" s="9"/>
      <c r="O58" s="9"/>
      <c r="P58" s="9"/>
      <c r="Q58" s="29"/>
      <c r="R58" s="9"/>
    </row>
    <row r="59" spans="2:18" ht="16.5">
      <c r="B59" s="25" t="s">
        <v>219</v>
      </c>
      <c r="C59" s="10">
        <f>SUM(C60:C71)</f>
        <v>3929762</v>
      </c>
      <c r="D59" s="10">
        <f aca="true" t="shared" si="4" ref="D59:K59">SUM(D60:D71)</f>
        <v>607077</v>
      </c>
      <c r="E59" s="10">
        <f t="shared" si="4"/>
        <v>1316305</v>
      </c>
      <c r="F59" s="10">
        <f t="shared" si="4"/>
        <v>775091</v>
      </c>
      <c r="G59" s="10">
        <f t="shared" si="4"/>
        <v>953476</v>
      </c>
      <c r="H59" s="10">
        <f t="shared" si="4"/>
        <v>161217</v>
      </c>
      <c r="I59" s="10">
        <f t="shared" si="4"/>
        <v>95811</v>
      </c>
      <c r="J59" s="10">
        <f t="shared" si="4"/>
        <v>20763</v>
      </c>
      <c r="K59" s="10">
        <f t="shared" si="4"/>
        <v>22</v>
      </c>
      <c r="L59" s="9"/>
      <c r="M59" s="20"/>
      <c r="N59" s="9"/>
      <c r="O59" s="9"/>
      <c r="P59" s="9"/>
      <c r="Q59" s="29"/>
      <c r="R59" s="9"/>
    </row>
    <row r="60" spans="2:18" ht="27" hidden="1">
      <c r="B60" s="30" t="s">
        <v>212</v>
      </c>
      <c r="C60" s="10">
        <v>163964</v>
      </c>
      <c r="D60" s="9">
        <v>2167</v>
      </c>
      <c r="E60" s="9">
        <v>108231</v>
      </c>
      <c r="F60" s="9">
        <v>1511</v>
      </c>
      <c r="G60" s="9">
        <v>18757</v>
      </c>
      <c r="H60" s="9">
        <v>20467</v>
      </c>
      <c r="I60" s="9">
        <v>11105</v>
      </c>
      <c r="J60" s="9">
        <v>1726</v>
      </c>
      <c r="K60" s="15">
        <v>0</v>
      </c>
      <c r="L60" s="9"/>
      <c r="M60" s="20"/>
      <c r="N60" s="9"/>
      <c r="O60" s="9"/>
      <c r="P60" s="9"/>
      <c r="Q60" s="29"/>
      <c r="R60" s="9"/>
    </row>
    <row r="61" spans="2:18" ht="27" hidden="1">
      <c r="B61" s="30" t="s">
        <v>213</v>
      </c>
      <c r="C61" s="10">
        <v>122586</v>
      </c>
      <c r="D61" s="9">
        <v>2209</v>
      </c>
      <c r="E61" s="9">
        <v>89525</v>
      </c>
      <c r="F61" s="9">
        <v>3322</v>
      </c>
      <c r="G61" s="9">
        <v>12322</v>
      </c>
      <c r="H61" s="9">
        <v>9895</v>
      </c>
      <c r="I61" s="9">
        <v>3857</v>
      </c>
      <c r="J61" s="9">
        <v>1450</v>
      </c>
      <c r="K61" s="15">
        <v>6</v>
      </c>
      <c r="L61" s="9"/>
      <c r="M61" s="20"/>
      <c r="N61" s="9"/>
      <c r="O61" s="9"/>
      <c r="P61" s="9"/>
      <c r="Q61" s="29"/>
      <c r="R61" s="9"/>
    </row>
    <row r="62" spans="2:18" ht="27" hidden="1">
      <c r="B62" s="30" t="s">
        <v>214</v>
      </c>
      <c r="C62" s="10">
        <v>177058</v>
      </c>
      <c r="D62" s="9">
        <v>2390</v>
      </c>
      <c r="E62" s="9">
        <v>121215</v>
      </c>
      <c r="F62" s="9">
        <v>1576</v>
      </c>
      <c r="G62" s="9">
        <v>27593</v>
      </c>
      <c r="H62" s="9">
        <v>14331</v>
      </c>
      <c r="I62" s="9">
        <v>8210</v>
      </c>
      <c r="J62" s="9">
        <v>1738</v>
      </c>
      <c r="K62" s="15">
        <v>5</v>
      </c>
      <c r="L62" s="9"/>
      <c r="M62" s="20"/>
      <c r="N62" s="9"/>
      <c r="O62" s="9"/>
      <c r="P62" s="9"/>
      <c r="Q62" s="29"/>
      <c r="R62" s="9"/>
    </row>
    <row r="63" spans="2:18" ht="27" hidden="1">
      <c r="B63" s="30" t="s">
        <v>202</v>
      </c>
      <c r="C63" s="10">
        <f>SUM(D63:K63)</f>
        <v>747080</v>
      </c>
      <c r="D63" s="9">
        <v>989</v>
      </c>
      <c r="E63" s="9">
        <v>112307</v>
      </c>
      <c r="F63" s="9">
        <v>16211</v>
      </c>
      <c r="G63" s="9">
        <v>597199</v>
      </c>
      <c r="H63" s="9">
        <v>13614</v>
      </c>
      <c r="I63" s="9">
        <v>5019</v>
      </c>
      <c r="J63" s="9">
        <v>1741</v>
      </c>
      <c r="K63" s="15">
        <v>0</v>
      </c>
      <c r="L63" s="9"/>
      <c r="M63" s="20"/>
      <c r="N63" s="9"/>
      <c r="O63" s="9"/>
      <c r="P63" s="9"/>
      <c r="Q63" s="29"/>
      <c r="R63" s="9"/>
    </row>
    <row r="64" spans="2:18" ht="27">
      <c r="B64" s="30" t="s">
        <v>215</v>
      </c>
      <c r="C64" s="10">
        <f>SUM(D64:K64)</f>
        <v>997259</v>
      </c>
      <c r="D64" s="9">
        <v>63148</v>
      </c>
      <c r="E64" s="9">
        <v>146750</v>
      </c>
      <c r="F64" s="9">
        <v>538031</v>
      </c>
      <c r="G64" s="9">
        <v>224718</v>
      </c>
      <c r="H64" s="9">
        <v>12305</v>
      </c>
      <c r="I64" s="9">
        <v>10418</v>
      </c>
      <c r="J64" s="9">
        <v>1885</v>
      </c>
      <c r="K64" s="9">
        <v>4</v>
      </c>
      <c r="L64" s="9"/>
      <c r="M64" s="20"/>
      <c r="N64" s="9"/>
      <c r="O64" s="9"/>
      <c r="P64" s="9"/>
      <c r="Q64" s="29"/>
      <c r="R64" s="9"/>
    </row>
    <row r="65" spans="2:18" ht="27">
      <c r="B65" s="30" t="s">
        <v>216</v>
      </c>
      <c r="C65" s="9">
        <f>SUM(D65:K65)</f>
        <v>331147</v>
      </c>
      <c r="D65" s="9">
        <v>2005</v>
      </c>
      <c r="E65" s="9">
        <v>106741</v>
      </c>
      <c r="F65" s="9">
        <v>183012</v>
      </c>
      <c r="G65" s="9">
        <v>17176</v>
      </c>
      <c r="H65" s="9">
        <v>13715</v>
      </c>
      <c r="I65" s="9">
        <v>6754</v>
      </c>
      <c r="J65" s="9">
        <v>1743</v>
      </c>
      <c r="K65" s="9">
        <v>1</v>
      </c>
      <c r="L65" s="9"/>
      <c r="M65" s="20"/>
      <c r="N65" s="9"/>
      <c r="O65" s="9"/>
      <c r="P65" s="9"/>
      <c r="Q65" s="29"/>
      <c r="R65" s="9"/>
    </row>
    <row r="66" spans="2:18" ht="27">
      <c r="B66" s="30" t="s">
        <v>217</v>
      </c>
      <c r="C66" s="9">
        <f>SUM(D66:K66)</f>
        <v>155102</v>
      </c>
      <c r="D66" s="9">
        <v>4303</v>
      </c>
      <c r="E66" s="9">
        <v>110930</v>
      </c>
      <c r="F66" s="9">
        <v>6722</v>
      </c>
      <c r="G66" s="9">
        <v>10812</v>
      </c>
      <c r="H66" s="9">
        <v>9905</v>
      </c>
      <c r="I66" s="9">
        <v>10714</v>
      </c>
      <c r="J66" s="9">
        <v>1716</v>
      </c>
      <c r="K66" s="15">
        <v>0</v>
      </c>
      <c r="L66" s="9"/>
      <c r="M66" s="20"/>
      <c r="N66" s="9"/>
      <c r="O66" s="9"/>
      <c r="P66" s="9"/>
      <c r="Q66" s="29"/>
      <c r="R66" s="9"/>
    </row>
    <row r="67" spans="2:18" ht="27">
      <c r="B67" s="30" t="s">
        <v>206</v>
      </c>
      <c r="C67" s="9">
        <v>182270</v>
      </c>
      <c r="D67" s="9">
        <v>7555</v>
      </c>
      <c r="E67" s="9">
        <v>138608</v>
      </c>
      <c r="F67" s="9">
        <v>4908</v>
      </c>
      <c r="G67" s="9">
        <v>9232</v>
      </c>
      <c r="H67" s="9">
        <v>13623</v>
      </c>
      <c r="I67" s="9">
        <v>6435</v>
      </c>
      <c r="J67" s="9">
        <v>1909</v>
      </c>
      <c r="K67" s="15">
        <v>0</v>
      </c>
      <c r="L67" s="9"/>
      <c r="M67" s="20"/>
      <c r="N67" s="9"/>
      <c r="O67" s="9"/>
      <c r="P67" s="9"/>
      <c r="Q67" s="29"/>
      <c r="R67" s="9"/>
    </row>
    <row r="68" spans="2:18" ht="27">
      <c r="B68" s="30" t="s">
        <v>207</v>
      </c>
      <c r="C68" s="9">
        <v>112090</v>
      </c>
      <c r="D68" s="9">
        <v>2011</v>
      </c>
      <c r="E68" s="9">
        <v>64757</v>
      </c>
      <c r="F68" s="9">
        <v>10838</v>
      </c>
      <c r="G68" s="9">
        <v>5098</v>
      </c>
      <c r="H68" s="9">
        <v>16471</v>
      </c>
      <c r="I68" s="9">
        <v>11096</v>
      </c>
      <c r="J68" s="9">
        <v>1819</v>
      </c>
      <c r="K68" s="15">
        <v>0</v>
      </c>
      <c r="L68" s="9"/>
      <c r="M68" s="20"/>
      <c r="N68" s="9"/>
      <c r="O68" s="9"/>
      <c r="P68" s="9"/>
      <c r="Q68" s="29"/>
      <c r="R68" s="9"/>
    </row>
    <row r="69" spans="2:18" ht="27">
      <c r="B69" s="30" t="s">
        <v>208</v>
      </c>
      <c r="C69" s="9">
        <v>175907</v>
      </c>
      <c r="D69" s="9">
        <v>14917</v>
      </c>
      <c r="E69" s="9">
        <v>123498</v>
      </c>
      <c r="F69" s="9">
        <v>2321</v>
      </c>
      <c r="G69" s="9">
        <v>16131</v>
      </c>
      <c r="H69" s="9">
        <v>12213</v>
      </c>
      <c r="I69" s="9">
        <v>5042</v>
      </c>
      <c r="J69" s="9">
        <v>1785</v>
      </c>
      <c r="K69" s="15">
        <v>0</v>
      </c>
      <c r="L69" s="9"/>
      <c r="M69" s="20"/>
      <c r="N69" s="9"/>
      <c r="O69" s="9"/>
      <c r="P69" s="9"/>
      <c r="Q69" s="29"/>
      <c r="R69" s="9"/>
    </row>
    <row r="70" spans="2:18" ht="27">
      <c r="B70" s="30" t="s">
        <v>209</v>
      </c>
      <c r="C70" s="9">
        <v>447229</v>
      </c>
      <c r="D70" s="9">
        <v>330447</v>
      </c>
      <c r="E70" s="9">
        <v>76033</v>
      </c>
      <c r="F70" s="9">
        <v>3678</v>
      </c>
      <c r="G70" s="9">
        <v>9516</v>
      </c>
      <c r="H70" s="9">
        <v>13920</v>
      </c>
      <c r="I70" s="9">
        <v>11990</v>
      </c>
      <c r="J70" s="9">
        <v>1639</v>
      </c>
      <c r="K70" s="9">
        <v>6</v>
      </c>
      <c r="L70" s="9"/>
      <c r="M70" s="20"/>
      <c r="N70" s="9"/>
      <c r="O70" s="9"/>
      <c r="P70" s="9"/>
      <c r="Q70" s="29"/>
      <c r="R70" s="9"/>
    </row>
    <row r="71" spans="2:18" ht="27">
      <c r="B71" s="30" t="s">
        <v>210</v>
      </c>
      <c r="C71" s="9">
        <v>318070</v>
      </c>
      <c r="D71" s="9">
        <v>174936</v>
      </c>
      <c r="E71" s="9">
        <v>117710</v>
      </c>
      <c r="F71" s="9">
        <v>2961</v>
      </c>
      <c r="G71" s="9">
        <v>4922</v>
      </c>
      <c r="H71" s="9">
        <v>10758</v>
      </c>
      <c r="I71" s="9">
        <v>5171</v>
      </c>
      <c r="J71" s="9">
        <v>1612</v>
      </c>
      <c r="K71" s="15">
        <v>0</v>
      </c>
      <c r="L71" s="9"/>
      <c r="M71" s="20"/>
      <c r="N71" s="9"/>
      <c r="O71" s="9"/>
      <c r="P71" s="9"/>
      <c r="Q71" s="29"/>
      <c r="R71" s="9"/>
    </row>
    <row r="72" spans="2:18" ht="16.5">
      <c r="B72" s="25" t="s">
        <v>234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20"/>
      <c r="N72" s="9"/>
      <c r="O72" s="9"/>
      <c r="P72" s="9"/>
      <c r="Q72" s="29"/>
      <c r="R72" s="9"/>
    </row>
    <row r="73" spans="2:18" ht="27">
      <c r="B73" s="30" t="s">
        <v>212</v>
      </c>
      <c r="C73" s="9">
        <v>153134</v>
      </c>
      <c r="D73" s="9">
        <v>673</v>
      </c>
      <c r="E73" s="9">
        <v>100366</v>
      </c>
      <c r="F73" s="9">
        <v>3476</v>
      </c>
      <c r="G73" s="9">
        <v>15949</v>
      </c>
      <c r="H73" s="9">
        <v>17931</v>
      </c>
      <c r="I73" s="9">
        <v>11223</v>
      </c>
      <c r="J73" s="9">
        <v>3516</v>
      </c>
      <c r="K73" s="15">
        <v>0</v>
      </c>
      <c r="L73" s="9"/>
      <c r="M73" s="20"/>
      <c r="N73" s="9"/>
      <c r="O73" s="9"/>
      <c r="P73" s="9"/>
      <c r="Q73" s="29"/>
      <c r="R73" s="9"/>
    </row>
    <row r="74" spans="2:18" ht="27">
      <c r="B74" s="30" t="s">
        <v>213</v>
      </c>
      <c r="C74" s="9">
        <v>105397</v>
      </c>
      <c r="D74" s="9">
        <v>7907</v>
      </c>
      <c r="E74" s="9">
        <v>72091</v>
      </c>
      <c r="F74" s="9">
        <v>1461</v>
      </c>
      <c r="G74" s="9">
        <v>10661</v>
      </c>
      <c r="H74" s="9">
        <v>7894</v>
      </c>
      <c r="I74" s="9">
        <v>3738</v>
      </c>
      <c r="J74" s="9">
        <v>1645</v>
      </c>
      <c r="K74" s="15">
        <v>0</v>
      </c>
      <c r="L74" s="9"/>
      <c r="M74" s="20"/>
      <c r="N74" s="9"/>
      <c r="O74" s="9"/>
      <c r="P74" s="9"/>
      <c r="Q74" s="29"/>
      <c r="R74" s="9"/>
    </row>
    <row r="75" spans="2:18" ht="27">
      <c r="B75" s="30" t="s">
        <v>214</v>
      </c>
      <c r="C75" s="9">
        <v>118758</v>
      </c>
      <c r="D75" s="9">
        <v>3697</v>
      </c>
      <c r="E75" s="9">
        <v>70570</v>
      </c>
      <c r="F75" s="9">
        <v>2955</v>
      </c>
      <c r="G75" s="9">
        <v>13448</v>
      </c>
      <c r="H75" s="9">
        <v>17419</v>
      </c>
      <c r="I75" s="9">
        <v>8872</v>
      </c>
      <c r="J75" s="9">
        <v>1797</v>
      </c>
      <c r="K75" s="15">
        <v>0</v>
      </c>
      <c r="L75" s="9"/>
      <c r="M75" s="20"/>
      <c r="N75" s="9"/>
      <c r="O75" s="9"/>
      <c r="P75" s="9"/>
      <c r="Q75" s="29"/>
      <c r="R75" s="9"/>
    </row>
    <row r="76" spans="2:18" ht="27">
      <c r="B76" s="30" t="s">
        <v>202</v>
      </c>
      <c r="C76" s="9">
        <v>728833</v>
      </c>
      <c r="D76" s="9">
        <v>3338</v>
      </c>
      <c r="E76" s="9">
        <v>65726</v>
      </c>
      <c r="F76" s="9">
        <v>13410</v>
      </c>
      <c r="G76" s="9">
        <v>624514</v>
      </c>
      <c r="H76" s="9">
        <v>15752</v>
      </c>
      <c r="I76" s="9">
        <v>4400</v>
      </c>
      <c r="J76" s="9">
        <v>1693</v>
      </c>
      <c r="K76" s="15">
        <v>0</v>
      </c>
      <c r="L76" s="9"/>
      <c r="M76" s="20"/>
      <c r="N76" s="9"/>
      <c r="O76" s="9"/>
      <c r="P76" s="9"/>
      <c r="Q76" s="29"/>
      <c r="R76" s="9"/>
    </row>
    <row r="77" spans="2:18" ht="27.75" thickBot="1">
      <c r="B77" s="30" t="s">
        <v>215</v>
      </c>
      <c r="C77" s="9">
        <v>857629</v>
      </c>
      <c r="D77" s="9">
        <v>1401</v>
      </c>
      <c r="E77" s="9">
        <v>99488</v>
      </c>
      <c r="F77" s="9">
        <v>510898</v>
      </c>
      <c r="G77" s="9">
        <v>218784</v>
      </c>
      <c r="H77" s="9">
        <v>15285</v>
      </c>
      <c r="I77" s="9">
        <v>10155</v>
      </c>
      <c r="J77" s="9">
        <v>1618</v>
      </c>
      <c r="K77" s="15">
        <v>0</v>
      </c>
      <c r="L77" s="9"/>
      <c r="M77" s="20"/>
      <c r="N77" s="9"/>
      <c r="O77" s="9"/>
      <c r="P77" s="9"/>
      <c r="Q77" s="29"/>
      <c r="R77" s="9"/>
    </row>
    <row r="78" spans="2:17" ht="24.75" customHeight="1" thickBot="1">
      <c r="B78" s="557" t="s">
        <v>220</v>
      </c>
      <c r="C78" s="556">
        <f>(C77-C76)/C76*100</f>
        <v>17.6715379243256</v>
      </c>
      <c r="D78" s="555">
        <f aca="true" t="shared" si="5" ref="D78:J78">(D77-D76)/D76*100</f>
        <v>-58.02875973636908</v>
      </c>
      <c r="E78" s="555">
        <f t="shared" si="5"/>
        <v>51.367799653105315</v>
      </c>
      <c r="F78" s="555">
        <f t="shared" si="5"/>
        <v>3709.828486204325</v>
      </c>
      <c r="G78" s="555">
        <f t="shared" si="5"/>
        <v>-64.9673185869332</v>
      </c>
      <c r="H78" s="555">
        <f t="shared" si="5"/>
        <v>-2.9647028948704928</v>
      </c>
      <c r="I78" s="555">
        <f t="shared" si="5"/>
        <v>130.79545454545453</v>
      </c>
      <c r="J78" s="555">
        <f t="shared" si="5"/>
        <v>-4.430005906674542</v>
      </c>
      <c r="K78" s="570">
        <v>0</v>
      </c>
      <c r="L78" s="1"/>
      <c r="N78" s="1"/>
      <c r="O78" s="1"/>
      <c r="P78" s="1"/>
      <c r="Q78" s="1"/>
    </row>
    <row r="79" spans="2:17" ht="24.75" customHeight="1" thickBot="1">
      <c r="B79" s="558"/>
      <c r="C79" s="556"/>
      <c r="D79" s="555"/>
      <c r="E79" s="555"/>
      <c r="F79" s="555"/>
      <c r="G79" s="555"/>
      <c r="H79" s="555"/>
      <c r="I79" s="555"/>
      <c r="J79" s="555"/>
      <c r="K79" s="570"/>
      <c r="L79" s="1"/>
      <c r="M79" s="1"/>
      <c r="N79" s="1"/>
      <c r="O79" s="1"/>
      <c r="P79" s="1"/>
      <c r="Q79" s="1"/>
    </row>
    <row r="80" spans="2:17" ht="24.75" customHeight="1" thickBot="1">
      <c r="B80" s="571" t="s">
        <v>221</v>
      </c>
      <c r="C80" s="556">
        <f>(C77-C64)/C64*100</f>
        <v>-14.001377776485347</v>
      </c>
      <c r="D80" s="555">
        <f aca="true" t="shared" si="6" ref="D80:J80">(D77-D64)/D64*100</f>
        <v>-97.78140241971242</v>
      </c>
      <c r="E80" s="555">
        <f t="shared" si="6"/>
        <v>-32.20579216354344</v>
      </c>
      <c r="F80" s="555">
        <f t="shared" si="6"/>
        <v>-5.043017967366192</v>
      </c>
      <c r="G80" s="555">
        <f t="shared" si="6"/>
        <v>-2.640642939150402</v>
      </c>
      <c r="H80" s="555">
        <f t="shared" si="6"/>
        <v>24.217797643234455</v>
      </c>
      <c r="I80" s="555">
        <f t="shared" si="6"/>
        <v>-2.524476866961029</v>
      </c>
      <c r="J80" s="555">
        <f t="shared" si="6"/>
        <v>-14.164456233421753</v>
      </c>
      <c r="K80" s="570">
        <v>0</v>
      </c>
      <c r="L80" s="1"/>
      <c r="M80" s="1"/>
      <c r="N80" s="1"/>
      <c r="O80" s="1"/>
      <c r="P80" s="1"/>
      <c r="Q80" s="1"/>
    </row>
    <row r="81" spans="2:17" ht="24.75" customHeight="1" thickBot="1">
      <c r="B81" s="572"/>
      <c r="C81" s="556"/>
      <c r="D81" s="555"/>
      <c r="E81" s="555"/>
      <c r="F81" s="555"/>
      <c r="G81" s="555"/>
      <c r="H81" s="555"/>
      <c r="I81" s="555"/>
      <c r="J81" s="555"/>
      <c r="K81" s="570"/>
      <c r="L81" s="1"/>
      <c r="M81" s="1"/>
      <c r="N81" s="1"/>
      <c r="O81" s="1"/>
      <c r="P81" s="1"/>
      <c r="Q81" s="1"/>
    </row>
    <row r="82" spans="2:3" ht="26.25" customHeight="1">
      <c r="B82" s="576" t="s">
        <v>227</v>
      </c>
      <c r="C82" s="577"/>
    </row>
    <row r="83" spans="2:3" ht="26.25" customHeight="1">
      <c r="B83" s="578" t="s">
        <v>222</v>
      </c>
      <c r="C83" s="552"/>
    </row>
    <row r="84" spans="2:3" ht="26.25" customHeight="1">
      <c r="B84" s="551" t="s">
        <v>223</v>
      </c>
      <c r="C84" s="552"/>
    </row>
    <row r="85" spans="2:11" ht="33" customHeight="1">
      <c r="B85" s="575"/>
      <c r="C85" s="575"/>
      <c r="D85" s="575"/>
      <c r="E85" s="575"/>
      <c r="F85" s="575"/>
      <c r="G85" s="568"/>
      <c r="H85" s="569"/>
      <c r="I85" s="569"/>
      <c r="J85" s="569"/>
      <c r="K85" s="569"/>
    </row>
  </sheetData>
  <mergeCells count="39">
    <mergeCell ref="B80:B81"/>
    <mergeCell ref="B2:F2"/>
    <mergeCell ref="B85:F85"/>
    <mergeCell ref="B82:C82"/>
    <mergeCell ref="F78:F79"/>
    <mergeCell ref="B83:C83"/>
    <mergeCell ref="C80:C81"/>
    <mergeCell ref="D3:D4"/>
    <mergeCell ref="E3:E4"/>
    <mergeCell ref="F80:F81"/>
    <mergeCell ref="D80:D81"/>
    <mergeCell ref="D78:D79"/>
    <mergeCell ref="G85:K85"/>
    <mergeCell ref="I80:I81"/>
    <mergeCell ref="J80:J81"/>
    <mergeCell ref="K80:K81"/>
    <mergeCell ref="H80:H81"/>
    <mergeCell ref="G80:G81"/>
    <mergeCell ref="K78:K79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84:C84"/>
    <mergeCell ref="B3:B4"/>
    <mergeCell ref="I78:I79"/>
    <mergeCell ref="J78:J79"/>
    <mergeCell ref="C78:C79"/>
    <mergeCell ref="E78:E79"/>
    <mergeCell ref="G78:G79"/>
    <mergeCell ref="B78:B79"/>
    <mergeCell ref="H78:H79"/>
    <mergeCell ref="E80:E81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16"/>
  <sheetViews>
    <sheetView workbookViewId="0" topLeftCell="A71">
      <selection activeCell="S77" sqref="S77"/>
    </sheetView>
  </sheetViews>
  <sheetFormatPr defaultColWidth="9.00390625" defaultRowHeight="24.75" customHeight="1"/>
  <cols>
    <col min="1" max="1" width="1.875" style="2" customWidth="1"/>
    <col min="2" max="2" width="11.50390625" style="2" customWidth="1"/>
    <col min="3" max="4" width="8.625" style="40" customWidth="1"/>
    <col min="5" max="5" width="8.625" style="41" customWidth="1"/>
    <col min="6" max="6" width="9.625" style="41" customWidth="1"/>
    <col min="7" max="8" width="8.625" style="40" customWidth="1"/>
    <col min="9" max="9" width="8.625" style="2" customWidth="1"/>
    <col min="10" max="10" width="9.625" style="2" customWidth="1"/>
    <col min="11" max="11" width="9.50390625" style="2" customWidth="1"/>
    <col min="12" max="12" width="9.375" style="2" customWidth="1"/>
    <col min="13" max="13" width="9.75390625" style="42" customWidth="1"/>
    <col min="14" max="14" width="9.625" style="2" customWidth="1"/>
    <col min="15" max="15" width="9.875" style="2" customWidth="1"/>
    <col min="16" max="16" width="9.625" style="2" customWidth="1"/>
    <col min="17" max="17" width="9.375" style="2" customWidth="1"/>
    <col min="18" max="18" width="10.25390625" style="2" customWidth="1"/>
    <col min="19" max="16384" width="9.00390625" style="2" customWidth="1"/>
  </cols>
  <sheetData>
    <row r="1" spans="2:21" ht="49.5" customHeight="1" thickBot="1">
      <c r="B1" s="579" t="s">
        <v>232</v>
      </c>
      <c r="C1" s="579"/>
      <c r="D1" s="579"/>
      <c r="E1" s="579"/>
      <c r="F1" s="579"/>
      <c r="G1" s="579"/>
      <c r="H1" s="579"/>
      <c r="I1" s="579"/>
      <c r="J1" s="579"/>
      <c r="K1" s="580" t="s">
        <v>86</v>
      </c>
      <c r="L1" s="579"/>
      <c r="M1" s="579"/>
      <c r="N1" s="579"/>
      <c r="O1" s="579"/>
      <c r="P1" s="579"/>
      <c r="Q1" s="579"/>
      <c r="R1" s="579"/>
      <c r="U1" s="1"/>
    </row>
    <row r="2" spans="2:21" s="5" customFormat="1" ht="24.75" customHeight="1">
      <c r="B2" s="553" t="s">
        <v>87</v>
      </c>
      <c r="C2" s="600" t="s">
        <v>88</v>
      </c>
      <c r="D2" s="601"/>
      <c r="E2" s="601"/>
      <c r="F2" s="601"/>
      <c r="G2" s="601"/>
      <c r="H2" s="601"/>
      <c r="I2" s="601"/>
      <c r="J2" s="601"/>
      <c r="K2" s="602" t="s">
        <v>89</v>
      </c>
      <c r="L2" s="602"/>
      <c r="M2" s="602"/>
      <c r="N2" s="602"/>
      <c r="O2" s="602"/>
      <c r="P2" s="602"/>
      <c r="Q2" s="602"/>
      <c r="R2" s="603"/>
      <c r="S2" s="596" t="s">
        <v>90</v>
      </c>
      <c r="U2" s="34"/>
    </row>
    <row r="3" spans="2:21" s="5" customFormat="1" ht="24.75" customHeight="1">
      <c r="B3" s="611"/>
      <c r="C3" s="583" t="s">
        <v>91</v>
      </c>
      <c r="D3" s="584"/>
      <c r="E3" s="584"/>
      <c r="F3" s="585"/>
      <c r="G3" s="584" t="s">
        <v>92</v>
      </c>
      <c r="H3" s="584"/>
      <c r="I3" s="584"/>
      <c r="J3" s="585"/>
      <c r="K3" s="599" t="s">
        <v>93</v>
      </c>
      <c r="L3" s="584"/>
      <c r="M3" s="584"/>
      <c r="N3" s="585"/>
      <c r="O3" s="584" t="s">
        <v>94</v>
      </c>
      <c r="P3" s="584"/>
      <c r="Q3" s="584"/>
      <c r="R3" s="585"/>
      <c r="S3" s="597"/>
      <c r="U3" s="34"/>
    </row>
    <row r="4" spans="2:21" s="5" customFormat="1" ht="24.75" customHeight="1">
      <c r="B4" s="612" t="s">
        <v>95</v>
      </c>
      <c r="C4" s="604" t="s">
        <v>96</v>
      </c>
      <c r="D4" s="586" t="s">
        <v>97</v>
      </c>
      <c r="E4" s="606" t="s">
        <v>98</v>
      </c>
      <c r="F4" s="607" t="s">
        <v>99</v>
      </c>
      <c r="G4" s="609" t="s">
        <v>96</v>
      </c>
      <c r="H4" s="586" t="s">
        <v>97</v>
      </c>
      <c r="I4" s="606" t="s">
        <v>98</v>
      </c>
      <c r="J4" s="607" t="s">
        <v>99</v>
      </c>
      <c r="K4" s="586" t="s">
        <v>96</v>
      </c>
      <c r="L4" s="586" t="s">
        <v>97</v>
      </c>
      <c r="M4" s="606" t="s">
        <v>100</v>
      </c>
      <c r="N4" s="607" t="s">
        <v>99</v>
      </c>
      <c r="O4" s="609" t="s">
        <v>96</v>
      </c>
      <c r="P4" s="586" t="s">
        <v>97</v>
      </c>
      <c r="Q4" s="606" t="s">
        <v>98</v>
      </c>
      <c r="R4" s="607" t="s">
        <v>99</v>
      </c>
      <c r="S4" s="597"/>
      <c r="U4" s="34"/>
    </row>
    <row r="5" spans="2:21" s="5" customFormat="1" ht="24.75" customHeight="1" thickBot="1">
      <c r="B5" s="613"/>
      <c r="C5" s="605"/>
      <c r="D5" s="587"/>
      <c r="E5" s="587"/>
      <c r="F5" s="608"/>
      <c r="G5" s="610"/>
      <c r="H5" s="587"/>
      <c r="I5" s="587"/>
      <c r="J5" s="608"/>
      <c r="K5" s="587"/>
      <c r="L5" s="587"/>
      <c r="M5" s="587"/>
      <c r="N5" s="608"/>
      <c r="O5" s="610"/>
      <c r="P5" s="587"/>
      <c r="Q5" s="587"/>
      <c r="R5" s="608"/>
      <c r="S5" s="598"/>
      <c r="U5" s="34"/>
    </row>
    <row r="6" spans="2:21" ht="24" customHeight="1" hidden="1">
      <c r="B6" s="25" t="s">
        <v>101</v>
      </c>
      <c r="C6" s="35">
        <v>7279</v>
      </c>
      <c r="D6" s="35">
        <v>5195</v>
      </c>
      <c r="E6" s="36">
        <v>71.37</v>
      </c>
      <c r="F6" s="35">
        <v>1570</v>
      </c>
      <c r="G6" s="35">
        <v>211</v>
      </c>
      <c r="H6" s="35">
        <v>186</v>
      </c>
      <c r="I6" s="36">
        <v>88.15</v>
      </c>
      <c r="J6" s="36">
        <v>45.51</v>
      </c>
      <c r="K6" s="35">
        <v>4142</v>
      </c>
      <c r="L6" s="35">
        <v>2733</v>
      </c>
      <c r="M6" s="36">
        <v>65.98</v>
      </c>
      <c r="N6" s="36">
        <v>893.38</v>
      </c>
      <c r="O6" s="35">
        <v>2926</v>
      </c>
      <c r="P6" s="35">
        <v>2276</v>
      </c>
      <c r="Q6" s="36">
        <v>77.79</v>
      </c>
      <c r="R6" s="36">
        <v>631.13</v>
      </c>
      <c r="U6" s="1"/>
    </row>
    <row r="7" spans="2:21" ht="24" customHeight="1" hidden="1">
      <c r="B7" s="25" t="s">
        <v>162</v>
      </c>
      <c r="C7" s="35">
        <v>638</v>
      </c>
      <c r="D7" s="35">
        <v>487</v>
      </c>
      <c r="E7" s="36">
        <f aca="true" t="shared" si="0" ref="E7:E16">D7/C7*100</f>
        <v>76.33228840125392</v>
      </c>
      <c r="F7" s="36">
        <f aca="true" t="shared" si="1" ref="F7:F16">C7/S7*100000</f>
        <v>137.50829791452932</v>
      </c>
      <c r="G7" s="35">
        <v>22</v>
      </c>
      <c r="H7" s="35">
        <v>21</v>
      </c>
      <c r="I7" s="36">
        <f aca="true" t="shared" si="2" ref="I7:I16">H7/G7*100</f>
        <v>95.45454545454545</v>
      </c>
      <c r="J7" s="36">
        <f aca="true" t="shared" si="3" ref="J7:J16">G7/S7*100000</f>
        <v>4.741665445328597</v>
      </c>
      <c r="K7" s="35">
        <v>360</v>
      </c>
      <c r="L7" s="35">
        <v>248</v>
      </c>
      <c r="M7" s="36">
        <f aca="true" t="shared" si="4" ref="M7:M16">L7/K7*100</f>
        <v>68.88888888888889</v>
      </c>
      <c r="N7" s="36">
        <f aca="true" t="shared" si="5" ref="N7:N16">K7/S7*100000</f>
        <v>77.59088910537704</v>
      </c>
      <c r="O7" s="35">
        <v>256</v>
      </c>
      <c r="P7" s="35">
        <v>218</v>
      </c>
      <c r="Q7" s="36">
        <f aca="true" t="shared" si="6" ref="Q7:Q16">P7/O7*100</f>
        <v>85.15625</v>
      </c>
      <c r="R7" s="36">
        <f aca="true" t="shared" si="7" ref="R7:R16">O7/S7*100000</f>
        <v>55.17574336382368</v>
      </c>
      <c r="S7" s="35">
        <v>463972</v>
      </c>
      <c r="U7" s="1"/>
    </row>
    <row r="8" spans="2:21" ht="24" customHeight="1" hidden="1">
      <c r="B8" s="25" t="s">
        <v>152</v>
      </c>
      <c r="C8" s="35">
        <v>539</v>
      </c>
      <c r="D8" s="35">
        <v>398</v>
      </c>
      <c r="E8" s="36">
        <f t="shared" si="0"/>
        <v>73.8404452690167</v>
      </c>
      <c r="F8" s="36">
        <f t="shared" si="1"/>
        <v>116.19484517414136</v>
      </c>
      <c r="G8" s="35">
        <v>10</v>
      </c>
      <c r="H8" s="35">
        <v>8</v>
      </c>
      <c r="I8" s="36">
        <f t="shared" si="2"/>
        <v>80</v>
      </c>
      <c r="J8" s="36">
        <f t="shared" si="3"/>
        <v>2.1557485190007672</v>
      </c>
      <c r="K8" s="35">
        <v>298</v>
      </c>
      <c r="L8" s="35">
        <v>210</v>
      </c>
      <c r="M8" s="36">
        <f t="shared" si="4"/>
        <v>70.46979865771812</v>
      </c>
      <c r="N8" s="36">
        <f t="shared" si="5"/>
        <v>64.24130586622287</v>
      </c>
      <c r="O8" s="35">
        <v>231</v>
      </c>
      <c r="P8" s="35">
        <v>180</v>
      </c>
      <c r="Q8" s="36">
        <f t="shared" si="6"/>
        <v>77.92207792207793</v>
      </c>
      <c r="R8" s="36">
        <f t="shared" si="7"/>
        <v>49.79779078891773</v>
      </c>
      <c r="S8" s="35">
        <v>463876</v>
      </c>
      <c r="U8" s="1"/>
    </row>
    <row r="9" spans="2:21" ht="24" customHeight="1" hidden="1">
      <c r="B9" s="25" t="s">
        <v>153</v>
      </c>
      <c r="C9" s="35">
        <v>537</v>
      </c>
      <c r="D9" s="35">
        <v>409</v>
      </c>
      <c r="E9" s="36">
        <f t="shared" si="0"/>
        <v>76.16387337057728</v>
      </c>
      <c r="F9" s="36">
        <f t="shared" si="1"/>
        <v>115.79989261015545</v>
      </c>
      <c r="G9" s="35">
        <v>31</v>
      </c>
      <c r="H9" s="35">
        <v>19</v>
      </c>
      <c r="I9" s="36">
        <f t="shared" si="2"/>
        <v>61.29032258064516</v>
      </c>
      <c r="J9" s="36">
        <f t="shared" si="3"/>
        <v>6.684910001703574</v>
      </c>
      <c r="K9" s="35">
        <v>300</v>
      </c>
      <c r="L9" s="35">
        <v>218</v>
      </c>
      <c r="M9" s="36">
        <f t="shared" si="4"/>
        <v>72.66666666666667</v>
      </c>
      <c r="N9" s="36">
        <f t="shared" si="5"/>
        <v>64.69267743584103</v>
      </c>
      <c r="O9" s="35">
        <v>206</v>
      </c>
      <c r="P9" s="35">
        <v>172</v>
      </c>
      <c r="Q9" s="36">
        <f t="shared" si="6"/>
        <v>83.49514563106796</v>
      </c>
      <c r="R9" s="36">
        <f t="shared" si="7"/>
        <v>44.42230517261085</v>
      </c>
      <c r="S9" s="35">
        <v>463731</v>
      </c>
      <c r="U9" s="1"/>
    </row>
    <row r="10" spans="2:21" ht="24" customHeight="1" hidden="1">
      <c r="B10" s="25" t="s">
        <v>154</v>
      </c>
      <c r="C10" s="35">
        <v>699</v>
      </c>
      <c r="D10" s="35">
        <v>579</v>
      </c>
      <c r="E10" s="36">
        <f t="shared" si="0"/>
        <v>82.83261802575107</v>
      </c>
      <c r="F10" s="36">
        <f t="shared" si="1"/>
        <v>150.76514930926265</v>
      </c>
      <c r="G10" s="35">
        <v>26</v>
      </c>
      <c r="H10" s="35">
        <v>31</v>
      </c>
      <c r="I10" s="36">
        <f t="shared" si="2"/>
        <v>119.23076923076923</v>
      </c>
      <c r="J10" s="36">
        <f t="shared" si="3"/>
        <v>5.607859630959699</v>
      </c>
      <c r="K10" s="35">
        <v>448</v>
      </c>
      <c r="L10" s="35">
        <v>377</v>
      </c>
      <c r="M10" s="36">
        <f t="shared" si="4"/>
        <v>84.15178571428571</v>
      </c>
      <c r="N10" s="36">
        <f t="shared" si="5"/>
        <v>96.62773517961328</v>
      </c>
      <c r="O10" s="35">
        <v>225</v>
      </c>
      <c r="P10" s="35">
        <v>171</v>
      </c>
      <c r="Q10" s="36">
        <f t="shared" si="6"/>
        <v>76</v>
      </c>
      <c r="R10" s="36">
        <f t="shared" si="7"/>
        <v>48.529554498689706</v>
      </c>
      <c r="S10" s="35">
        <v>463635</v>
      </c>
      <c r="U10" s="1"/>
    </row>
    <row r="11" spans="2:21" ht="24" customHeight="1" hidden="1">
      <c r="B11" s="25" t="s">
        <v>155</v>
      </c>
      <c r="C11" s="35">
        <v>636</v>
      </c>
      <c r="D11" s="35">
        <v>363</v>
      </c>
      <c r="E11" s="36">
        <f t="shared" si="0"/>
        <v>57.07547169811321</v>
      </c>
      <c r="F11" s="36">
        <f t="shared" si="1"/>
        <v>137.20735569496821</v>
      </c>
      <c r="G11" s="35">
        <v>12</v>
      </c>
      <c r="H11" s="35">
        <v>6</v>
      </c>
      <c r="I11" s="36">
        <f t="shared" si="2"/>
        <v>50</v>
      </c>
      <c r="J11" s="36">
        <f t="shared" si="3"/>
        <v>2.5888180319805323</v>
      </c>
      <c r="K11" s="35">
        <v>365</v>
      </c>
      <c r="L11" s="35">
        <v>172</v>
      </c>
      <c r="M11" s="36">
        <f t="shared" si="4"/>
        <v>47.12328767123288</v>
      </c>
      <c r="N11" s="36">
        <f t="shared" si="5"/>
        <v>78.74321513940785</v>
      </c>
      <c r="O11" s="35">
        <v>259</v>
      </c>
      <c r="P11" s="35">
        <v>185</v>
      </c>
      <c r="Q11" s="36">
        <f t="shared" si="6"/>
        <v>71.42857142857143</v>
      </c>
      <c r="R11" s="36">
        <f t="shared" si="7"/>
        <v>55.87532252357982</v>
      </c>
      <c r="S11" s="35">
        <v>463532</v>
      </c>
      <c r="U11" s="1"/>
    </row>
    <row r="12" spans="2:21" ht="24" customHeight="1" hidden="1">
      <c r="B12" s="25" t="s">
        <v>156</v>
      </c>
      <c r="C12" s="35">
        <v>669</v>
      </c>
      <c r="D12" s="35">
        <v>456</v>
      </c>
      <c r="E12" s="36">
        <f t="shared" si="0"/>
        <v>68.16143497757847</v>
      </c>
      <c r="F12" s="36">
        <f t="shared" si="1"/>
        <v>144.35058419911317</v>
      </c>
      <c r="G12" s="35">
        <v>18</v>
      </c>
      <c r="H12" s="35">
        <v>21</v>
      </c>
      <c r="I12" s="36">
        <f t="shared" si="2"/>
        <v>116.66666666666667</v>
      </c>
      <c r="J12" s="36">
        <f t="shared" si="3"/>
        <v>3.883872220603942</v>
      </c>
      <c r="K12" s="35">
        <v>357</v>
      </c>
      <c r="L12" s="35">
        <v>185</v>
      </c>
      <c r="M12" s="36">
        <f t="shared" si="4"/>
        <v>51.820728291316534</v>
      </c>
      <c r="N12" s="36">
        <f t="shared" si="5"/>
        <v>77.03013237531152</v>
      </c>
      <c r="O12" s="35">
        <v>294</v>
      </c>
      <c r="P12" s="35">
        <v>250</v>
      </c>
      <c r="Q12" s="36">
        <f t="shared" si="6"/>
        <v>85.03401360544217</v>
      </c>
      <c r="R12" s="36">
        <f t="shared" si="7"/>
        <v>63.43657960319772</v>
      </c>
      <c r="S12" s="35">
        <v>463455</v>
      </c>
      <c r="U12" s="1"/>
    </row>
    <row r="13" spans="2:21" ht="24" customHeight="1" hidden="1">
      <c r="B13" s="25" t="s">
        <v>157</v>
      </c>
      <c r="C13" s="35">
        <v>627</v>
      </c>
      <c r="D13" s="35">
        <v>406</v>
      </c>
      <c r="E13" s="36">
        <f t="shared" si="0"/>
        <v>64.75279106858054</v>
      </c>
      <c r="F13" s="36">
        <f t="shared" si="1"/>
        <v>135.30777663642564</v>
      </c>
      <c r="G13" s="35">
        <v>17</v>
      </c>
      <c r="H13" s="35">
        <v>11</v>
      </c>
      <c r="I13" s="36">
        <f t="shared" si="2"/>
        <v>64.70588235294117</v>
      </c>
      <c r="J13" s="36">
        <f t="shared" si="3"/>
        <v>3.668631902423023</v>
      </c>
      <c r="K13" s="35">
        <v>357</v>
      </c>
      <c r="L13" s="35">
        <v>198</v>
      </c>
      <c r="M13" s="36">
        <f t="shared" si="4"/>
        <v>55.46218487394958</v>
      </c>
      <c r="N13" s="36">
        <f t="shared" si="5"/>
        <v>77.04126995088349</v>
      </c>
      <c r="O13" s="35">
        <v>253</v>
      </c>
      <c r="P13" s="35">
        <v>197</v>
      </c>
      <c r="Q13" s="36">
        <f t="shared" si="6"/>
        <v>77.86561264822134</v>
      </c>
      <c r="R13" s="36">
        <f t="shared" si="7"/>
        <v>54.59787478311911</v>
      </c>
      <c r="S13" s="35">
        <v>463388</v>
      </c>
      <c r="U13" s="1"/>
    </row>
    <row r="14" spans="2:21" ht="24" customHeight="1" hidden="1">
      <c r="B14" s="25" t="s">
        <v>158</v>
      </c>
      <c r="C14" s="35">
        <v>608</v>
      </c>
      <c r="D14" s="35">
        <v>406</v>
      </c>
      <c r="E14" s="36">
        <f t="shared" si="0"/>
        <v>66.77631578947368</v>
      </c>
      <c r="F14" s="36">
        <f t="shared" si="1"/>
        <v>131.22736435882052</v>
      </c>
      <c r="G14" s="35">
        <v>24</v>
      </c>
      <c r="H14" s="35">
        <v>14</v>
      </c>
      <c r="I14" s="36">
        <f t="shared" si="2"/>
        <v>58.333333333333336</v>
      </c>
      <c r="J14" s="36">
        <f t="shared" si="3"/>
        <v>5.180027540479757</v>
      </c>
      <c r="K14" s="35">
        <v>339</v>
      </c>
      <c r="L14" s="35">
        <v>197</v>
      </c>
      <c r="M14" s="36">
        <f t="shared" si="4"/>
        <v>58.11209439528023</v>
      </c>
      <c r="N14" s="36">
        <f t="shared" si="5"/>
        <v>73.16788900927656</v>
      </c>
      <c r="O14" s="35">
        <v>245</v>
      </c>
      <c r="P14" s="35">
        <v>195</v>
      </c>
      <c r="Q14" s="36">
        <f t="shared" si="6"/>
        <v>79.59183673469387</v>
      </c>
      <c r="R14" s="36">
        <f t="shared" si="7"/>
        <v>52.87944780906418</v>
      </c>
      <c r="S14" s="35">
        <v>463318</v>
      </c>
      <c r="U14" s="1"/>
    </row>
    <row r="15" spans="2:21" ht="24" customHeight="1" hidden="1">
      <c r="B15" s="25" t="s">
        <v>163</v>
      </c>
      <c r="C15" s="35">
        <v>682</v>
      </c>
      <c r="D15" s="35">
        <v>447</v>
      </c>
      <c r="E15" s="36">
        <f t="shared" si="0"/>
        <v>65.5425219941349</v>
      </c>
      <c r="F15" s="36">
        <f t="shared" si="1"/>
        <v>147.19879823620442</v>
      </c>
      <c r="G15" s="35">
        <v>15</v>
      </c>
      <c r="H15" s="35">
        <v>15</v>
      </c>
      <c r="I15" s="36">
        <f t="shared" si="2"/>
        <v>100</v>
      </c>
      <c r="J15" s="36">
        <f t="shared" si="3"/>
        <v>3.237510225136461</v>
      </c>
      <c r="K15" s="35">
        <v>374</v>
      </c>
      <c r="L15" s="35">
        <v>238</v>
      </c>
      <c r="M15" s="36">
        <f t="shared" si="4"/>
        <v>63.63636363636363</v>
      </c>
      <c r="N15" s="36">
        <f t="shared" si="5"/>
        <v>80.72192161340243</v>
      </c>
      <c r="O15" s="35">
        <v>293</v>
      </c>
      <c r="P15" s="35">
        <v>194</v>
      </c>
      <c r="Q15" s="36">
        <f t="shared" si="6"/>
        <v>66.21160409556313</v>
      </c>
      <c r="R15" s="36">
        <f t="shared" si="7"/>
        <v>63.23936639766554</v>
      </c>
      <c r="S15" s="35">
        <v>463319</v>
      </c>
      <c r="T15" s="37"/>
      <c r="U15" s="1"/>
    </row>
    <row r="16" spans="2:21" ht="24" customHeight="1" hidden="1">
      <c r="B16" s="26" t="s">
        <v>102</v>
      </c>
      <c r="C16" s="35">
        <v>606</v>
      </c>
      <c r="D16" s="35">
        <v>415</v>
      </c>
      <c r="E16" s="36">
        <f t="shared" si="0"/>
        <v>68.48184818481849</v>
      </c>
      <c r="F16" s="36">
        <f t="shared" si="1"/>
        <v>130.7988007951531</v>
      </c>
      <c r="G16" s="35">
        <v>7</v>
      </c>
      <c r="H16" s="35">
        <v>11</v>
      </c>
      <c r="I16" s="36">
        <f t="shared" si="2"/>
        <v>157.14285714285714</v>
      </c>
      <c r="J16" s="36">
        <f t="shared" si="3"/>
        <v>1.5108772369077093</v>
      </c>
      <c r="K16" s="35">
        <v>318</v>
      </c>
      <c r="L16" s="35">
        <v>193</v>
      </c>
      <c r="M16" s="36">
        <f t="shared" si="4"/>
        <v>60.691823899371066</v>
      </c>
      <c r="N16" s="36">
        <f t="shared" si="5"/>
        <v>68.63699447666451</v>
      </c>
      <c r="O16" s="35">
        <v>281</v>
      </c>
      <c r="P16" s="35">
        <v>211</v>
      </c>
      <c r="Q16" s="36">
        <f t="shared" si="6"/>
        <v>75.08896797153025</v>
      </c>
      <c r="R16" s="36">
        <f t="shared" si="7"/>
        <v>60.65092908158089</v>
      </c>
      <c r="S16" s="35">
        <v>463307</v>
      </c>
      <c r="T16" s="20"/>
      <c r="U16" s="1"/>
    </row>
    <row r="17" spans="2:21" ht="24" customHeight="1" hidden="1">
      <c r="B17" s="38"/>
      <c r="C17" s="39"/>
      <c r="T17" s="20"/>
      <c r="U17" s="1"/>
    </row>
    <row r="18" spans="2:21" ht="24" customHeight="1" hidden="1">
      <c r="B18" s="25" t="s">
        <v>103</v>
      </c>
      <c r="C18" s="35"/>
      <c r="D18" s="35"/>
      <c r="E18" s="36"/>
      <c r="F18" s="36"/>
      <c r="G18" s="35"/>
      <c r="H18" s="35"/>
      <c r="I18" s="36"/>
      <c r="J18" s="36"/>
      <c r="K18" s="35"/>
      <c r="L18" s="35"/>
      <c r="M18" s="36"/>
      <c r="N18" s="36"/>
      <c r="O18" s="35"/>
      <c r="P18" s="35"/>
      <c r="Q18" s="36"/>
      <c r="R18" s="36"/>
      <c r="T18" s="20"/>
      <c r="U18" s="1"/>
    </row>
    <row r="19" spans="2:21" ht="27" hidden="1">
      <c r="B19" s="26" t="s">
        <v>199</v>
      </c>
      <c r="C19" s="35">
        <v>570</v>
      </c>
      <c r="D19" s="35">
        <f>C19*E19/100</f>
        <v>415.98600000000005</v>
      </c>
      <c r="E19" s="36">
        <v>72.98</v>
      </c>
      <c r="F19" s="36">
        <v>123.04</v>
      </c>
      <c r="G19" s="35">
        <v>10</v>
      </c>
      <c r="H19" s="35">
        <f>G19*I19/100</f>
        <v>9</v>
      </c>
      <c r="I19" s="36">
        <v>90</v>
      </c>
      <c r="J19" s="36">
        <v>2.16</v>
      </c>
      <c r="K19" s="35">
        <v>287</v>
      </c>
      <c r="L19" s="35">
        <f>K19*M19/100</f>
        <v>167.00529999999998</v>
      </c>
      <c r="M19" s="36">
        <v>58.19</v>
      </c>
      <c r="N19" s="36">
        <v>61.915</v>
      </c>
      <c r="O19" s="35">
        <f>C19-G19-K19</f>
        <v>273</v>
      </c>
      <c r="P19" s="35">
        <f>D19-H19-L19</f>
        <v>239.98070000000007</v>
      </c>
      <c r="Q19" s="36">
        <f aca="true" t="shared" si="8" ref="Q19:Q30">P19/O19*100</f>
        <v>87.90501831501834</v>
      </c>
      <c r="R19" s="36">
        <f>F19-J19-N19</f>
        <v>58.96500000000001</v>
      </c>
      <c r="S19" s="43">
        <v>463250</v>
      </c>
      <c r="T19" s="20"/>
      <c r="U19" s="1"/>
    </row>
    <row r="20" spans="2:21" ht="27" hidden="1">
      <c r="B20" s="26" t="s">
        <v>200</v>
      </c>
      <c r="C20" s="44">
        <v>533</v>
      </c>
      <c r="D20" s="35">
        <v>400</v>
      </c>
      <c r="E20" s="36">
        <f aca="true" t="shared" si="9" ref="E20:E30">D20/C20*100</f>
        <v>75.046904315197</v>
      </c>
      <c r="F20" s="36">
        <f>C20/463108*100000</f>
        <v>115.09194399578499</v>
      </c>
      <c r="G20" s="35">
        <v>15</v>
      </c>
      <c r="H20" s="35">
        <v>11</v>
      </c>
      <c r="I20" s="36">
        <f aca="true" t="shared" si="10" ref="I20:I30">H20/G20*100</f>
        <v>73.33333333333333</v>
      </c>
      <c r="J20" s="36">
        <f>G20/463108*100000</f>
        <v>3.238985290688133</v>
      </c>
      <c r="K20" s="35">
        <v>260</v>
      </c>
      <c r="L20" s="35">
        <v>174</v>
      </c>
      <c r="M20" s="36">
        <f aca="true" t="shared" si="11" ref="M20:M30">L20/K20*100</f>
        <v>66.92307692307692</v>
      </c>
      <c r="N20" s="36">
        <f>K20/463108*100000</f>
        <v>56.14241170526097</v>
      </c>
      <c r="O20" s="35">
        <v>258</v>
      </c>
      <c r="P20" s="35">
        <v>215</v>
      </c>
      <c r="Q20" s="36">
        <f t="shared" si="8"/>
        <v>83.33333333333334</v>
      </c>
      <c r="R20" s="36">
        <f>O20/463108*100000</f>
        <v>55.71054699983589</v>
      </c>
      <c r="S20" s="43">
        <v>463108</v>
      </c>
      <c r="T20" s="20"/>
      <c r="U20" s="1"/>
    </row>
    <row r="21" spans="2:21" ht="27" hidden="1">
      <c r="B21" s="30" t="s">
        <v>214</v>
      </c>
      <c r="C21" s="44">
        <v>590</v>
      </c>
      <c r="D21" s="35">
        <v>414</v>
      </c>
      <c r="E21" s="36">
        <f t="shared" si="9"/>
        <v>70.16949152542374</v>
      </c>
      <c r="F21" s="36">
        <f aca="true" t="shared" si="12" ref="F21:F30">C21/S21*100000</f>
        <v>127.42375092328227</v>
      </c>
      <c r="G21" s="35">
        <v>8</v>
      </c>
      <c r="H21" s="35">
        <v>11</v>
      </c>
      <c r="I21" s="36">
        <f t="shared" si="10"/>
        <v>137.5</v>
      </c>
      <c r="J21" s="36">
        <f aca="true" t="shared" si="13" ref="J21:J30">G21/S21*100000</f>
        <v>1.727779673536031</v>
      </c>
      <c r="K21" s="35">
        <v>325</v>
      </c>
      <c r="L21" s="45">
        <v>188</v>
      </c>
      <c r="M21" s="36">
        <f t="shared" si="11"/>
        <v>57.84615384615385</v>
      </c>
      <c r="N21" s="36">
        <f aca="true" t="shared" si="14" ref="N21:N30">K21/S21*100000</f>
        <v>70.19104923740124</v>
      </c>
      <c r="O21" s="35">
        <f aca="true" t="shared" si="15" ref="O21:O30">C21-G21-K21</f>
        <v>257</v>
      </c>
      <c r="P21" s="35">
        <f aca="true" t="shared" si="16" ref="P21:P30">D21-H21-L21</f>
        <v>215</v>
      </c>
      <c r="Q21" s="36">
        <f t="shared" si="8"/>
        <v>83.65758754863813</v>
      </c>
      <c r="R21" s="36">
        <f aca="true" t="shared" si="17" ref="R21:R30">O21/S21*100000</f>
        <v>55.50492201234499</v>
      </c>
      <c r="S21" s="43">
        <v>463022</v>
      </c>
      <c r="T21" s="20"/>
      <c r="U21" s="1"/>
    </row>
    <row r="22" spans="2:21" ht="27" hidden="1">
      <c r="B22" s="30" t="s">
        <v>202</v>
      </c>
      <c r="C22" s="44">
        <v>563</v>
      </c>
      <c r="D22" s="35">
        <v>456</v>
      </c>
      <c r="E22" s="36">
        <f t="shared" si="9"/>
        <v>80.99467140319716</v>
      </c>
      <c r="F22" s="36">
        <f t="shared" si="12"/>
        <v>121.61140511934335</v>
      </c>
      <c r="G22" s="35">
        <v>13</v>
      </c>
      <c r="H22" s="35">
        <v>9</v>
      </c>
      <c r="I22" s="36">
        <f t="shared" si="10"/>
        <v>69.23076923076923</v>
      </c>
      <c r="J22" s="36">
        <f t="shared" si="13"/>
        <v>2.808078626201534</v>
      </c>
      <c r="K22" s="35">
        <v>300</v>
      </c>
      <c r="L22" s="45">
        <v>231</v>
      </c>
      <c r="M22" s="36">
        <f t="shared" si="11"/>
        <v>77</v>
      </c>
      <c r="N22" s="36">
        <f t="shared" si="14"/>
        <v>64.80181445080463</v>
      </c>
      <c r="O22" s="35">
        <f t="shared" si="15"/>
        <v>250</v>
      </c>
      <c r="P22" s="35">
        <f t="shared" si="16"/>
        <v>216</v>
      </c>
      <c r="Q22" s="36">
        <f t="shared" si="8"/>
        <v>86.4</v>
      </c>
      <c r="R22" s="36">
        <f t="shared" si="17"/>
        <v>54.00151204233718</v>
      </c>
      <c r="S22" s="43">
        <v>462950</v>
      </c>
      <c r="T22" s="20"/>
      <c r="U22" s="1"/>
    </row>
    <row r="23" spans="2:21" ht="27" hidden="1">
      <c r="B23" s="30" t="s">
        <v>203</v>
      </c>
      <c r="C23" s="44">
        <v>502</v>
      </c>
      <c r="D23" s="35">
        <v>313</v>
      </c>
      <c r="E23" s="36">
        <f t="shared" si="9"/>
        <v>62.35059760956175</v>
      </c>
      <c r="F23" s="36">
        <f t="shared" si="12"/>
        <v>108.4512002004835</v>
      </c>
      <c r="G23" s="35">
        <v>7</v>
      </c>
      <c r="H23" s="35">
        <v>6</v>
      </c>
      <c r="I23" s="36">
        <f t="shared" si="10"/>
        <v>85.71428571428571</v>
      </c>
      <c r="J23" s="36">
        <f t="shared" si="13"/>
        <v>1.512267731879252</v>
      </c>
      <c r="K23" s="35">
        <v>264</v>
      </c>
      <c r="L23" s="45">
        <v>132</v>
      </c>
      <c r="M23" s="36">
        <f t="shared" si="11"/>
        <v>50</v>
      </c>
      <c r="N23" s="36">
        <f t="shared" si="14"/>
        <v>57.03409731658893</v>
      </c>
      <c r="O23" s="35">
        <f t="shared" si="15"/>
        <v>231</v>
      </c>
      <c r="P23" s="35">
        <f t="shared" si="16"/>
        <v>175</v>
      </c>
      <c r="Q23" s="36">
        <f t="shared" si="8"/>
        <v>75.75757575757575</v>
      </c>
      <c r="R23" s="36">
        <f t="shared" si="17"/>
        <v>49.904835152015316</v>
      </c>
      <c r="S23" s="43">
        <v>462881</v>
      </c>
      <c r="T23" s="20"/>
      <c r="U23" s="1"/>
    </row>
    <row r="24" spans="2:21" ht="27" hidden="1">
      <c r="B24" s="30" t="s">
        <v>204</v>
      </c>
      <c r="C24" s="44">
        <v>672</v>
      </c>
      <c r="D24" s="35">
        <v>427</v>
      </c>
      <c r="E24" s="36">
        <f t="shared" si="9"/>
        <v>63.541666666666664</v>
      </c>
      <c r="F24" s="36">
        <f t="shared" si="12"/>
        <v>145.20342524508482</v>
      </c>
      <c r="G24" s="35">
        <v>13</v>
      </c>
      <c r="H24" s="35">
        <v>13</v>
      </c>
      <c r="I24" s="36">
        <f t="shared" si="10"/>
        <v>100</v>
      </c>
      <c r="J24" s="36">
        <f t="shared" si="13"/>
        <v>2.8089948336102717</v>
      </c>
      <c r="K24" s="35">
        <v>348</v>
      </c>
      <c r="L24" s="45">
        <v>179</v>
      </c>
      <c r="M24" s="36">
        <f t="shared" si="11"/>
        <v>51.43678160919541</v>
      </c>
      <c r="N24" s="36">
        <f t="shared" si="14"/>
        <v>75.19463093049033</v>
      </c>
      <c r="O24" s="35">
        <f t="shared" si="15"/>
        <v>311</v>
      </c>
      <c r="P24" s="35">
        <f t="shared" si="16"/>
        <v>235</v>
      </c>
      <c r="Q24" s="36">
        <f t="shared" si="8"/>
        <v>75.56270096463022</v>
      </c>
      <c r="R24" s="36">
        <f t="shared" si="17"/>
        <v>67.19979948098418</v>
      </c>
      <c r="S24" s="43">
        <v>462799</v>
      </c>
      <c r="T24" s="20"/>
      <c r="U24" s="1"/>
    </row>
    <row r="25" spans="2:21" ht="27" hidden="1">
      <c r="B25" s="30" t="s">
        <v>205</v>
      </c>
      <c r="C25" s="44">
        <v>662</v>
      </c>
      <c r="D25" s="35">
        <v>442</v>
      </c>
      <c r="E25" s="36">
        <f t="shared" si="9"/>
        <v>66.76737160120845</v>
      </c>
      <c r="F25" s="36">
        <f t="shared" si="12"/>
        <v>143.04698726190347</v>
      </c>
      <c r="G25" s="35">
        <v>6</v>
      </c>
      <c r="H25" s="35">
        <v>8</v>
      </c>
      <c r="I25" s="36">
        <f t="shared" si="10"/>
        <v>133.33333333333331</v>
      </c>
      <c r="J25" s="36">
        <f t="shared" si="13"/>
        <v>1.2964983739749558</v>
      </c>
      <c r="K25" s="35">
        <v>316</v>
      </c>
      <c r="L25" s="45">
        <v>167</v>
      </c>
      <c r="M25" s="36">
        <f t="shared" si="11"/>
        <v>52.84810126582279</v>
      </c>
      <c r="N25" s="36">
        <f t="shared" si="14"/>
        <v>68.28224769601435</v>
      </c>
      <c r="O25" s="35">
        <f t="shared" si="15"/>
        <v>340</v>
      </c>
      <c r="P25" s="35">
        <f t="shared" si="16"/>
        <v>267</v>
      </c>
      <c r="Q25" s="36">
        <f t="shared" si="8"/>
        <v>78.52941176470588</v>
      </c>
      <c r="R25" s="36">
        <f t="shared" si="17"/>
        <v>73.46824119191417</v>
      </c>
      <c r="S25" s="43">
        <v>462785</v>
      </c>
      <c r="T25" s="20"/>
      <c r="U25" s="1"/>
    </row>
    <row r="26" spans="2:21" ht="27" hidden="1">
      <c r="B26" s="30" t="s">
        <v>206</v>
      </c>
      <c r="C26" s="44">
        <v>664</v>
      </c>
      <c r="D26" s="35">
        <v>437</v>
      </c>
      <c r="E26" s="36">
        <f t="shared" si="9"/>
        <v>65.8132530120482</v>
      </c>
      <c r="F26" s="36">
        <f t="shared" si="12"/>
        <v>143.4847342182999</v>
      </c>
      <c r="G26" s="35">
        <v>17</v>
      </c>
      <c r="H26" s="35">
        <v>14</v>
      </c>
      <c r="I26" s="36">
        <f t="shared" si="10"/>
        <v>82.35294117647058</v>
      </c>
      <c r="J26" s="36">
        <f t="shared" si="13"/>
        <v>3.6735549423359917</v>
      </c>
      <c r="K26" s="35">
        <v>324</v>
      </c>
      <c r="L26" s="45">
        <v>171</v>
      </c>
      <c r="M26" s="36">
        <f t="shared" si="11"/>
        <v>52.77777777777778</v>
      </c>
      <c r="N26" s="36">
        <f t="shared" si="14"/>
        <v>70.01363537158008</v>
      </c>
      <c r="O26" s="35">
        <f t="shared" si="15"/>
        <v>323</v>
      </c>
      <c r="P26" s="35">
        <f t="shared" si="16"/>
        <v>252</v>
      </c>
      <c r="Q26" s="36">
        <f t="shared" si="8"/>
        <v>78.0185758513932</v>
      </c>
      <c r="R26" s="36">
        <f t="shared" si="17"/>
        <v>69.79754390438384</v>
      </c>
      <c r="S26" s="43">
        <v>462767</v>
      </c>
      <c r="T26" s="20"/>
      <c r="U26" s="1"/>
    </row>
    <row r="27" spans="2:21" ht="27" hidden="1">
      <c r="B27" s="30" t="s">
        <v>207</v>
      </c>
      <c r="C27" s="44">
        <v>602</v>
      </c>
      <c r="D27" s="35">
        <v>421</v>
      </c>
      <c r="E27" s="36">
        <f t="shared" si="9"/>
        <v>69.93355481727575</v>
      </c>
      <c r="F27" s="36">
        <f t="shared" si="12"/>
        <v>130.23988369275503</v>
      </c>
      <c r="G27" s="35">
        <v>11</v>
      </c>
      <c r="H27" s="35">
        <v>12</v>
      </c>
      <c r="I27" s="36">
        <f t="shared" si="10"/>
        <v>109.09090909090908</v>
      </c>
      <c r="J27" s="36">
        <f t="shared" si="13"/>
        <v>2.3797985392363876</v>
      </c>
      <c r="K27" s="35">
        <v>336</v>
      </c>
      <c r="L27" s="45">
        <v>186</v>
      </c>
      <c r="M27" s="36">
        <f t="shared" si="11"/>
        <v>55.35714285714286</v>
      </c>
      <c r="N27" s="36">
        <f t="shared" si="14"/>
        <v>72.6920281075842</v>
      </c>
      <c r="O27" s="35">
        <f t="shared" si="15"/>
        <v>255</v>
      </c>
      <c r="P27" s="35">
        <f t="shared" si="16"/>
        <v>223</v>
      </c>
      <c r="Q27" s="36">
        <f t="shared" si="8"/>
        <v>87.45098039215686</v>
      </c>
      <c r="R27" s="36">
        <f t="shared" si="17"/>
        <v>55.16805704593444</v>
      </c>
      <c r="S27" s="43">
        <v>462224</v>
      </c>
      <c r="T27" s="20"/>
      <c r="U27" s="1"/>
    </row>
    <row r="28" spans="2:21" ht="27" hidden="1">
      <c r="B28" s="30" t="s">
        <v>208</v>
      </c>
      <c r="C28" s="44">
        <v>672</v>
      </c>
      <c r="D28" s="35">
        <v>453</v>
      </c>
      <c r="E28" s="36">
        <f t="shared" si="9"/>
        <v>67.41071428571429</v>
      </c>
      <c r="F28" s="36">
        <f t="shared" si="12"/>
        <v>145.2147211423558</v>
      </c>
      <c r="G28" s="35">
        <v>14</v>
      </c>
      <c r="H28" s="35">
        <v>16</v>
      </c>
      <c r="I28" s="36">
        <f t="shared" si="10"/>
        <v>114.28571428571428</v>
      </c>
      <c r="J28" s="36">
        <f t="shared" si="13"/>
        <v>3.025306690465746</v>
      </c>
      <c r="K28" s="35">
        <v>359</v>
      </c>
      <c r="L28" s="35">
        <v>194</v>
      </c>
      <c r="M28" s="36">
        <f t="shared" si="11"/>
        <v>54.038997214484674</v>
      </c>
      <c r="N28" s="36">
        <f t="shared" si="14"/>
        <v>77.57750727694307</v>
      </c>
      <c r="O28" s="35">
        <f t="shared" si="15"/>
        <v>299</v>
      </c>
      <c r="P28" s="35">
        <f t="shared" si="16"/>
        <v>243</v>
      </c>
      <c r="Q28" s="36">
        <f t="shared" si="8"/>
        <v>81.27090301003345</v>
      </c>
      <c r="R28" s="36">
        <f t="shared" si="17"/>
        <v>64.61190717494699</v>
      </c>
      <c r="S28" s="43">
        <v>462763</v>
      </c>
      <c r="T28" s="20"/>
      <c r="U28" s="1"/>
    </row>
    <row r="29" spans="2:21" ht="27" hidden="1">
      <c r="B29" s="30" t="s">
        <v>209</v>
      </c>
      <c r="C29" s="44">
        <v>648</v>
      </c>
      <c r="D29" s="35">
        <v>442</v>
      </c>
      <c r="E29" s="36">
        <f t="shared" si="9"/>
        <v>68.20987654320987</v>
      </c>
      <c r="F29" s="36">
        <f t="shared" si="12"/>
        <v>140.02394236545385</v>
      </c>
      <c r="G29" s="35">
        <v>8</v>
      </c>
      <c r="H29" s="35">
        <v>7</v>
      </c>
      <c r="I29" s="36">
        <f t="shared" si="10"/>
        <v>87.5</v>
      </c>
      <c r="J29" s="36">
        <f t="shared" si="13"/>
        <v>1.7286906464870846</v>
      </c>
      <c r="K29" s="35">
        <v>315</v>
      </c>
      <c r="L29" s="35">
        <v>183</v>
      </c>
      <c r="M29" s="36">
        <f t="shared" si="11"/>
        <v>58.0952380952381</v>
      </c>
      <c r="N29" s="36">
        <f t="shared" si="14"/>
        <v>68.06719420542895</v>
      </c>
      <c r="O29" s="35">
        <f t="shared" si="15"/>
        <v>325</v>
      </c>
      <c r="P29" s="35">
        <f t="shared" si="16"/>
        <v>252</v>
      </c>
      <c r="Q29" s="36">
        <f t="shared" si="8"/>
        <v>77.53846153846153</v>
      </c>
      <c r="R29" s="36">
        <f t="shared" si="17"/>
        <v>70.22805751353782</v>
      </c>
      <c r="S29" s="43">
        <v>462778</v>
      </c>
      <c r="T29" s="20"/>
      <c r="U29" s="1"/>
    </row>
    <row r="30" spans="2:21" ht="27" hidden="1">
      <c r="B30" s="30" t="s">
        <v>210</v>
      </c>
      <c r="C30" s="44">
        <v>654</v>
      </c>
      <c r="D30" s="35">
        <v>415</v>
      </c>
      <c r="E30" s="36">
        <f t="shared" si="9"/>
        <v>63.455657492354746</v>
      </c>
      <c r="F30" s="36">
        <f t="shared" si="12"/>
        <v>141.3180173989706</v>
      </c>
      <c r="G30" s="35">
        <v>14</v>
      </c>
      <c r="H30" s="35">
        <v>17</v>
      </c>
      <c r="I30" s="36">
        <f t="shared" si="10"/>
        <v>121.42857142857142</v>
      </c>
      <c r="J30" s="36">
        <f t="shared" si="13"/>
        <v>3.02515633575778</v>
      </c>
      <c r="K30" s="35">
        <v>359</v>
      </c>
      <c r="L30" s="35">
        <v>196</v>
      </c>
      <c r="M30" s="36">
        <f t="shared" si="11"/>
        <v>54.59610027855153</v>
      </c>
      <c r="N30" s="36">
        <f t="shared" si="14"/>
        <v>77.57365175264593</v>
      </c>
      <c r="O30" s="35">
        <f t="shared" si="15"/>
        <v>281</v>
      </c>
      <c r="P30" s="35">
        <f t="shared" si="16"/>
        <v>202</v>
      </c>
      <c r="Q30" s="36">
        <f t="shared" si="8"/>
        <v>71.88612099644128</v>
      </c>
      <c r="R30" s="36">
        <f t="shared" si="17"/>
        <v>60.71920931056687</v>
      </c>
      <c r="S30" s="43">
        <v>462786</v>
      </c>
      <c r="T30" s="20"/>
      <c r="U30" s="1"/>
    </row>
    <row r="31" spans="2:21" ht="24" customHeight="1" hidden="1">
      <c r="B31" s="25" t="s">
        <v>211</v>
      </c>
      <c r="C31" s="44"/>
      <c r="D31" s="35"/>
      <c r="E31" s="36"/>
      <c r="F31" s="36"/>
      <c r="G31" s="35"/>
      <c r="H31" s="35"/>
      <c r="I31" s="36"/>
      <c r="J31" s="36"/>
      <c r="K31" s="35"/>
      <c r="L31" s="35"/>
      <c r="M31" s="36"/>
      <c r="N31" s="36"/>
      <c r="O31" s="35"/>
      <c r="P31" s="35"/>
      <c r="Q31" s="36"/>
      <c r="R31" s="36"/>
      <c r="S31" s="43"/>
      <c r="T31" s="20"/>
      <c r="U31" s="1"/>
    </row>
    <row r="32" spans="2:21" ht="24" customHeight="1" hidden="1">
      <c r="B32" s="30" t="s">
        <v>212</v>
      </c>
      <c r="C32" s="44">
        <v>658</v>
      </c>
      <c r="D32" s="35">
        <v>404</v>
      </c>
      <c r="E32" s="36">
        <f aca="true" t="shared" si="18" ref="E32:E42">D32/C32*100</f>
        <v>61.39817629179332</v>
      </c>
      <c r="F32" s="36">
        <f aca="true" t="shared" si="19" ref="F32:F42">C32/S32*100000</f>
        <v>142.35460575562604</v>
      </c>
      <c r="G32" s="35">
        <v>11</v>
      </c>
      <c r="H32" s="35">
        <v>6</v>
      </c>
      <c r="I32" s="36">
        <f aca="true" t="shared" si="20" ref="I32:I42">H32/G32*100</f>
        <v>54.54545454545454</v>
      </c>
      <c r="J32" s="36">
        <f aca="true" t="shared" si="21" ref="J32:J42">G32/S32*100000</f>
        <v>2.3797882421153287</v>
      </c>
      <c r="K32" s="35">
        <v>334</v>
      </c>
      <c r="L32" s="35">
        <v>170</v>
      </c>
      <c r="M32" s="36">
        <f aca="true" t="shared" si="22" ref="M32:M42">L32/K32*100</f>
        <v>50.898203592814376</v>
      </c>
      <c r="N32" s="36">
        <f aca="true" t="shared" si="23" ref="N32:N42">K32/S32*100000</f>
        <v>72.25902480604726</v>
      </c>
      <c r="O32" s="35">
        <f aca="true" t="shared" si="24" ref="O32:O42">C32-G32-K32</f>
        <v>313</v>
      </c>
      <c r="P32" s="35">
        <f aca="true" t="shared" si="25" ref="P32:P42">D32-H32-L32</f>
        <v>228</v>
      </c>
      <c r="Q32" s="36">
        <f aca="true" t="shared" si="26" ref="Q32:Q42">P32/O32*100</f>
        <v>72.84345047923323</v>
      </c>
      <c r="R32" s="36">
        <f aca="true" t="shared" si="27" ref="R32:R42">O32/S32*100000</f>
        <v>67.71579270746345</v>
      </c>
      <c r="S32" s="43">
        <v>462226</v>
      </c>
      <c r="T32" s="20"/>
      <c r="U32" s="1"/>
    </row>
    <row r="33" spans="2:21" ht="24" customHeight="1" hidden="1">
      <c r="B33" s="30" t="s">
        <v>213</v>
      </c>
      <c r="C33" s="44">
        <v>490</v>
      </c>
      <c r="D33" s="35">
        <v>329</v>
      </c>
      <c r="E33" s="36">
        <f t="shared" si="18"/>
        <v>67.14285714285714</v>
      </c>
      <c r="F33" s="36">
        <f t="shared" si="19"/>
        <v>106.02228198897802</v>
      </c>
      <c r="G33" s="35">
        <v>5</v>
      </c>
      <c r="H33" s="35">
        <v>4</v>
      </c>
      <c r="I33" s="36">
        <f t="shared" si="20"/>
        <v>80</v>
      </c>
      <c r="J33" s="36">
        <f t="shared" si="21"/>
        <v>1.0818600202956938</v>
      </c>
      <c r="K33" s="35">
        <v>242</v>
      </c>
      <c r="L33" s="35">
        <v>137</v>
      </c>
      <c r="M33" s="36">
        <f t="shared" si="22"/>
        <v>56.611570247933884</v>
      </c>
      <c r="N33" s="36">
        <f t="shared" si="23"/>
        <v>52.36202498231159</v>
      </c>
      <c r="O33" s="35">
        <f t="shared" si="24"/>
        <v>243</v>
      </c>
      <c r="P33" s="35">
        <f t="shared" si="25"/>
        <v>188</v>
      </c>
      <c r="Q33" s="36">
        <f t="shared" si="26"/>
        <v>77.36625514403292</v>
      </c>
      <c r="R33" s="36">
        <f t="shared" si="27"/>
        <v>52.57839698637073</v>
      </c>
      <c r="S33" s="43">
        <v>462167</v>
      </c>
      <c r="T33" s="20"/>
      <c r="U33" s="1"/>
    </row>
    <row r="34" spans="2:21" ht="24" customHeight="1" hidden="1">
      <c r="B34" s="30" t="s">
        <v>214</v>
      </c>
      <c r="C34" s="44">
        <v>662</v>
      </c>
      <c r="D34" s="35">
        <v>455</v>
      </c>
      <c r="E34" s="36">
        <f t="shared" si="18"/>
        <v>68.7311178247734</v>
      </c>
      <c r="F34" s="36">
        <f t="shared" si="19"/>
        <v>143.24911497148003</v>
      </c>
      <c r="G34" s="35">
        <v>3</v>
      </c>
      <c r="H34" s="35">
        <v>5</v>
      </c>
      <c r="I34" s="36">
        <f t="shared" si="20"/>
        <v>166.66666666666669</v>
      </c>
      <c r="J34" s="36">
        <f t="shared" si="21"/>
        <v>0.6491651735867674</v>
      </c>
      <c r="K34" s="35">
        <v>329</v>
      </c>
      <c r="L34" s="35">
        <v>199</v>
      </c>
      <c r="M34" s="36">
        <f t="shared" si="22"/>
        <v>60.48632218844985</v>
      </c>
      <c r="N34" s="36">
        <f t="shared" si="23"/>
        <v>71.19178070334883</v>
      </c>
      <c r="O34" s="35">
        <f t="shared" si="24"/>
        <v>330</v>
      </c>
      <c r="P34" s="35">
        <f t="shared" si="25"/>
        <v>251</v>
      </c>
      <c r="Q34" s="36">
        <f t="shared" si="26"/>
        <v>76.06060606060606</v>
      </c>
      <c r="R34" s="36">
        <f t="shared" si="27"/>
        <v>71.40816909454442</v>
      </c>
      <c r="S34" s="43">
        <v>462132</v>
      </c>
      <c r="T34" s="20"/>
      <c r="U34" s="1"/>
    </row>
    <row r="35" spans="2:21" ht="24" customHeight="1" hidden="1">
      <c r="B35" s="30" t="s">
        <v>104</v>
      </c>
      <c r="C35" s="44">
        <v>665</v>
      </c>
      <c r="D35" s="35">
        <v>439</v>
      </c>
      <c r="E35" s="36">
        <f t="shared" si="18"/>
        <v>66.01503759398496</v>
      </c>
      <c r="F35" s="36">
        <f t="shared" si="19"/>
        <v>143.91353934249906</v>
      </c>
      <c r="G35" s="35">
        <v>12</v>
      </c>
      <c r="H35" s="35">
        <v>7</v>
      </c>
      <c r="I35" s="36">
        <f t="shared" si="20"/>
        <v>58.333333333333336</v>
      </c>
      <c r="J35" s="46">
        <f t="shared" si="21"/>
        <v>2.5969360482856976</v>
      </c>
      <c r="K35" s="35">
        <v>343</v>
      </c>
      <c r="L35" s="35">
        <v>197</v>
      </c>
      <c r="M35" s="36">
        <f t="shared" si="22"/>
        <v>57.434402332361515</v>
      </c>
      <c r="N35" s="46">
        <f t="shared" si="23"/>
        <v>74.22908871349952</v>
      </c>
      <c r="O35" s="35">
        <f t="shared" si="24"/>
        <v>310</v>
      </c>
      <c r="P35" s="35">
        <f t="shared" si="25"/>
        <v>235</v>
      </c>
      <c r="Q35" s="36">
        <f t="shared" si="26"/>
        <v>75.80645161290323</v>
      </c>
      <c r="R35" s="36">
        <f t="shared" si="27"/>
        <v>67.08751458071386</v>
      </c>
      <c r="S35" s="43">
        <v>462083</v>
      </c>
      <c r="T35" s="20"/>
      <c r="U35" s="1"/>
    </row>
    <row r="36" spans="2:21" ht="24" customHeight="1" hidden="1">
      <c r="B36" s="30" t="s">
        <v>215</v>
      </c>
      <c r="C36" s="44">
        <v>742</v>
      </c>
      <c r="D36" s="35">
        <v>521</v>
      </c>
      <c r="E36" s="36">
        <f t="shared" si="18"/>
        <v>70.21563342318059</v>
      </c>
      <c r="F36" s="36">
        <f t="shared" si="19"/>
        <v>160.60049868402825</v>
      </c>
      <c r="G36" s="35">
        <v>22</v>
      </c>
      <c r="H36" s="35">
        <v>16</v>
      </c>
      <c r="I36" s="36">
        <f t="shared" si="20"/>
        <v>72.72727272727273</v>
      </c>
      <c r="J36" s="46">
        <f t="shared" si="21"/>
        <v>4.761739853165259</v>
      </c>
      <c r="K36" s="35">
        <v>417</v>
      </c>
      <c r="L36" s="35">
        <v>260</v>
      </c>
      <c r="M36" s="36">
        <f t="shared" si="22"/>
        <v>62.35011990407674</v>
      </c>
      <c r="N36" s="46">
        <f t="shared" si="23"/>
        <v>90.25661448954148</v>
      </c>
      <c r="O36" s="35">
        <f t="shared" si="24"/>
        <v>303</v>
      </c>
      <c r="P36" s="35">
        <f t="shared" si="25"/>
        <v>245</v>
      </c>
      <c r="Q36" s="36">
        <f t="shared" si="26"/>
        <v>80.85808580858085</v>
      </c>
      <c r="R36" s="36">
        <f t="shared" si="27"/>
        <v>65.58214434132151</v>
      </c>
      <c r="S36" s="43">
        <v>462016</v>
      </c>
      <c r="T36" s="20"/>
      <c r="U36" s="1"/>
    </row>
    <row r="37" spans="2:21" ht="24" customHeight="1" hidden="1">
      <c r="B37" s="30" t="s">
        <v>216</v>
      </c>
      <c r="C37" s="44">
        <v>674</v>
      </c>
      <c r="D37" s="35">
        <v>485</v>
      </c>
      <c r="E37" s="36">
        <f t="shared" si="18"/>
        <v>71.95845697329378</v>
      </c>
      <c r="F37" s="36">
        <f t="shared" si="19"/>
        <v>145.89028790604146</v>
      </c>
      <c r="G37" s="35">
        <v>10</v>
      </c>
      <c r="H37" s="35">
        <v>11</v>
      </c>
      <c r="I37" s="36">
        <f t="shared" si="20"/>
        <v>110.00000000000001</v>
      </c>
      <c r="J37" s="46">
        <f t="shared" si="21"/>
        <v>2.16454433095017</v>
      </c>
      <c r="K37" s="35">
        <v>381</v>
      </c>
      <c r="L37" s="35">
        <v>235</v>
      </c>
      <c r="M37" s="36">
        <f t="shared" si="22"/>
        <v>61.679790026246714</v>
      </c>
      <c r="N37" s="46">
        <f t="shared" si="23"/>
        <v>82.46913900920148</v>
      </c>
      <c r="O37" s="35">
        <f t="shared" si="24"/>
        <v>283</v>
      </c>
      <c r="P37" s="35">
        <f t="shared" si="25"/>
        <v>239</v>
      </c>
      <c r="Q37" s="36">
        <f t="shared" si="26"/>
        <v>84.45229681978799</v>
      </c>
      <c r="R37" s="36">
        <f t="shared" si="27"/>
        <v>61.256604565889816</v>
      </c>
      <c r="S37" s="43">
        <v>461991</v>
      </c>
      <c r="T37" s="20"/>
      <c r="U37" s="1"/>
    </row>
    <row r="38" spans="2:21" ht="24" customHeight="1" hidden="1">
      <c r="B38" s="30" t="s">
        <v>205</v>
      </c>
      <c r="C38" s="44">
        <v>747</v>
      </c>
      <c r="D38" s="35">
        <v>569</v>
      </c>
      <c r="E38" s="36">
        <f t="shared" si="18"/>
        <v>76.17135207496653</v>
      </c>
      <c r="F38" s="36">
        <f t="shared" si="19"/>
        <v>161.69566149110673</v>
      </c>
      <c r="G38" s="35">
        <v>10</v>
      </c>
      <c r="H38" s="35">
        <v>11</v>
      </c>
      <c r="I38" s="36">
        <f t="shared" si="20"/>
        <v>110.00000000000001</v>
      </c>
      <c r="J38" s="46">
        <f t="shared" si="21"/>
        <v>2.1646005554365026</v>
      </c>
      <c r="K38" s="35">
        <v>388</v>
      </c>
      <c r="L38" s="35">
        <v>248</v>
      </c>
      <c r="M38" s="36">
        <f t="shared" si="22"/>
        <v>63.91752577319587</v>
      </c>
      <c r="N38" s="46">
        <f t="shared" si="23"/>
        <v>83.9865015509363</v>
      </c>
      <c r="O38" s="35">
        <f t="shared" si="24"/>
        <v>349</v>
      </c>
      <c r="P38" s="35">
        <f t="shared" si="25"/>
        <v>310</v>
      </c>
      <c r="Q38" s="36">
        <f t="shared" si="26"/>
        <v>88.82521489971347</v>
      </c>
      <c r="R38" s="36">
        <f t="shared" si="27"/>
        <v>75.54455938473393</v>
      </c>
      <c r="S38" s="43">
        <v>461979</v>
      </c>
      <c r="T38" s="20"/>
      <c r="U38" s="1"/>
    </row>
    <row r="39" spans="2:21" ht="24" customHeight="1" hidden="1">
      <c r="B39" s="30" t="s">
        <v>206</v>
      </c>
      <c r="C39" s="44">
        <v>834</v>
      </c>
      <c r="D39" s="35">
        <v>671</v>
      </c>
      <c r="E39" s="36">
        <f t="shared" si="18"/>
        <v>80.45563549160671</v>
      </c>
      <c r="F39" s="36">
        <f t="shared" si="19"/>
        <v>180.55934427081306</v>
      </c>
      <c r="G39" s="35">
        <v>10</v>
      </c>
      <c r="H39" s="35">
        <v>7</v>
      </c>
      <c r="I39" s="36">
        <f t="shared" si="20"/>
        <v>70</v>
      </c>
      <c r="J39" s="46">
        <f t="shared" si="21"/>
        <v>2.164980147132051</v>
      </c>
      <c r="K39" s="35">
        <v>375</v>
      </c>
      <c r="L39" s="35">
        <v>257</v>
      </c>
      <c r="M39" s="36">
        <f t="shared" si="22"/>
        <v>68.53333333333333</v>
      </c>
      <c r="N39" s="46">
        <f t="shared" si="23"/>
        <v>81.1867555174519</v>
      </c>
      <c r="O39" s="35">
        <f t="shared" si="24"/>
        <v>449</v>
      </c>
      <c r="P39" s="35">
        <f t="shared" si="25"/>
        <v>407</v>
      </c>
      <c r="Q39" s="36">
        <f t="shared" si="26"/>
        <v>90.64587973273942</v>
      </c>
      <c r="R39" s="36">
        <f t="shared" si="27"/>
        <v>97.20760860622909</v>
      </c>
      <c r="S39" s="43">
        <v>461898</v>
      </c>
      <c r="T39" s="20"/>
      <c r="U39" s="1"/>
    </row>
    <row r="40" spans="2:21" ht="24" customHeight="1" hidden="1">
      <c r="B40" s="30" t="s">
        <v>207</v>
      </c>
      <c r="C40" s="44">
        <v>739</v>
      </c>
      <c r="D40" s="35">
        <v>492</v>
      </c>
      <c r="E40" s="36">
        <f t="shared" si="18"/>
        <v>66.5764546684709</v>
      </c>
      <c r="F40" s="36">
        <f t="shared" si="19"/>
        <v>159.9993071748539</v>
      </c>
      <c r="G40" s="35">
        <v>15</v>
      </c>
      <c r="H40" s="35">
        <v>14</v>
      </c>
      <c r="I40" s="36">
        <f t="shared" si="20"/>
        <v>93.33333333333333</v>
      </c>
      <c r="J40" s="46">
        <f t="shared" si="21"/>
        <v>3.247617872290675</v>
      </c>
      <c r="K40" s="35">
        <v>391</v>
      </c>
      <c r="L40" s="35">
        <v>216</v>
      </c>
      <c r="M40" s="36">
        <f t="shared" si="22"/>
        <v>55.24296675191815</v>
      </c>
      <c r="N40" s="46">
        <f t="shared" si="23"/>
        <v>84.65457253771025</v>
      </c>
      <c r="O40" s="35">
        <f t="shared" si="24"/>
        <v>333</v>
      </c>
      <c r="P40" s="35">
        <f t="shared" si="25"/>
        <v>262</v>
      </c>
      <c r="Q40" s="36">
        <f t="shared" si="26"/>
        <v>78.67867867867868</v>
      </c>
      <c r="R40" s="36">
        <f t="shared" si="27"/>
        <v>72.09711676485297</v>
      </c>
      <c r="S40" s="43">
        <v>461877</v>
      </c>
      <c r="T40" s="20"/>
      <c r="U40" s="1"/>
    </row>
    <row r="41" spans="2:21" ht="24" customHeight="1" hidden="1">
      <c r="B41" s="30" t="s">
        <v>209</v>
      </c>
      <c r="C41" s="44">
        <v>701</v>
      </c>
      <c r="D41" s="35">
        <v>547</v>
      </c>
      <c r="E41" s="36">
        <f t="shared" si="18"/>
        <v>78.03138373751783</v>
      </c>
      <c r="F41" s="36">
        <f t="shared" si="19"/>
        <v>151.7562374844401</v>
      </c>
      <c r="G41" s="35">
        <v>3</v>
      </c>
      <c r="H41" s="35">
        <v>5</v>
      </c>
      <c r="I41" s="36">
        <f t="shared" si="20"/>
        <v>166.66666666666669</v>
      </c>
      <c r="J41" s="46">
        <f t="shared" si="21"/>
        <v>0.649456080532554</v>
      </c>
      <c r="K41" s="35">
        <v>367</v>
      </c>
      <c r="L41" s="35">
        <v>248</v>
      </c>
      <c r="M41" s="36">
        <f t="shared" si="22"/>
        <v>67.57493188010899</v>
      </c>
      <c r="N41" s="46">
        <f t="shared" si="23"/>
        <v>79.4501271851491</v>
      </c>
      <c r="O41" s="35">
        <f t="shared" si="24"/>
        <v>331</v>
      </c>
      <c r="P41" s="35">
        <f t="shared" si="25"/>
        <v>294</v>
      </c>
      <c r="Q41" s="36">
        <f t="shared" si="26"/>
        <v>88.82175226586104</v>
      </c>
      <c r="R41" s="36">
        <f t="shared" si="27"/>
        <v>71.65665421875845</v>
      </c>
      <c r="S41" s="43">
        <v>461925</v>
      </c>
      <c r="T41" s="20"/>
      <c r="U41" s="1"/>
    </row>
    <row r="42" spans="2:21" ht="24" customHeight="1" hidden="1">
      <c r="B42" s="30" t="s">
        <v>210</v>
      </c>
      <c r="C42" s="44">
        <v>608</v>
      </c>
      <c r="D42" s="35">
        <v>423</v>
      </c>
      <c r="E42" s="36">
        <f t="shared" si="18"/>
        <v>69.57236842105263</v>
      </c>
      <c r="F42" s="36">
        <f t="shared" si="19"/>
        <v>131.61996467043053</v>
      </c>
      <c r="G42" s="35">
        <v>8</v>
      </c>
      <c r="H42" s="35">
        <v>9</v>
      </c>
      <c r="I42" s="36">
        <f t="shared" si="20"/>
        <v>112.5</v>
      </c>
      <c r="J42" s="46">
        <f t="shared" si="21"/>
        <v>1.7318416404004016</v>
      </c>
      <c r="K42" s="35">
        <v>348</v>
      </c>
      <c r="L42" s="35">
        <v>159</v>
      </c>
      <c r="M42" s="36">
        <f t="shared" si="22"/>
        <v>45.689655172413794</v>
      </c>
      <c r="N42" s="46">
        <f t="shared" si="23"/>
        <v>75.33511135741747</v>
      </c>
      <c r="O42" s="35">
        <f t="shared" si="24"/>
        <v>252</v>
      </c>
      <c r="P42" s="35">
        <f t="shared" si="25"/>
        <v>255</v>
      </c>
      <c r="Q42" s="36">
        <f t="shared" si="26"/>
        <v>101.19047619047619</v>
      </c>
      <c r="R42" s="36">
        <f t="shared" si="27"/>
        <v>54.55301167261266</v>
      </c>
      <c r="S42" s="43">
        <v>461936</v>
      </c>
      <c r="T42" s="20"/>
      <c r="U42" s="1"/>
    </row>
    <row r="43" spans="2:21" ht="24" customHeight="1" hidden="1">
      <c r="B43" s="30"/>
      <c r="C43" s="44"/>
      <c r="D43" s="35"/>
      <c r="E43" s="36"/>
      <c r="F43" s="36"/>
      <c r="G43" s="35"/>
      <c r="H43" s="35"/>
      <c r="I43" s="36"/>
      <c r="J43" s="46"/>
      <c r="K43" s="35"/>
      <c r="L43" s="35"/>
      <c r="M43" s="36"/>
      <c r="N43" s="46"/>
      <c r="O43" s="35"/>
      <c r="P43" s="35"/>
      <c r="Q43" s="36"/>
      <c r="R43" s="36"/>
      <c r="S43" s="43"/>
      <c r="T43" s="20"/>
      <c r="U43" s="1"/>
    </row>
    <row r="44" spans="2:21" ht="24" customHeight="1" hidden="1">
      <c r="B44" s="25" t="s">
        <v>218</v>
      </c>
      <c r="C44" s="44">
        <f>SUM(C45:C56)</f>
        <v>7791</v>
      </c>
      <c r="D44" s="35">
        <f>SUM(D45:D56)</f>
        <v>5871</v>
      </c>
      <c r="E44" s="36">
        <f aca="true" t="shared" si="28" ref="E44:E58">D44/C44*100</f>
        <v>75.35618020793223</v>
      </c>
      <c r="F44" s="36">
        <f aca="true" t="shared" si="29" ref="F44:F58">C44/S44*100000</f>
        <v>1689.9996963163169</v>
      </c>
      <c r="G44" s="35">
        <f>SUM(G45:G56)</f>
        <v>145</v>
      </c>
      <c r="H44" s="35">
        <f>SUM(H45:H56)</f>
        <v>137</v>
      </c>
      <c r="I44" s="36">
        <f aca="true" t="shared" si="30" ref="I44:I58">H44/G44*100</f>
        <v>94.48275862068965</v>
      </c>
      <c r="J44" s="46">
        <f aca="true" t="shared" si="31" ref="J44:J58">G44/S44*100000</f>
        <v>31.45295288998408</v>
      </c>
      <c r="K44" s="35">
        <f>SUM(K45:K56)</f>
        <v>3836</v>
      </c>
      <c r="L44" s="35">
        <f>SUM(L45:L56)</f>
        <v>2167</v>
      </c>
      <c r="M44" s="36">
        <f aca="true" t="shared" si="32" ref="M44:M58">L44/K44*100</f>
        <v>56.491136600625644</v>
      </c>
      <c r="N44" s="46">
        <f aca="true" t="shared" si="33" ref="N44:N58">K44/S44*100000</f>
        <v>832.0932916274409</v>
      </c>
      <c r="O44" s="35">
        <f>SUM(O45:O56)</f>
        <v>3810</v>
      </c>
      <c r="P44" s="35">
        <f>SUM(P45:P56)</f>
        <v>3567</v>
      </c>
      <c r="Q44" s="36">
        <f aca="true" t="shared" si="34" ref="Q44:Q58">P44/O44*100</f>
        <v>93.62204724409449</v>
      </c>
      <c r="R44" s="36">
        <f aca="true" t="shared" si="35" ref="R44:R58">O44/S44*100000</f>
        <v>826.4534517988919</v>
      </c>
      <c r="S44" s="33">
        <v>461006</v>
      </c>
      <c r="T44" s="20"/>
      <c r="U44" s="1"/>
    </row>
    <row r="45" spans="2:21" ht="24" customHeight="1" hidden="1">
      <c r="B45" s="30" t="s">
        <v>212</v>
      </c>
      <c r="C45" s="44">
        <v>707</v>
      </c>
      <c r="D45" s="35">
        <v>525</v>
      </c>
      <c r="E45" s="36">
        <f t="shared" si="28"/>
        <v>74.25742574257426</v>
      </c>
      <c r="F45" s="36">
        <f t="shared" si="29"/>
        <v>153.17983572708422</v>
      </c>
      <c r="G45" s="35">
        <v>12</v>
      </c>
      <c r="H45" s="35">
        <v>13</v>
      </c>
      <c r="I45" s="36">
        <f t="shared" si="30"/>
        <v>108.33333333333333</v>
      </c>
      <c r="J45" s="46">
        <f t="shared" si="31"/>
        <v>2.599940634688841</v>
      </c>
      <c r="K45" s="35">
        <v>333</v>
      </c>
      <c r="L45" s="35">
        <v>208</v>
      </c>
      <c r="M45" s="36">
        <f t="shared" si="32"/>
        <v>62.46246246246246</v>
      </c>
      <c r="N45" s="46">
        <f t="shared" si="33"/>
        <v>72.14835261261534</v>
      </c>
      <c r="O45" s="35">
        <f aca="true" t="shared" si="36" ref="O45:O56">C45-G45-K45</f>
        <v>362</v>
      </c>
      <c r="P45" s="35">
        <f aca="true" t="shared" si="37" ref="P45:P56">D45-H45-L45</f>
        <v>304</v>
      </c>
      <c r="Q45" s="36">
        <f t="shared" si="34"/>
        <v>83.97790055248619</v>
      </c>
      <c r="R45" s="36">
        <f t="shared" si="35"/>
        <v>78.43154247978003</v>
      </c>
      <c r="S45" s="43">
        <v>461549</v>
      </c>
      <c r="T45" s="20"/>
      <c r="U45" s="1"/>
    </row>
    <row r="46" spans="2:21" ht="24" customHeight="1" hidden="1">
      <c r="B46" s="30" t="s">
        <v>213</v>
      </c>
      <c r="C46" s="44">
        <v>582</v>
      </c>
      <c r="D46" s="35">
        <v>407</v>
      </c>
      <c r="E46" s="36">
        <f t="shared" si="28"/>
        <v>69.93127147766323</v>
      </c>
      <c r="F46" s="36">
        <f t="shared" si="29"/>
        <v>126.1126953446647</v>
      </c>
      <c r="G46" s="35">
        <v>6</v>
      </c>
      <c r="H46" s="35">
        <v>6</v>
      </c>
      <c r="I46" s="36">
        <f t="shared" si="30"/>
        <v>100</v>
      </c>
      <c r="J46" s="46">
        <f t="shared" si="31"/>
        <v>1.300130879841904</v>
      </c>
      <c r="K46" s="35">
        <v>277</v>
      </c>
      <c r="L46" s="35">
        <v>139</v>
      </c>
      <c r="M46" s="36">
        <f t="shared" si="32"/>
        <v>50.18050541516246</v>
      </c>
      <c r="N46" s="46">
        <f t="shared" si="33"/>
        <v>60.02270895270124</v>
      </c>
      <c r="O46" s="35">
        <f t="shared" si="36"/>
        <v>299</v>
      </c>
      <c r="P46" s="35">
        <f t="shared" si="37"/>
        <v>262</v>
      </c>
      <c r="Q46" s="36">
        <f t="shared" si="34"/>
        <v>87.62541806020067</v>
      </c>
      <c r="R46" s="36">
        <f t="shared" si="35"/>
        <v>64.78985551212155</v>
      </c>
      <c r="S46" s="43">
        <v>461492</v>
      </c>
      <c r="T46" s="20"/>
      <c r="U46" s="1"/>
    </row>
    <row r="47" spans="2:21" ht="24" customHeight="1" hidden="1">
      <c r="B47" s="30" t="s">
        <v>214</v>
      </c>
      <c r="C47" s="44">
        <v>698</v>
      </c>
      <c r="D47" s="35">
        <v>451</v>
      </c>
      <c r="E47" s="36">
        <f t="shared" si="28"/>
        <v>64.61318051575931</v>
      </c>
      <c r="F47" s="36">
        <f t="shared" si="29"/>
        <v>151.29478423152872</v>
      </c>
      <c r="G47" s="35">
        <v>4</v>
      </c>
      <c r="H47" s="35">
        <v>4</v>
      </c>
      <c r="I47" s="36">
        <f t="shared" si="30"/>
        <v>100</v>
      </c>
      <c r="J47" s="46">
        <f t="shared" si="31"/>
        <v>0.8670188208110527</v>
      </c>
      <c r="K47" s="35">
        <v>347</v>
      </c>
      <c r="L47" s="35">
        <v>174</v>
      </c>
      <c r="M47" s="36">
        <f t="shared" si="32"/>
        <v>50.14409221902017</v>
      </c>
      <c r="N47" s="46">
        <f t="shared" si="33"/>
        <v>75.21388270535883</v>
      </c>
      <c r="O47" s="35">
        <f t="shared" si="36"/>
        <v>347</v>
      </c>
      <c r="P47" s="35">
        <f t="shared" si="37"/>
        <v>273</v>
      </c>
      <c r="Q47" s="36">
        <f t="shared" si="34"/>
        <v>78.6743515850144</v>
      </c>
      <c r="R47" s="36">
        <f t="shared" si="35"/>
        <v>75.21388270535883</v>
      </c>
      <c r="S47" s="43">
        <v>461351</v>
      </c>
      <c r="T47" s="20"/>
      <c r="U47" s="1"/>
    </row>
    <row r="48" spans="2:21" ht="24" customHeight="1" hidden="1">
      <c r="B48" s="30" t="s">
        <v>104</v>
      </c>
      <c r="C48" s="44">
        <v>677</v>
      </c>
      <c r="D48" s="35">
        <v>494</v>
      </c>
      <c r="E48" s="36">
        <f t="shared" si="28"/>
        <v>72.96898079763663</v>
      </c>
      <c r="F48" s="36">
        <f t="shared" si="29"/>
        <v>146.75915889876435</v>
      </c>
      <c r="G48" s="35">
        <v>11</v>
      </c>
      <c r="H48" s="35">
        <v>11</v>
      </c>
      <c r="I48" s="36">
        <f t="shared" si="30"/>
        <v>100</v>
      </c>
      <c r="J48" s="46">
        <f t="shared" si="31"/>
        <v>2.3845653587686972</v>
      </c>
      <c r="K48" s="35">
        <v>388</v>
      </c>
      <c r="L48" s="35">
        <v>269</v>
      </c>
      <c r="M48" s="36">
        <f t="shared" si="32"/>
        <v>69.3298969072165</v>
      </c>
      <c r="N48" s="46">
        <f t="shared" si="33"/>
        <v>84.11012356384133</v>
      </c>
      <c r="O48" s="35">
        <f t="shared" si="36"/>
        <v>278</v>
      </c>
      <c r="P48" s="35">
        <f t="shared" si="37"/>
        <v>214</v>
      </c>
      <c r="Q48" s="36">
        <f t="shared" si="34"/>
        <v>76.97841726618705</v>
      </c>
      <c r="R48" s="36">
        <f t="shared" si="35"/>
        <v>60.264469976154345</v>
      </c>
      <c r="S48" s="43">
        <v>461300</v>
      </c>
      <c r="T48" s="20"/>
      <c r="U48" s="1"/>
    </row>
    <row r="49" spans="2:21" ht="24" customHeight="1" hidden="1">
      <c r="B49" s="30" t="s">
        <v>215</v>
      </c>
      <c r="C49" s="44">
        <v>653</v>
      </c>
      <c r="D49" s="35">
        <v>470</v>
      </c>
      <c r="E49" s="36">
        <f t="shared" si="28"/>
        <v>71.97549770290965</v>
      </c>
      <c r="F49" s="36">
        <f t="shared" si="29"/>
        <v>141.57519203710007</v>
      </c>
      <c r="G49" s="35">
        <v>20</v>
      </c>
      <c r="H49" s="35">
        <v>17</v>
      </c>
      <c r="I49" s="36">
        <f t="shared" si="30"/>
        <v>85</v>
      </c>
      <c r="J49" s="46">
        <f t="shared" si="31"/>
        <v>4.336146769895867</v>
      </c>
      <c r="K49" s="35">
        <v>312</v>
      </c>
      <c r="L49" s="35">
        <v>187</v>
      </c>
      <c r="M49" s="36">
        <f t="shared" si="32"/>
        <v>59.93589743589743</v>
      </c>
      <c r="N49" s="46">
        <f t="shared" si="33"/>
        <v>67.64388961037554</v>
      </c>
      <c r="O49" s="35">
        <f t="shared" si="36"/>
        <v>321</v>
      </c>
      <c r="P49" s="35">
        <f t="shared" si="37"/>
        <v>266</v>
      </c>
      <c r="Q49" s="36">
        <f t="shared" si="34"/>
        <v>82.86604361370716</v>
      </c>
      <c r="R49" s="36">
        <f t="shared" si="35"/>
        <v>69.59515565682867</v>
      </c>
      <c r="S49" s="43">
        <v>461239</v>
      </c>
      <c r="T49" s="20"/>
      <c r="U49" s="1"/>
    </row>
    <row r="50" spans="2:21" ht="24" customHeight="1" hidden="1">
      <c r="B50" s="30" t="s">
        <v>216</v>
      </c>
      <c r="C50" s="44">
        <v>559</v>
      </c>
      <c r="D50" s="35">
        <v>387</v>
      </c>
      <c r="E50" s="36">
        <f t="shared" si="28"/>
        <v>69.23076923076923</v>
      </c>
      <c r="F50" s="36">
        <f t="shared" si="29"/>
        <v>121.20003208873837</v>
      </c>
      <c r="G50" s="35">
        <v>12</v>
      </c>
      <c r="H50" s="35">
        <v>11</v>
      </c>
      <c r="I50" s="36">
        <f t="shared" si="30"/>
        <v>91.66666666666666</v>
      </c>
      <c r="J50" s="46">
        <f t="shared" si="31"/>
        <v>2.6017895976115573</v>
      </c>
      <c r="K50" s="35">
        <v>282</v>
      </c>
      <c r="L50" s="35">
        <v>174</v>
      </c>
      <c r="M50" s="36">
        <f t="shared" si="32"/>
        <v>61.702127659574465</v>
      </c>
      <c r="N50" s="46">
        <f t="shared" si="33"/>
        <v>61.1420555438716</v>
      </c>
      <c r="O50" s="35">
        <f t="shared" si="36"/>
        <v>265</v>
      </c>
      <c r="P50" s="35">
        <f t="shared" si="37"/>
        <v>202</v>
      </c>
      <c r="Q50" s="36">
        <f t="shared" si="34"/>
        <v>76.22641509433963</v>
      </c>
      <c r="R50" s="36">
        <f t="shared" si="35"/>
        <v>57.456186947255226</v>
      </c>
      <c r="S50" s="43">
        <v>461221</v>
      </c>
      <c r="T50" s="20"/>
      <c r="U50" s="1"/>
    </row>
    <row r="51" spans="2:21" ht="24" customHeight="1" hidden="1">
      <c r="B51" s="30" t="s">
        <v>205</v>
      </c>
      <c r="C51" s="44">
        <v>732</v>
      </c>
      <c r="D51" s="35">
        <v>538</v>
      </c>
      <c r="E51" s="36">
        <f t="shared" si="28"/>
        <v>73.49726775956285</v>
      </c>
      <c r="F51" s="36">
        <f t="shared" si="29"/>
        <v>158.71708029956764</v>
      </c>
      <c r="G51" s="35">
        <v>11</v>
      </c>
      <c r="H51" s="35">
        <v>9</v>
      </c>
      <c r="I51" s="36">
        <f t="shared" si="30"/>
        <v>81.81818181818183</v>
      </c>
      <c r="J51" s="46">
        <f t="shared" si="31"/>
        <v>2.385092736742137</v>
      </c>
      <c r="K51" s="35">
        <v>339</v>
      </c>
      <c r="L51" s="35">
        <v>197</v>
      </c>
      <c r="M51" s="36">
        <f t="shared" si="32"/>
        <v>58.11209439528023</v>
      </c>
      <c r="N51" s="46">
        <f t="shared" si="33"/>
        <v>73.50422161414403</v>
      </c>
      <c r="O51" s="35">
        <f t="shared" si="36"/>
        <v>382</v>
      </c>
      <c r="P51" s="35">
        <f t="shared" si="37"/>
        <v>332</v>
      </c>
      <c r="Q51" s="36">
        <f t="shared" si="34"/>
        <v>86.91099476439791</v>
      </c>
      <c r="R51" s="36">
        <f t="shared" si="35"/>
        <v>82.82776594868147</v>
      </c>
      <c r="S51" s="43">
        <v>461198</v>
      </c>
      <c r="T51" s="20"/>
      <c r="U51" s="1"/>
    </row>
    <row r="52" spans="2:21" ht="24" customHeight="1" hidden="1">
      <c r="B52" s="30" t="s">
        <v>206</v>
      </c>
      <c r="C52" s="44">
        <v>766</v>
      </c>
      <c r="D52" s="35">
        <v>568</v>
      </c>
      <c r="E52" s="36">
        <f t="shared" si="28"/>
        <v>74.1514360313316</v>
      </c>
      <c r="F52" s="36">
        <f t="shared" si="29"/>
        <v>166.1125965827646</v>
      </c>
      <c r="G52" s="35">
        <v>8</v>
      </c>
      <c r="H52" s="35">
        <v>11</v>
      </c>
      <c r="I52" s="36">
        <f t="shared" si="30"/>
        <v>137.5</v>
      </c>
      <c r="J52" s="46">
        <f t="shared" si="31"/>
        <v>1.7348574055641215</v>
      </c>
      <c r="K52" s="35">
        <v>379</v>
      </c>
      <c r="L52" s="35">
        <v>225</v>
      </c>
      <c r="M52" s="36">
        <f t="shared" si="32"/>
        <v>59.36675461741425</v>
      </c>
      <c r="N52" s="46">
        <f t="shared" si="33"/>
        <v>82.18886958860024</v>
      </c>
      <c r="O52" s="35">
        <f t="shared" si="36"/>
        <v>379</v>
      </c>
      <c r="P52" s="35">
        <f t="shared" si="37"/>
        <v>332</v>
      </c>
      <c r="Q52" s="36">
        <f t="shared" si="34"/>
        <v>87.59894459102902</v>
      </c>
      <c r="R52" s="36">
        <f t="shared" si="35"/>
        <v>82.18886958860024</v>
      </c>
      <c r="S52" s="43">
        <v>461133</v>
      </c>
      <c r="T52" s="20"/>
      <c r="U52" s="1"/>
    </row>
    <row r="53" spans="2:21" ht="24" customHeight="1" hidden="1">
      <c r="B53" s="30" t="s">
        <v>207</v>
      </c>
      <c r="C53" s="44">
        <v>601</v>
      </c>
      <c r="D53" s="35">
        <v>363</v>
      </c>
      <c r="E53" s="36">
        <f t="shared" si="28"/>
        <v>60.39933444259567</v>
      </c>
      <c r="F53" s="36">
        <f t="shared" si="29"/>
        <v>130.3424688728738</v>
      </c>
      <c r="G53" s="35">
        <v>20</v>
      </c>
      <c r="H53" s="35">
        <v>9</v>
      </c>
      <c r="I53" s="36">
        <f t="shared" si="30"/>
        <v>45</v>
      </c>
      <c r="J53" s="46">
        <f t="shared" si="31"/>
        <v>4.337519762824419</v>
      </c>
      <c r="K53" s="35">
        <v>306</v>
      </c>
      <c r="L53" s="35">
        <v>161</v>
      </c>
      <c r="M53" s="36">
        <f t="shared" si="32"/>
        <v>52.614379084967325</v>
      </c>
      <c r="N53" s="46">
        <f t="shared" si="33"/>
        <v>66.36405237121362</v>
      </c>
      <c r="O53" s="35">
        <f t="shared" si="36"/>
        <v>275</v>
      </c>
      <c r="P53" s="35">
        <f t="shared" si="37"/>
        <v>193</v>
      </c>
      <c r="Q53" s="36">
        <f t="shared" si="34"/>
        <v>70.18181818181817</v>
      </c>
      <c r="R53" s="36">
        <f t="shared" si="35"/>
        <v>59.640896738835764</v>
      </c>
      <c r="S53" s="43">
        <v>461093</v>
      </c>
      <c r="T53" s="20"/>
      <c r="U53" s="1"/>
    </row>
    <row r="54" spans="2:21" ht="24" customHeight="1" hidden="1">
      <c r="B54" s="30" t="s">
        <v>208</v>
      </c>
      <c r="C54" s="44">
        <v>674</v>
      </c>
      <c r="D54" s="35">
        <v>501</v>
      </c>
      <c r="E54" s="36">
        <f t="shared" si="28"/>
        <v>74.33234421364985</v>
      </c>
      <c r="F54" s="36">
        <f t="shared" si="29"/>
        <v>146.1804395823664</v>
      </c>
      <c r="G54" s="35">
        <v>22</v>
      </c>
      <c r="H54" s="35">
        <v>25</v>
      </c>
      <c r="I54" s="36">
        <f t="shared" si="30"/>
        <v>113.63636363636364</v>
      </c>
      <c r="J54" s="46">
        <f t="shared" si="31"/>
        <v>4.7714683543205645</v>
      </c>
      <c r="K54" s="35">
        <v>338</v>
      </c>
      <c r="L54" s="35">
        <v>223</v>
      </c>
      <c r="M54" s="36">
        <f t="shared" si="32"/>
        <v>65.97633136094674</v>
      </c>
      <c r="N54" s="46">
        <f t="shared" si="33"/>
        <v>73.30710471637958</v>
      </c>
      <c r="O54" s="35">
        <f t="shared" si="36"/>
        <v>314</v>
      </c>
      <c r="P54" s="35">
        <f t="shared" si="37"/>
        <v>253</v>
      </c>
      <c r="Q54" s="36">
        <f t="shared" si="34"/>
        <v>80.57324840764332</v>
      </c>
      <c r="R54" s="36">
        <f t="shared" si="35"/>
        <v>68.10186651166624</v>
      </c>
      <c r="S54" s="43">
        <v>461074</v>
      </c>
      <c r="T54" s="20"/>
      <c r="U54" s="1"/>
    </row>
    <row r="55" spans="2:21" ht="24" customHeight="1" hidden="1">
      <c r="B55" s="47" t="s">
        <v>105</v>
      </c>
      <c r="C55" s="44">
        <v>630</v>
      </c>
      <c r="D55" s="48">
        <v>889</v>
      </c>
      <c r="E55" s="36">
        <f t="shared" si="28"/>
        <v>141.11111111111111</v>
      </c>
      <c r="F55" s="36">
        <f t="shared" si="29"/>
        <v>136.6597324506127</v>
      </c>
      <c r="G55" s="48">
        <v>11</v>
      </c>
      <c r="H55" s="48">
        <v>15</v>
      </c>
      <c r="I55" s="36">
        <f t="shared" si="30"/>
        <v>136.36363636363635</v>
      </c>
      <c r="J55" s="46">
        <f t="shared" si="31"/>
        <v>2.3861223126297455</v>
      </c>
      <c r="K55" s="48">
        <v>295</v>
      </c>
      <c r="L55" s="48">
        <v>132</v>
      </c>
      <c r="M55" s="36">
        <f t="shared" si="32"/>
        <v>44.74576271186441</v>
      </c>
      <c r="N55" s="46">
        <f t="shared" si="33"/>
        <v>63.99146202052499</v>
      </c>
      <c r="O55" s="48">
        <f t="shared" si="36"/>
        <v>324</v>
      </c>
      <c r="P55" s="48">
        <f t="shared" si="37"/>
        <v>742</v>
      </c>
      <c r="Q55" s="36">
        <f t="shared" si="34"/>
        <v>229.01234567901236</v>
      </c>
      <c r="R55" s="36">
        <f t="shared" si="35"/>
        <v>70.28214811745795</v>
      </c>
      <c r="S55" s="48">
        <v>460999</v>
      </c>
      <c r="T55" s="20"/>
      <c r="U55" s="1"/>
    </row>
    <row r="56" spans="2:21" ht="24" customHeight="1" hidden="1">
      <c r="B56" s="30" t="s">
        <v>210</v>
      </c>
      <c r="C56" s="44">
        <v>512</v>
      </c>
      <c r="D56" s="48">
        <v>278</v>
      </c>
      <c r="E56" s="36">
        <f t="shared" si="28"/>
        <v>54.296875</v>
      </c>
      <c r="F56" s="36">
        <f t="shared" si="29"/>
        <v>111.06146123911618</v>
      </c>
      <c r="G56" s="48">
        <v>8</v>
      </c>
      <c r="H56" s="48">
        <v>6</v>
      </c>
      <c r="I56" s="36">
        <f t="shared" si="30"/>
        <v>75</v>
      </c>
      <c r="J56" s="46">
        <f t="shared" si="31"/>
        <v>1.7353353318611904</v>
      </c>
      <c r="K56" s="48">
        <v>240</v>
      </c>
      <c r="L56" s="48">
        <v>78</v>
      </c>
      <c r="M56" s="36">
        <f t="shared" si="32"/>
        <v>32.5</v>
      </c>
      <c r="N56" s="46">
        <f t="shared" si="33"/>
        <v>52.06005995583571</v>
      </c>
      <c r="O56" s="48">
        <f t="shared" si="36"/>
        <v>264</v>
      </c>
      <c r="P56" s="48">
        <f t="shared" si="37"/>
        <v>194</v>
      </c>
      <c r="Q56" s="36">
        <f t="shared" si="34"/>
        <v>73.48484848484848</v>
      </c>
      <c r="R56" s="36">
        <f t="shared" si="35"/>
        <v>57.266065951419286</v>
      </c>
      <c r="S56" s="33">
        <v>461006</v>
      </c>
      <c r="T56" s="20"/>
      <c r="U56" s="1"/>
    </row>
    <row r="57" spans="2:21" ht="24" customHeight="1" hidden="1">
      <c r="B57" s="30"/>
      <c r="C57" s="48"/>
      <c r="D57" s="48"/>
      <c r="E57" s="36"/>
      <c r="F57" s="36"/>
      <c r="G57" s="48"/>
      <c r="H57" s="48"/>
      <c r="I57" s="36"/>
      <c r="J57" s="46"/>
      <c r="K57" s="48"/>
      <c r="L57" s="48"/>
      <c r="M57" s="36"/>
      <c r="N57" s="46"/>
      <c r="O57" s="48"/>
      <c r="P57" s="48"/>
      <c r="Q57" s="36"/>
      <c r="R57" s="36"/>
      <c r="S57" s="33"/>
      <c r="T57" s="20"/>
      <c r="U57" s="1"/>
    </row>
    <row r="58" spans="2:21" ht="24" customHeight="1">
      <c r="B58" s="25" t="s">
        <v>219</v>
      </c>
      <c r="C58" s="48">
        <f>SUM(C59:C70)</f>
        <v>7563</v>
      </c>
      <c r="D58" s="48">
        <f>SUM(D59:D70)</f>
        <v>5956.0476</v>
      </c>
      <c r="E58" s="36">
        <f t="shared" si="28"/>
        <v>78.75244744149147</v>
      </c>
      <c r="F58" s="36">
        <f t="shared" si="29"/>
        <v>1642.6591835138963</v>
      </c>
      <c r="G58" s="48">
        <f>SUM(G59:G70)</f>
        <v>132</v>
      </c>
      <c r="H58" s="48">
        <f>SUM(H59:H70)</f>
        <v>127</v>
      </c>
      <c r="I58" s="36">
        <f t="shared" si="30"/>
        <v>96.21212121212122</v>
      </c>
      <c r="J58" s="46">
        <f t="shared" si="31"/>
        <v>28.669973849508697</v>
      </c>
      <c r="K58" s="48">
        <f>SUM(K59:K70)</f>
        <v>3335</v>
      </c>
      <c r="L58" s="48">
        <f>SUM(L59:L70)</f>
        <v>2137.0252</v>
      </c>
      <c r="M58" s="36">
        <f t="shared" si="32"/>
        <v>64.07871664167915</v>
      </c>
      <c r="N58" s="46">
        <f t="shared" si="33"/>
        <v>724.351233243269</v>
      </c>
      <c r="O58" s="48">
        <f>SUM(O59:O70)</f>
        <v>4096</v>
      </c>
      <c r="P58" s="48">
        <f>SUM(P59:P70)</f>
        <v>3692.0224</v>
      </c>
      <c r="Q58" s="36">
        <f t="shared" si="34"/>
        <v>90.137265625</v>
      </c>
      <c r="R58" s="36">
        <f t="shared" si="35"/>
        <v>889.6379764211185</v>
      </c>
      <c r="S58" s="33">
        <v>460412</v>
      </c>
      <c r="T58" s="20"/>
      <c r="U58" s="1"/>
    </row>
    <row r="59" spans="2:21" ht="24" customHeight="1" hidden="1">
      <c r="B59" s="30" t="s">
        <v>212</v>
      </c>
      <c r="C59" s="33">
        <v>544</v>
      </c>
      <c r="D59" s="33">
        <v>440</v>
      </c>
      <c r="E59" s="36">
        <f aca="true" t="shared" si="38" ref="E59:E64">D59/C59*100</f>
        <v>80.88235294117648</v>
      </c>
      <c r="F59" s="36">
        <f aca="true" t="shared" si="39" ref="F59:F64">C59/S59*100000</f>
        <v>118.16068984990987</v>
      </c>
      <c r="G59" s="33">
        <v>9</v>
      </c>
      <c r="H59" s="33">
        <v>8</v>
      </c>
      <c r="I59" s="36">
        <f aca="true" t="shared" si="40" ref="I59:I64">H59/G59*100</f>
        <v>88.88888888888889</v>
      </c>
      <c r="J59" s="46">
        <f aca="true" t="shared" si="41" ref="J59:J64">G59/S59*100000</f>
        <v>1.9548643541345383</v>
      </c>
      <c r="K59" s="49">
        <v>251</v>
      </c>
      <c r="L59" s="33">
        <v>118</v>
      </c>
      <c r="M59" s="36">
        <f aca="true" t="shared" si="42" ref="M59:M64">L59/K59*100</f>
        <v>47.01195219123506</v>
      </c>
      <c r="N59" s="46">
        <f aca="true" t="shared" si="43" ref="N59:N64">K59/S59*100000</f>
        <v>54.518994765307674</v>
      </c>
      <c r="O59" s="48">
        <f aca="true" t="shared" si="44" ref="O59:P62">C59-G59-K59</f>
        <v>284</v>
      </c>
      <c r="P59" s="48">
        <f t="shared" si="44"/>
        <v>314</v>
      </c>
      <c r="Q59" s="36">
        <f aca="true" t="shared" si="45" ref="Q59:Q64">P59/O59*100</f>
        <v>110.56338028169014</v>
      </c>
      <c r="R59" s="36">
        <f aca="true" t="shared" si="46" ref="R59:R64">O59/S59*100000</f>
        <v>61.686830730467655</v>
      </c>
      <c r="S59" s="33">
        <v>460390</v>
      </c>
      <c r="T59" s="20"/>
      <c r="U59" s="1"/>
    </row>
    <row r="60" spans="2:21" ht="24" customHeight="1" hidden="1">
      <c r="B60" s="30" t="s">
        <v>237</v>
      </c>
      <c r="C60" s="33">
        <v>658</v>
      </c>
      <c r="D60" s="33">
        <v>572</v>
      </c>
      <c r="E60" s="36">
        <f t="shared" si="38"/>
        <v>86.93009118541033</v>
      </c>
      <c r="F60" s="36">
        <f t="shared" si="39"/>
        <v>142.92385720646848</v>
      </c>
      <c r="G60" s="33">
        <v>11</v>
      </c>
      <c r="H60" s="33">
        <v>14</v>
      </c>
      <c r="I60" s="36">
        <f t="shared" si="40"/>
        <v>127.27272727272727</v>
      </c>
      <c r="J60" s="46">
        <f t="shared" si="41"/>
        <v>2.3893046037555528</v>
      </c>
      <c r="K60" s="33">
        <v>277</v>
      </c>
      <c r="L60" s="33">
        <v>213</v>
      </c>
      <c r="M60" s="36">
        <f t="shared" si="42"/>
        <v>76.89530685920577</v>
      </c>
      <c r="N60" s="46">
        <f t="shared" si="43"/>
        <v>60.167034112753456</v>
      </c>
      <c r="O60" s="48">
        <f t="shared" si="44"/>
        <v>370</v>
      </c>
      <c r="P60" s="48">
        <f t="shared" si="44"/>
        <v>345</v>
      </c>
      <c r="Q60" s="36">
        <f t="shared" si="45"/>
        <v>93.24324324324324</v>
      </c>
      <c r="R60" s="36">
        <f t="shared" si="46"/>
        <v>80.3675184899595</v>
      </c>
      <c r="S60" s="33">
        <v>460385</v>
      </c>
      <c r="T60" s="20"/>
      <c r="U60" s="1"/>
    </row>
    <row r="61" spans="2:21" ht="24" customHeight="1" hidden="1">
      <c r="B61" s="30" t="s">
        <v>238</v>
      </c>
      <c r="C61" s="33">
        <v>649</v>
      </c>
      <c r="D61" s="33">
        <f>649*0.7304</f>
        <v>474.0296</v>
      </c>
      <c r="E61" s="36">
        <f t="shared" si="38"/>
        <v>73.04</v>
      </c>
      <c r="F61" s="36">
        <f t="shared" si="39"/>
        <v>140.98918358790317</v>
      </c>
      <c r="G61" s="33">
        <v>12</v>
      </c>
      <c r="H61" s="33">
        <f>12*1</f>
        <v>12</v>
      </c>
      <c r="I61" s="36">
        <f t="shared" si="40"/>
        <v>100</v>
      </c>
      <c r="J61" s="46">
        <f t="shared" si="41"/>
        <v>2.6068878321338027</v>
      </c>
      <c r="K61" s="33">
        <v>296</v>
      </c>
      <c r="L61" s="33">
        <f>296*0.5845</f>
        <v>173.012</v>
      </c>
      <c r="M61" s="36">
        <f t="shared" si="42"/>
        <v>58.45</v>
      </c>
      <c r="N61" s="46">
        <f t="shared" si="43"/>
        <v>64.30323319263381</v>
      </c>
      <c r="O61" s="48">
        <f t="shared" si="44"/>
        <v>341</v>
      </c>
      <c r="P61" s="48">
        <f t="shared" si="44"/>
        <v>289.0176</v>
      </c>
      <c r="Q61" s="36">
        <f t="shared" si="45"/>
        <v>84.7558944281525</v>
      </c>
      <c r="R61" s="36">
        <f t="shared" si="46"/>
        <v>74.07906256313557</v>
      </c>
      <c r="S61" s="33">
        <v>460319</v>
      </c>
      <c r="T61" s="20"/>
      <c r="U61" s="1"/>
    </row>
    <row r="62" spans="2:21" ht="24" customHeight="1">
      <c r="B62" s="30" t="s">
        <v>104</v>
      </c>
      <c r="C62" s="33">
        <v>588</v>
      </c>
      <c r="D62" s="33">
        <f>588*0.6735</f>
        <v>396.018</v>
      </c>
      <c r="E62" s="36">
        <f t="shared" si="38"/>
        <v>67.35</v>
      </c>
      <c r="F62" s="36">
        <f t="shared" si="39"/>
        <v>127.73001177375279</v>
      </c>
      <c r="G62" s="33">
        <v>10</v>
      </c>
      <c r="H62" s="33">
        <f>10*1</f>
        <v>10</v>
      </c>
      <c r="I62" s="36">
        <f t="shared" si="40"/>
        <v>100</v>
      </c>
      <c r="J62" s="46">
        <f t="shared" si="41"/>
        <v>2.1722791117985167</v>
      </c>
      <c r="K62" s="33">
        <v>303</v>
      </c>
      <c r="L62" s="33">
        <f>303*0.5644</f>
        <v>171.0132</v>
      </c>
      <c r="M62" s="36">
        <f t="shared" si="42"/>
        <v>56.44</v>
      </c>
      <c r="N62" s="46">
        <f t="shared" si="43"/>
        <v>65.82005708749506</v>
      </c>
      <c r="O62" s="48">
        <f t="shared" si="44"/>
        <v>275</v>
      </c>
      <c r="P62" s="48">
        <f t="shared" si="44"/>
        <v>215.00479999999996</v>
      </c>
      <c r="Q62" s="36">
        <f t="shared" si="45"/>
        <v>78.18356363636362</v>
      </c>
      <c r="R62" s="36">
        <f t="shared" si="46"/>
        <v>59.7376755744592</v>
      </c>
      <c r="S62" s="33">
        <v>460346</v>
      </c>
      <c r="T62" s="20"/>
      <c r="U62" s="1"/>
    </row>
    <row r="63" spans="2:21" ht="24" customHeight="1">
      <c r="B63" s="30" t="s">
        <v>215</v>
      </c>
      <c r="C63" s="33">
        <v>668</v>
      </c>
      <c r="D63" s="33">
        <v>568</v>
      </c>
      <c r="E63" s="36">
        <f t="shared" si="38"/>
        <v>85.02994011976048</v>
      </c>
      <c r="F63" s="36">
        <f t="shared" si="39"/>
        <v>145.1246377315368</v>
      </c>
      <c r="G63" s="33">
        <v>6</v>
      </c>
      <c r="H63" s="33">
        <v>7</v>
      </c>
      <c r="I63" s="36">
        <f t="shared" si="40"/>
        <v>116.66666666666667</v>
      </c>
      <c r="J63" s="46">
        <f t="shared" si="41"/>
        <v>1.303514710163504</v>
      </c>
      <c r="K63" s="33">
        <v>267</v>
      </c>
      <c r="L63" s="33">
        <v>219</v>
      </c>
      <c r="M63" s="36">
        <f t="shared" si="42"/>
        <v>82.02247191011236</v>
      </c>
      <c r="N63" s="46">
        <f t="shared" si="43"/>
        <v>58.00640460227593</v>
      </c>
      <c r="O63" s="33">
        <f aca="true" t="shared" si="47" ref="O63:P65">C63-G63-K63</f>
        <v>395</v>
      </c>
      <c r="P63" s="48">
        <f t="shared" si="47"/>
        <v>342</v>
      </c>
      <c r="Q63" s="36">
        <f t="shared" si="45"/>
        <v>86.58227848101265</v>
      </c>
      <c r="R63" s="36">
        <f t="shared" si="46"/>
        <v>85.81471841909736</v>
      </c>
      <c r="S63" s="33">
        <v>460294</v>
      </c>
      <c r="T63" s="20"/>
      <c r="U63" s="1"/>
    </row>
    <row r="64" spans="2:21" ht="24" customHeight="1">
      <c r="B64" s="30" t="s">
        <v>216</v>
      </c>
      <c r="C64" s="33">
        <v>568</v>
      </c>
      <c r="D64" s="33">
        <v>455</v>
      </c>
      <c r="E64" s="36">
        <f t="shared" si="38"/>
        <v>80.1056338028169</v>
      </c>
      <c r="F64" s="36">
        <f t="shared" si="39"/>
        <v>123.4031459111845</v>
      </c>
      <c r="G64" s="33">
        <v>10</v>
      </c>
      <c r="H64" s="33">
        <v>11</v>
      </c>
      <c r="I64" s="36">
        <f t="shared" si="40"/>
        <v>110.00000000000001</v>
      </c>
      <c r="J64" s="46">
        <f t="shared" si="41"/>
        <v>2.172590597027896</v>
      </c>
      <c r="K64" s="33">
        <v>273</v>
      </c>
      <c r="L64" s="33">
        <v>192</v>
      </c>
      <c r="M64" s="36">
        <f t="shared" si="42"/>
        <v>70.32967032967034</v>
      </c>
      <c r="N64" s="46">
        <f t="shared" si="43"/>
        <v>59.31172329886156</v>
      </c>
      <c r="O64" s="33">
        <f t="shared" si="47"/>
        <v>285</v>
      </c>
      <c r="P64" s="48">
        <f t="shared" si="47"/>
        <v>252</v>
      </c>
      <c r="Q64" s="36">
        <f t="shared" si="45"/>
        <v>88.42105263157895</v>
      </c>
      <c r="R64" s="36">
        <f t="shared" si="46"/>
        <v>61.91883201529504</v>
      </c>
      <c r="S64" s="33">
        <v>460280</v>
      </c>
      <c r="T64" s="20"/>
      <c r="U64" s="1"/>
    </row>
    <row r="65" spans="2:21" ht="24" customHeight="1">
      <c r="B65" s="30" t="s">
        <v>205</v>
      </c>
      <c r="C65" s="33">
        <v>662</v>
      </c>
      <c r="D65" s="33">
        <v>518</v>
      </c>
      <c r="E65" s="36">
        <f aca="true" t="shared" si="48" ref="E65:E70">D65/C65*100</f>
        <v>78.24773413897282</v>
      </c>
      <c r="F65" s="36">
        <f aca="true" t="shared" si="49" ref="F65:F70">C65/S65*100000</f>
        <v>143.8133120727148</v>
      </c>
      <c r="G65" s="33">
        <v>6</v>
      </c>
      <c r="H65" s="33">
        <v>5</v>
      </c>
      <c r="I65" s="36">
        <f aca="true" t="shared" si="50" ref="I65:I70">H65/G65*100</f>
        <v>83.33333333333334</v>
      </c>
      <c r="J65" s="46">
        <f aca="true" t="shared" si="51" ref="J65:J70">G65/S65*100000</f>
        <v>1.3034439160669014</v>
      </c>
      <c r="K65" s="33">
        <v>268</v>
      </c>
      <c r="L65" s="33">
        <v>161</v>
      </c>
      <c r="M65" s="36">
        <f aca="true" t="shared" si="52" ref="M65:M70">L65/K65*100</f>
        <v>60.07462686567165</v>
      </c>
      <c r="N65" s="46">
        <f aca="true" t="shared" si="53" ref="N65:N70">K65/S65*100000</f>
        <v>58.22049491765493</v>
      </c>
      <c r="O65" s="33">
        <f t="shared" si="47"/>
        <v>388</v>
      </c>
      <c r="P65" s="33">
        <f t="shared" si="47"/>
        <v>352</v>
      </c>
      <c r="Q65" s="36">
        <f aca="true" t="shared" si="54" ref="Q65:Q70">P65/O65*100</f>
        <v>90.72164948453609</v>
      </c>
      <c r="R65" s="36">
        <f aca="true" t="shared" si="55" ref="R65:R70">O65/S65*100000</f>
        <v>84.28937323899295</v>
      </c>
      <c r="S65" s="33">
        <v>460319</v>
      </c>
      <c r="T65" s="20"/>
      <c r="U65" s="1"/>
    </row>
    <row r="66" spans="2:21" ht="24" customHeight="1">
      <c r="B66" s="30" t="s">
        <v>206</v>
      </c>
      <c r="C66" s="33">
        <v>688</v>
      </c>
      <c r="D66" s="33">
        <v>559</v>
      </c>
      <c r="E66" s="36">
        <f t="shared" si="48"/>
        <v>81.25</v>
      </c>
      <c r="F66" s="36">
        <f t="shared" si="49"/>
        <v>149.4453362411457</v>
      </c>
      <c r="G66" s="33">
        <v>11</v>
      </c>
      <c r="H66" s="33">
        <v>9</v>
      </c>
      <c r="I66" s="36">
        <f t="shared" si="50"/>
        <v>81.81818181818183</v>
      </c>
      <c r="J66" s="46">
        <f t="shared" si="51"/>
        <v>2.389387643390411</v>
      </c>
      <c r="K66" s="33">
        <v>279</v>
      </c>
      <c r="L66" s="33">
        <v>179</v>
      </c>
      <c r="M66" s="36">
        <f t="shared" si="52"/>
        <v>64.15770609318996</v>
      </c>
      <c r="N66" s="46">
        <f t="shared" si="53"/>
        <v>60.60355931872042</v>
      </c>
      <c r="O66" s="33">
        <f aca="true" t="shared" si="56" ref="O66:P68">C66-G66-K66</f>
        <v>398</v>
      </c>
      <c r="P66" s="33">
        <f t="shared" si="56"/>
        <v>371</v>
      </c>
      <c r="Q66" s="36">
        <f t="shared" si="54"/>
        <v>93.21608040201005</v>
      </c>
      <c r="R66" s="36">
        <f t="shared" si="55"/>
        <v>86.45238927903486</v>
      </c>
      <c r="S66" s="33">
        <v>460369</v>
      </c>
      <c r="T66" s="20"/>
      <c r="U66" s="1"/>
    </row>
    <row r="67" spans="2:21" ht="24" customHeight="1">
      <c r="B67" s="30" t="s">
        <v>207</v>
      </c>
      <c r="C67" s="33">
        <v>707</v>
      </c>
      <c r="D67" s="33">
        <v>522</v>
      </c>
      <c r="E67" s="36">
        <f t="shared" si="48"/>
        <v>73.83309759547383</v>
      </c>
      <c r="F67" s="36">
        <f t="shared" si="49"/>
        <v>153.59214442440964</v>
      </c>
      <c r="G67" s="33">
        <v>16</v>
      </c>
      <c r="H67" s="33">
        <v>15</v>
      </c>
      <c r="I67" s="36">
        <f t="shared" si="50"/>
        <v>93.75</v>
      </c>
      <c r="J67" s="46">
        <f t="shared" si="51"/>
        <v>3.4759184028154944</v>
      </c>
      <c r="K67" s="33">
        <v>318</v>
      </c>
      <c r="L67" s="33">
        <v>181</v>
      </c>
      <c r="M67" s="36">
        <f t="shared" si="52"/>
        <v>56.91823899371069</v>
      </c>
      <c r="N67" s="46">
        <f t="shared" si="53"/>
        <v>69.08387825595794</v>
      </c>
      <c r="O67" s="33">
        <f t="shared" si="56"/>
        <v>373</v>
      </c>
      <c r="P67" s="33">
        <f t="shared" si="56"/>
        <v>326</v>
      </c>
      <c r="Q67" s="36">
        <f t="shared" si="54"/>
        <v>87.39946380697052</v>
      </c>
      <c r="R67" s="36">
        <f t="shared" si="55"/>
        <v>81.0323477656362</v>
      </c>
      <c r="S67" s="33">
        <v>460310</v>
      </c>
      <c r="T67" s="20"/>
      <c r="U67" s="1"/>
    </row>
    <row r="68" spans="2:21" ht="24" customHeight="1">
      <c r="B68" s="30" t="s">
        <v>208</v>
      </c>
      <c r="C68" s="33">
        <v>680</v>
      </c>
      <c r="D68" s="33">
        <v>517</v>
      </c>
      <c r="E68" s="36">
        <f t="shared" si="48"/>
        <v>76.02941176470588</v>
      </c>
      <c r="F68" s="36">
        <f t="shared" si="49"/>
        <v>147.7226810797659</v>
      </c>
      <c r="G68" s="33">
        <v>16</v>
      </c>
      <c r="H68" s="33">
        <v>14</v>
      </c>
      <c r="I68" s="36">
        <f t="shared" si="50"/>
        <v>87.5</v>
      </c>
      <c r="J68" s="46">
        <f t="shared" si="51"/>
        <v>3.4758277901121386</v>
      </c>
      <c r="K68" s="33">
        <v>311</v>
      </c>
      <c r="L68" s="33">
        <v>203</v>
      </c>
      <c r="M68" s="36">
        <f t="shared" si="52"/>
        <v>65.27331189710611</v>
      </c>
      <c r="N68" s="46">
        <f t="shared" si="53"/>
        <v>67.56140267030469</v>
      </c>
      <c r="O68" s="33">
        <f t="shared" si="56"/>
        <v>353</v>
      </c>
      <c r="P68" s="33">
        <f t="shared" si="56"/>
        <v>300</v>
      </c>
      <c r="Q68" s="36">
        <f t="shared" si="54"/>
        <v>84.98583569405099</v>
      </c>
      <c r="R68" s="36">
        <f t="shared" si="55"/>
        <v>76.68545061934907</v>
      </c>
      <c r="S68" s="33">
        <v>460322</v>
      </c>
      <c r="T68" s="20"/>
      <c r="U68" s="1"/>
    </row>
    <row r="69" spans="2:21" ht="24" customHeight="1">
      <c r="B69" s="47" t="s">
        <v>105</v>
      </c>
      <c r="C69" s="33">
        <v>568</v>
      </c>
      <c r="D69" s="33">
        <v>504</v>
      </c>
      <c r="E69" s="36">
        <f t="shared" si="48"/>
        <v>88.73239436619718</v>
      </c>
      <c r="F69" s="36">
        <f t="shared" si="49"/>
        <v>123.37312551043459</v>
      </c>
      <c r="G69" s="33">
        <v>14</v>
      </c>
      <c r="H69" s="33">
        <v>14</v>
      </c>
      <c r="I69" s="36">
        <f t="shared" si="50"/>
        <v>100</v>
      </c>
      <c r="J69" s="46">
        <f t="shared" si="51"/>
        <v>3.040886896383951</v>
      </c>
      <c r="K69" s="33">
        <v>219</v>
      </c>
      <c r="L69" s="33">
        <v>156</v>
      </c>
      <c r="M69" s="36">
        <f t="shared" si="52"/>
        <v>71.23287671232876</v>
      </c>
      <c r="N69" s="46">
        <f t="shared" si="53"/>
        <v>47.56815930772038</v>
      </c>
      <c r="O69" s="33">
        <f>C69-G69-K69</f>
        <v>335</v>
      </c>
      <c r="P69" s="33">
        <f>D69-H69-L69</f>
        <v>334</v>
      </c>
      <c r="Q69" s="36">
        <f t="shared" si="54"/>
        <v>99.70149253731343</v>
      </c>
      <c r="R69" s="36">
        <f t="shared" si="55"/>
        <v>72.76407930633026</v>
      </c>
      <c r="S69" s="33">
        <v>460392</v>
      </c>
      <c r="T69" s="20"/>
      <c r="U69" s="1"/>
    </row>
    <row r="70" spans="2:21" ht="24" customHeight="1">
      <c r="B70" s="30" t="s">
        <v>210</v>
      </c>
      <c r="C70" s="33">
        <v>583</v>
      </c>
      <c r="D70" s="33">
        <v>431</v>
      </c>
      <c r="E70" s="36">
        <f t="shared" si="48"/>
        <v>73.92795883361921</v>
      </c>
      <c r="F70" s="36">
        <f t="shared" si="49"/>
        <v>126.6257178353301</v>
      </c>
      <c r="G70" s="33">
        <v>11</v>
      </c>
      <c r="H70" s="33">
        <v>8</v>
      </c>
      <c r="I70" s="36">
        <f t="shared" si="50"/>
        <v>72.72727272727273</v>
      </c>
      <c r="J70" s="46">
        <f t="shared" si="51"/>
        <v>2.3891644874590585</v>
      </c>
      <c r="K70" s="33">
        <v>273</v>
      </c>
      <c r="L70" s="33">
        <v>171</v>
      </c>
      <c r="M70" s="36">
        <f t="shared" si="52"/>
        <v>62.637362637362635</v>
      </c>
      <c r="N70" s="46">
        <f t="shared" si="53"/>
        <v>59.29471864330208</v>
      </c>
      <c r="O70" s="33">
        <f>C70-G70-K70</f>
        <v>299</v>
      </c>
      <c r="P70" s="33">
        <f>D70-H70-L70</f>
        <v>252</v>
      </c>
      <c r="Q70" s="36">
        <f t="shared" si="54"/>
        <v>84.2809364548495</v>
      </c>
      <c r="R70" s="36">
        <f t="shared" si="55"/>
        <v>64.94183470456895</v>
      </c>
      <c r="S70" s="33">
        <v>460412</v>
      </c>
      <c r="T70" s="20"/>
      <c r="U70" s="1"/>
    </row>
    <row r="71" spans="2:21" ht="24" customHeight="1">
      <c r="B71" s="25" t="s">
        <v>236</v>
      </c>
      <c r="C71" s="33"/>
      <c r="D71" s="33"/>
      <c r="E71" s="36"/>
      <c r="F71" s="36"/>
      <c r="G71" s="33"/>
      <c r="H71" s="33"/>
      <c r="I71" s="36"/>
      <c r="J71" s="46"/>
      <c r="K71" s="33"/>
      <c r="L71" s="33"/>
      <c r="M71" s="36"/>
      <c r="N71" s="46"/>
      <c r="O71" s="33"/>
      <c r="P71" s="33"/>
      <c r="Q71" s="36"/>
      <c r="R71" s="36"/>
      <c r="S71" s="33"/>
      <c r="T71" s="20"/>
      <c r="U71" s="1"/>
    </row>
    <row r="72" spans="2:21" ht="24" customHeight="1">
      <c r="B72" s="30" t="s">
        <v>212</v>
      </c>
      <c r="C72" s="33">
        <v>565</v>
      </c>
      <c r="D72" s="33">
        <v>494</v>
      </c>
      <c r="E72" s="36">
        <f>D72/C72*100</f>
        <v>87.43362831858407</v>
      </c>
      <c r="F72" s="36">
        <f>C72/S72*100000</f>
        <v>122.73030395843244</v>
      </c>
      <c r="G72" s="33">
        <v>5</v>
      </c>
      <c r="H72" s="33">
        <v>5</v>
      </c>
      <c r="I72" s="36">
        <f>H72/G72*100</f>
        <v>100</v>
      </c>
      <c r="J72" s="46">
        <f>G72/S72*100000</f>
        <v>1.0861088845878977</v>
      </c>
      <c r="K72" s="33">
        <v>236</v>
      </c>
      <c r="L72" s="33">
        <v>184</v>
      </c>
      <c r="M72" s="36">
        <f>L72/K72*100</f>
        <v>77.96610169491525</v>
      </c>
      <c r="N72" s="46">
        <f>K72/S72*100000</f>
        <v>51.264339352548774</v>
      </c>
      <c r="O72" s="33">
        <f aca="true" t="shared" si="57" ref="O72:P75">C72-G72-K72</f>
        <v>324</v>
      </c>
      <c r="P72" s="33">
        <f t="shared" si="57"/>
        <v>305</v>
      </c>
      <c r="Q72" s="36">
        <f>P72/O72*100</f>
        <v>94.1358024691358</v>
      </c>
      <c r="R72" s="36">
        <f>O72/S72*100000</f>
        <v>70.37985572129577</v>
      </c>
      <c r="S72" s="33">
        <v>460359</v>
      </c>
      <c r="T72" s="20"/>
      <c r="U72" s="1"/>
    </row>
    <row r="73" spans="2:21" ht="24" customHeight="1">
      <c r="B73" s="30" t="s">
        <v>237</v>
      </c>
      <c r="C73" s="33">
        <v>635</v>
      </c>
      <c r="D73" s="33">
        <v>607</v>
      </c>
      <c r="E73" s="36">
        <f>D73/C73*100</f>
        <v>95.59055118110236</v>
      </c>
      <c r="F73" s="36">
        <f>C73/S73*100000</f>
        <v>137.8962889611306</v>
      </c>
      <c r="G73" s="33">
        <v>8</v>
      </c>
      <c r="H73" s="33">
        <v>9</v>
      </c>
      <c r="I73" s="36">
        <f>H73/G73*100</f>
        <v>112.5</v>
      </c>
      <c r="J73" s="46">
        <f>G73/S73*100000</f>
        <v>1.7372760814000707</v>
      </c>
      <c r="K73" s="33">
        <v>284</v>
      </c>
      <c r="L73" s="33">
        <v>267</v>
      </c>
      <c r="M73" s="36">
        <f>L73/K73*100</f>
        <v>94.01408450704226</v>
      </c>
      <c r="N73" s="46">
        <f>K73/S73*100000</f>
        <v>61.67330088970251</v>
      </c>
      <c r="O73" s="33">
        <f t="shared" si="57"/>
        <v>343</v>
      </c>
      <c r="P73" s="33">
        <f t="shared" si="57"/>
        <v>331</v>
      </c>
      <c r="Q73" s="36">
        <f>P73/O73*100</f>
        <v>96.50145772594753</v>
      </c>
      <c r="R73" s="36">
        <f>O73/S73*100000</f>
        <v>74.48571199002804</v>
      </c>
      <c r="S73" s="33">
        <v>460491</v>
      </c>
      <c r="T73" s="20"/>
      <c r="U73" s="1"/>
    </row>
    <row r="74" spans="2:21" ht="24" customHeight="1">
      <c r="B74" s="30" t="s">
        <v>238</v>
      </c>
      <c r="C74" s="33">
        <v>581</v>
      </c>
      <c r="D74" s="33">
        <v>436</v>
      </c>
      <c r="E74" s="36">
        <f>D74/C74*100</f>
        <v>75.04302925989673</v>
      </c>
      <c r="F74" s="36">
        <f>C74/S74*100000</f>
        <v>126.15981256256418</v>
      </c>
      <c r="G74" s="33">
        <v>7</v>
      </c>
      <c r="H74" s="33">
        <v>8</v>
      </c>
      <c r="I74" s="36">
        <f>H74/G74*100</f>
        <v>114.28571428571428</v>
      </c>
      <c r="J74" s="46">
        <f>G74/S74*100000</f>
        <v>1.519997741717641</v>
      </c>
      <c r="K74" s="33">
        <v>238</v>
      </c>
      <c r="L74" s="33">
        <v>157</v>
      </c>
      <c r="M74" s="36">
        <f>L74/K74*100</f>
        <v>65.96638655462185</v>
      </c>
      <c r="N74" s="46">
        <f>K74/S74*100000</f>
        <v>51.67992321839979</v>
      </c>
      <c r="O74" s="33">
        <f t="shared" si="57"/>
        <v>336</v>
      </c>
      <c r="P74" s="33">
        <f t="shared" si="57"/>
        <v>271</v>
      </c>
      <c r="Q74" s="36">
        <f>P74/O74*100</f>
        <v>80.65476190476191</v>
      </c>
      <c r="R74" s="36">
        <f>O74/S74*100000</f>
        <v>72.95989160244676</v>
      </c>
      <c r="S74" s="33">
        <v>460527</v>
      </c>
      <c r="T74" s="20"/>
      <c r="U74" s="1"/>
    </row>
    <row r="75" spans="2:21" s="33" customFormat="1" ht="24" customHeight="1" thickBot="1">
      <c r="B75" s="30" t="s">
        <v>104</v>
      </c>
      <c r="C75" s="33">
        <v>541</v>
      </c>
      <c r="D75" s="33">
        <v>392</v>
      </c>
      <c r="E75" s="36">
        <f>D75/C75*100</f>
        <v>72.45841035120148</v>
      </c>
      <c r="F75" s="36">
        <f>C75/S75*100000</f>
        <v>117.43127231682567</v>
      </c>
      <c r="G75" s="33">
        <v>11</v>
      </c>
      <c r="H75" s="33">
        <v>14</v>
      </c>
      <c r="I75" s="36">
        <f>H75/G75*100</f>
        <v>127.27272727272727</v>
      </c>
      <c r="J75" s="46">
        <f>G75/S75*100000</f>
        <v>2.3876968493254758</v>
      </c>
      <c r="K75" s="33">
        <v>244</v>
      </c>
      <c r="L75" s="33">
        <v>151</v>
      </c>
      <c r="M75" s="36">
        <f>L75/K75*100</f>
        <v>61.885245901639344</v>
      </c>
      <c r="N75" s="46">
        <f>K75/S75*100000</f>
        <v>52.96345738503782</v>
      </c>
      <c r="O75" s="33">
        <f t="shared" si="57"/>
        <v>286</v>
      </c>
      <c r="P75" s="33">
        <f t="shared" si="57"/>
        <v>227</v>
      </c>
      <c r="Q75" s="36">
        <f>P75/O75*100</f>
        <v>79.37062937062937</v>
      </c>
      <c r="R75" s="36">
        <f>O75/S75*100000</f>
        <v>62.08011808246236</v>
      </c>
      <c r="S75" s="33">
        <v>460695</v>
      </c>
      <c r="T75" s="50"/>
      <c r="U75" s="51"/>
    </row>
    <row r="76" spans="2:18" ht="24" customHeight="1" thickBot="1">
      <c r="B76" s="571" t="s">
        <v>106</v>
      </c>
      <c r="C76" s="582">
        <f>(C75-C74)/C74*100</f>
        <v>-6.884681583476763</v>
      </c>
      <c r="D76" s="581">
        <f>(D75-D74)/D74*100</f>
        <v>-10.091743119266056</v>
      </c>
      <c r="E76" s="52" t="s">
        <v>107</v>
      </c>
      <c r="F76" s="52" t="s">
        <v>108</v>
      </c>
      <c r="G76" s="581">
        <f>(G75-G74)/G74*100</f>
        <v>57.14285714285714</v>
      </c>
      <c r="H76" s="581">
        <f>(H75-H74)/H74*100</f>
        <v>75</v>
      </c>
      <c r="I76" s="52" t="s">
        <v>107</v>
      </c>
      <c r="J76" s="52" t="s">
        <v>108</v>
      </c>
      <c r="K76" s="581">
        <f>(K75-K74)/K74*100</f>
        <v>2.5210084033613445</v>
      </c>
      <c r="L76" s="581">
        <f>(L75-L74)/L74*100</f>
        <v>-3.821656050955414</v>
      </c>
      <c r="M76" s="52" t="s">
        <v>107</v>
      </c>
      <c r="N76" s="52" t="s">
        <v>108</v>
      </c>
      <c r="O76" s="581">
        <f>(O75-O74)/O74*100</f>
        <v>-14.880952380952381</v>
      </c>
      <c r="P76" s="581">
        <f>(P75-P74)/P74*100</f>
        <v>-16.236162361623617</v>
      </c>
      <c r="Q76" s="52" t="s">
        <v>107</v>
      </c>
      <c r="R76" s="52" t="s">
        <v>108</v>
      </c>
    </row>
    <row r="77" spans="2:18" ht="24" customHeight="1" thickBot="1">
      <c r="B77" s="614"/>
      <c r="C77" s="582"/>
      <c r="D77" s="581"/>
      <c r="E77" s="53">
        <f>E75-E74</f>
        <v>-2.584618908695248</v>
      </c>
      <c r="F77" s="53">
        <f>F75-F74</f>
        <v>-8.728540245738515</v>
      </c>
      <c r="G77" s="581"/>
      <c r="H77" s="581"/>
      <c r="I77" s="53">
        <f>I75-I74</f>
        <v>12.987012987012989</v>
      </c>
      <c r="J77" s="53">
        <f>J75-J74</f>
        <v>0.8676991076078349</v>
      </c>
      <c r="K77" s="581"/>
      <c r="L77" s="581"/>
      <c r="M77" s="53">
        <f>M75-M74</f>
        <v>-4.081140652982505</v>
      </c>
      <c r="N77" s="53">
        <f>N75-N74</f>
        <v>1.2835341666380273</v>
      </c>
      <c r="O77" s="581"/>
      <c r="P77" s="581"/>
      <c r="Q77" s="53">
        <f>Q75-Q74</f>
        <v>-1.2841325341325387</v>
      </c>
      <c r="R77" s="53">
        <f>R75-R74</f>
        <v>-10.879773519984397</v>
      </c>
    </row>
    <row r="78" spans="2:18" ht="24" customHeight="1" thickBot="1">
      <c r="B78" s="615" t="s">
        <v>109</v>
      </c>
      <c r="C78" s="556">
        <f>(C75-C62)/C62*100</f>
        <v>-7.993197278911565</v>
      </c>
      <c r="D78" s="555">
        <f>(D75-D62)/D62*100</f>
        <v>-1.0146003464488917</v>
      </c>
      <c r="E78" s="52" t="s">
        <v>107</v>
      </c>
      <c r="F78" s="52" t="s">
        <v>108</v>
      </c>
      <c r="G78" s="591">
        <f>(G75-G62)/G61*100</f>
        <v>8.333333333333332</v>
      </c>
      <c r="H78" s="591">
        <f>(H75-H62)/H61*100</f>
        <v>33.33333333333333</v>
      </c>
      <c r="I78" s="52" t="s">
        <v>107</v>
      </c>
      <c r="J78" s="52" t="s">
        <v>108</v>
      </c>
      <c r="K78" s="591">
        <f>(K75-K62)/K62*100</f>
        <v>-19.471947194719473</v>
      </c>
      <c r="L78" s="591">
        <f>(L75-L62)/L62*100</f>
        <v>-11.702722362952105</v>
      </c>
      <c r="M78" s="52" t="s">
        <v>107</v>
      </c>
      <c r="N78" s="52" t="s">
        <v>108</v>
      </c>
      <c r="O78" s="591">
        <f>(O75-O62)/O62*100</f>
        <v>4</v>
      </c>
      <c r="P78" s="591">
        <f>(P75-P62)/P62*100</f>
        <v>5.579038235425461</v>
      </c>
      <c r="Q78" s="54" t="s">
        <v>107</v>
      </c>
      <c r="R78" s="54" t="s">
        <v>108</v>
      </c>
    </row>
    <row r="79" spans="2:18" ht="24" customHeight="1" thickBot="1">
      <c r="B79" s="614"/>
      <c r="C79" s="556"/>
      <c r="D79" s="555"/>
      <c r="E79" s="53">
        <f>E75-E62</f>
        <v>5.108410351201485</v>
      </c>
      <c r="F79" s="53">
        <f>F75-F62</f>
        <v>-10.298739456927123</v>
      </c>
      <c r="G79" s="591"/>
      <c r="H79" s="591"/>
      <c r="I79" s="53">
        <f>I75-I62</f>
        <v>27.272727272727266</v>
      </c>
      <c r="J79" s="53">
        <f>J75-J62</f>
        <v>0.21541773752695903</v>
      </c>
      <c r="K79" s="591"/>
      <c r="L79" s="591"/>
      <c r="M79" s="53">
        <f>M75-M62</f>
        <v>5.445245901639346</v>
      </c>
      <c r="N79" s="53">
        <f>N75-N62</f>
        <v>-12.856599702457238</v>
      </c>
      <c r="O79" s="591"/>
      <c r="P79" s="591"/>
      <c r="Q79" s="53">
        <f>Q75-Q62</f>
        <v>1.187065734265758</v>
      </c>
      <c r="R79" s="53">
        <f>R75-R62</f>
        <v>2.3424425080031597</v>
      </c>
    </row>
    <row r="80" spans="2:18" ht="24" customHeight="1">
      <c r="B80" s="576" t="s">
        <v>228</v>
      </c>
      <c r="C80" s="593"/>
      <c r="D80" s="593"/>
      <c r="E80" s="593"/>
      <c r="F80" s="593"/>
      <c r="G80" s="55"/>
      <c r="H80" s="55"/>
      <c r="I80" s="56"/>
      <c r="J80" s="56"/>
      <c r="K80" s="57"/>
      <c r="L80" s="57"/>
      <c r="M80" s="58"/>
      <c r="N80" s="58"/>
      <c r="O80" s="59"/>
      <c r="P80" s="59"/>
      <c r="Q80" s="58"/>
      <c r="R80" s="58"/>
    </row>
    <row r="81" spans="2:18" ht="24" customHeight="1">
      <c r="B81" s="592" t="s">
        <v>231</v>
      </c>
      <c r="C81" s="552"/>
      <c r="D81" s="552"/>
      <c r="E81" s="552"/>
      <c r="F81" s="552"/>
      <c r="G81" s="552"/>
      <c r="H81" s="552"/>
      <c r="I81" s="552"/>
      <c r="J81" s="552"/>
      <c r="K81" s="57"/>
      <c r="L81" s="57"/>
      <c r="M81" s="58"/>
      <c r="N81" s="58"/>
      <c r="O81" s="59"/>
      <c r="P81" s="59"/>
      <c r="Q81" s="58"/>
      <c r="R81" s="58"/>
    </row>
    <row r="82" spans="2:13" ht="24.75" customHeight="1">
      <c r="B82" s="590" t="s">
        <v>110</v>
      </c>
      <c r="C82" s="590"/>
      <c r="D82" s="590"/>
      <c r="E82" s="590"/>
      <c r="F82" s="590"/>
      <c r="G82" s="590"/>
      <c r="H82" s="2"/>
      <c r="M82" s="2"/>
    </row>
    <row r="83" spans="2:18" ht="24.75" customHeight="1">
      <c r="B83" s="588" t="s">
        <v>240</v>
      </c>
      <c r="C83" s="589"/>
      <c r="D83" s="589"/>
      <c r="E83" s="589"/>
      <c r="F83" s="589"/>
      <c r="G83" s="589"/>
      <c r="H83" s="589"/>
      <c r="I83" s="589"/>
      <c r="J83" s="589"/>
      <c r="K83" s="60"/>
      <c r="L83" s="60"/>
      <c r="M83" s="594"/>
      <c r="N83" s="595"/>
      <c r="O83" s="595"/>
      <c r="P83" s="595"/>
      <c r="Q83" s="595"/>
      <c r="R83" s="595"/>
    </row>
    <row r="84" spans="2:12" ht="24.75" customHeight="1">
      <c r="B84" s="61"/>
      <c r="I84" s="61"/>
      <c r="J84" s="61"/>
      <c r="K84" s="61"/>
      <c r="L84" s="61"/>
    </row>
    <row r="85" spans="2:12" ht="24.75" customHeight="1">
      <c r="B85" s="61"/>
      <c r="I85" s="61"/>
      <c r="J85" s="61"/>
      <c r="K85" s="61"/>
      <c r="L85" s="61"/>
    </row>
    <row r="86" spans="2:12" ht="24.75" customHeight="1">
      <c r="B86" s="61"/>
      <c r="I86" s="61"/>
      <c r="J86" s="61"/>
      <c r="K86" s="61"/>
      <c r="L86" s="61"/>
    </row>
    <row r="87" spans="2:12" ht="24.75" customHeight="1">
      <c r="B87" s="61"/>
      <c r="I87" s="61"/>
      <c r="J87" s="61"/>
      <c r="K87" s="61"/>
      <c r="L87" s="61"/>
    </row>
    <row r="88" spans="2:12" ht="24.75" customHeight="1">
      <c r="B88" s="61"/>
      <c r="I88" s="61"/>
      <c r="J88" s="61"/>
      <c r="K88" s="61"/>
      <c r="L88" s="61"/>
    </row>
    <row r="89" spans="2:12" ht="24.75" customHeight="1">
      <c r="B89" s="61"/>
      <c r="I89" s="61"/>
      <c r="J89" s="61"/>
      <c r="K89" s="61"/>
      <c r="L89" s="61"/>
    </row>
    <row r="90" spans="2:12" ht="24.75" customHeight="1">
      <c r="B90" s="61"/>
      <c r="I90" s="61"/>
      <c r="J90" s="61"/>
      <c r="K90" s="61"/>
      <c r="L90" s="61"/>
    </row>
    <row r="91" spans="2:12" ht="24.75" customHeight="1">
      <c r="B91" s="61"/>
      <c r="I91" s="61"/>
      <c r="J91" s="61"/>
      <c r="K91" s="61"/>
      <c r="L91" s="61"/>
    </row>
    <row r="92" spans="2:12" ht="24.75" customHeight="1">
      <c r="B92" s="61"/>
      <c r="I92" s="61"/>
      <c r="J92" s="61"/>
      <c r="K92" s="61"/>
      <c r="L92" s="61"/>
    </row>
    <row r="93" spans="2:12" ht="24.75" customHeight="1">
      <c r="B93" s="61"/>
      <c r="I93" s="61"/>
      <c r="J93" s="61"/>
      <c r="K93" s="61"/>
      <c r="L93" s="61"/>
    </row>
    <row r="94" spans="2:12" ht="24.75" customHeight="1">
      <c r="B94" s="61"/>
      <c r="I94" s="61"/>
      <c r="J94" s="61"/>
      <c r="K94" s="61"/>
      <c r="L94" s="61"/>
    </row>
    <row r="95" spans="2:12" ht="24.75" customHeight="1">
      <c r="B95" s="61"/>
      <c r="I95" s="61"/>
      <c r="J95" s="61"/>
      <c r="K95" s="61"/>
      <c r="L95" s="61"/>
    </row>
    <row r="96" spans="2:12" ht="24.75" customHeight="1">
      <c r="B96" s="61"/>
      <c r="I96" s="61"/>
      <c r="J96" s="61"/>
      <c r="K96" s="61"/>
      <c r="L96" s="61"/>
    </row>
    <row r="97" spans="2:12" ht="24.75" customHeight="1">
      <c r="B97" s="61"/>
      <c r="I97" s="61"/>
      <c r="J97" s="61"/>
      <c r="K97" s="61"/>
      <c r="L97" s="61"/>
    </row>
    <row r="98" spans="2:12" ht="24.75" customHeight="1">
      <c r="B98" s="61"/>
      <c r="I98" s="61"/>
      <c r="J98" s="61"/>
      <c r="K98" s="61"/>
      <c r="L98" s="61"/>
    </row>
    <row r="99" spans="2:12" ht="24.75" customHeight="1">
      <c r="B99" s="61"/>
      <c r="I99" s="61"/>
      <c r="J99" s="61"/>
      <c r="K99" s="61"/>
      <c r="L99" s="61"/>
    </row>
    <row r="100" spans="2:12" ht="24.75" customHeight="1">
      <c r="B100" s="61"/>
      <c r="I100" s="61"/>
      <c r="J100" s="61"/>
      <c r="K100" s="61"/>
      <c r="L100" s="61"/>
    </row>
    <row r="101" spans="2:12" ht="24.75" customHeight="1">
      <c r="B101" s="61"/>
      <c r="I101" s="61"/>
      <c r="J101" s="61"/>
      <c r="K101" s="61"/>
      <c r="L101" s="61"/>
    </row>
    <row r="102" spans="2:12" ht="24.75" customHeight="1">
      <c r="B102" s="61"/>
      <c r="I102" s="61"/>
      <c r="J102" s="61"/>
      <c r="K102" s="61"/>
      <c r="L102" s="61"/>
    </row>
    <row r="103" spans="2:12" ht="24.75" customHeight="1">
      <c r="B103" s="61"/>
      <c r="I103" s="61"/>
      <c r="J103" s="61"/>
      <c r="K103" s="61"/>
      <c r="L103" s="61"/>
    </row>
    <row r="104" spans="2:12" ht="24.75" customHeight="1">
      <c r="B104" s="61"/>
      <c r="I104" s="61"/>
      <c r="J104" s="61"/>
      <c r="K104" s="61"/>
      <c r="L104" s="61"/>
    </row>
    <row r="105" spans="2:12" ht="24.75" customHeight="1">
      <c r="B105" s="61"/>
      <c r="I105" s="61"/>
      <c r="J105" s="61"/>
      <c r="K105" s="61"/>
      <c r="L105" s="61"/>
    </row>
    <row r="106" spans="2:12" ht="24.75" customHeight="1">
      <c r="B106" s="61"/>
      <c r="I106" s="61"/>
      <c r="J106" s="61"/>
      <c r="K106" s="61"/>
      <c r="L106" s="61"/>
    </row>
    <row r="107" spans="2:12" ht="24.75" customHeight="1">
      <c r="B107" s="61"/>
      <c r="I107" s="61"/>
      <c r="J107" s="61"/>
      <c r="K107" s="61"/>
      <c r="L107" s="61"/>
    </row>
    <row r="108" spans="2:12" ht="24.75" customHeight="1">
      <c r="B108" s="61"/>
      <c r="I108" s="61"/>
      <c r="J108" s="61"/>
      <c r="K108" s="61"/>
      <c r="L108" s="61"/>
    </row>
    <row r="109" spans="2:12" ht="24.75" customHeight="1">
      <c r="B109" s="61"/>
      <c r="I109" s="61"/>
      <c r="J109" s="61"/>
      <c r="K109" s="61"/>
      <c r="L109" s="61"/>
    </row>
    <row r="110" spans="2:12" ht="24.75" customHeight="1">
      <c r="B110" s="61"/>
      <c r="I110" s="61"/>
      <c r="J110" s="61"/>
      <c r="K110" s="61"/>
      <c r="L110" s="61"/>
    </row>
    <row r="111" spans="2:12" ht="24.75" customHeight="1">
      <c r="B111" s="61"/>
      <c r="I111" s="61"/>
      <c r="J111" s="61"/>
      <c r="K111" s="61"/>
      <c r="L111" s="61"/>
    </row>
    <row r="112" spans="2:12" ht="24.75" customHeight="1">
      <c r="B112" s="61"/>
      <c r="I112" s="61"/>
      <c r="J112" s="61"/>
      <c r="K112" s="61"/>
      <c r="L112" s="61"/>
    </row>
    <row r="113" spans="2:12" ht="24.75" customHeight="1">
      <c r="B113" s="61"/>
      <c r="I113" s="61"/>
      <c r="J113" s="61"/>
      <c r="K113" s="61"/>
      <c r="L113" s="61"/>
    </row>
    <row r="114" spans="2:12" ht="24.75" customHeight="1">
      <c r="B114" s="61"/>
      <c r="I114" s="61"/>
      <c r="J114" s="61"/>
      <c r="K114" s="61"/>
      <c r="L114" s="61"/>
    </row>
    <row r="115" spans="2:12" ht="24.75" customHeight="1">
      <c r="B115" s="61"/>
      <c r="I115" s="61"/>
      <c r="J115" s="61"/>
      <c r="K115" s="61"/>
      <c r="L115" s="61"/>
    </row>
    <row r="116" spans="2:12" ht="24.75" customHeight="1">
      <c r="B116" s="61"/>
      <c r="I116" s="61"/>
      <c r="J116" s="61"/>
      <c r="K116" s="61"/>
      <c r="L116" s="61"/>
    </row>
  </sheetData>
  <mergeCells count="50">
    <mergeCell ref="B2:B3"/>
    <mergeCell ref="B4:B5"/>
    <mergeCell ref="B76:B77"/>
    <mergeCell ref="B78:B79"/>
    <mergeCell ref="G4:G5"/>
    <mergeCell ref="H4:H5"/>
    <mergeCell ref="I4:I5"/>
    <mergeCell ref="J4:J5"/>
    <mergeCell ref="K78:K79"/>
    <mergeCell ref="K76:K77"/>
    <mergeCell ref="Q4:Q5"/>
    <mergeCell ref="R4:R5"/>
    <mergeCell ref="K4:K5"/>
    <mergeCell ref="L4:L5"/>
    <mergeCell ref="M4:M5"/>
    <mergeCell ref="N4:N5"/>
    <mergeCell ref="L76:L77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83:R83"/>
    <mergeCell ref="O78:O79"/>
    <mergeCell ref="P78:P79"/>
    <mergeCell ref="L78:L79"/>
    <mergeCell ref="C78:C79"/>
    <mergeCell ref="D78:D79"/>
    <mergeCell ref="B83:J83"/>
    <mergeCell ref="B82:G82"/>
    <mergeCell ref="G78:G79"/>
    <mergeCell ref="H78:H79"/>
    <mergeCell ref="B81:J81"/>
    <mergeCell ref="B80:F80"/>
    <mergeCell ref="B1:J1"/>
    <mergeCell ref="K1:R1"/>
    <mergeCell ref="D76:D77"/>
    <mergeCell ref="G76:G77"/>
    <mergeCell ref="H76:H77"/>
    <mergeCell ref="O76:O77"/>
    <mergeCell ref="P76:P77"/>
    <mergeCell ref="C76:C77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84"/>
  <sheetViews>
    <sheetView workbookViewId="0" topLeftCell="A1">
      <selection activeCell="E57" sqref="E57"/>
    </sheetView>
  </sheetViews>
  <sheetFormatPr defaultColWidth="9.00390625" defaultRowHeight="24.75" customHeight="1"/>
  <cols>
    <col min="1" max="1" width="1.875" style="62" customWidth="1"/>
    <col min="2" max="2" width="11.625" style="5" customWidth="1"/>
    <col min="3" max="3" width="6.625" style="62" customWidth="1"/>
    <col min="4" max="4" width="8.125" style="62" customWidth="1"/>
    <col min="5" max="5" width="9.25390625" style="62" customWidth="1"/>
    <col min="6" max="6" width="6.125" style="62" customWidth="1"/>
    <col min="7" max="8" width="6.625" style="62" customWidth="1"/>
    <col min="9" max="10" width="6.375" style="62" customWidth="1"/>
    <col min="11" max="11" width="9.00390625" style="62" customWidth="1"/>
    <col min="12" max="12" width="7.125" style="62" customWidth="1"/>
    <col min="13" max="13" width="9.25390625" style="62" bestFit="1" customWidth="1"/>
    <col min="14" max="20" width="9.00390625" style="63" customWidth="1"/>
    <col min="21" max="16384" width="9.00390625" style="62" customWidth="1"/>
  </cols>
  <sheetData>
    <row r="1" spans="2:12" ht="48.75" customHeight="1" thickBot="1">
      <c r="B1" s="624" t="s">
        <v>230</v>
      </c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2:20" s="67" customFormat="1" ht="34.5" customHeight="1">
      <c r="B2" s="6" t="s">
        <v>87</v>
      </c>
      <c r="C2" s="64" t="s">
        <v>111</v>
      </c>
      <c r="D2" s="65" t="s">
        <v>112</v>
      </c>
      <c r="E2" s="625" t="s">
        <v>113</v>
      </c>
      <c r="F2" s="620" t="s">
        <v>114</v>
      </c>
      <c r="G2" s="621"/>
      <c r="H2" s="622"/>
      <c r="I2" s="620" t="s">
        <v>115</v>
      </c>
      <c r="J2" s="621"/>
      <c r="K2" s="621"/>
      <c r="L2" s="621"/>
      <c r="M2" s="66" t="s">
        <v>116</v>
      </c>
      <c r="N2" s="7"/>
      <c r="O2" s="7"/>
      <c r="P2" s="7"/>
      <c r="Q2" s="7"/>
      <c r="R2" s="7"/>
      <c r="S2" s="7"/>
      <c r="T2" s="7"/>
    </row>
    <row r="3" spans="2:20" s="67" customFormat="1" ht="46.5" customHeight="1" thickBot="1">
      <c r="B3" s="68" t="s">
        <v>95</v>
      </c>
      <c r="C3" s="69" t="s">
        <v>117</v>
      </c>
      <c r="D3" s="70" t="s">
        <v>118</v>
      </c>
      <c r="E3" s="587"/>
      <c r="F3" s="71" t="s">
        <v>119</v>
      </c>
      <c r="G3" s="71" t="s">
        <v>120</v>
      </c>
      <c r="H3" s="71" t="s">
        <v>121</v>
      </c>
      <c r="I3" s="72" t="s">
        <v>122</v>
      </c>
      <c r="J3" s="71" t="s">
        <v>123</v>
      </c>
      <c r="K3" s="73" t="s">
        <v>124</v>
      </c>
      <c r="L3" s="74" t="s">
        <v>125</v>
      </c>
      <c r="M3" s="66" t="s">
        <v>126</v>
      </c>
      <c r="N3" s="7"/>
      <c r="O3" s="7"/>
      <c r="P3" s="7"/>
      <c r="Q3" s="7"/>
      <c r="R3" s="7"/>
      <c r="S3" s="7"/>
      <c r="T3" s="7"/>
    </row>
    <row r="4" spans="2:14" ht="24.75" customHeight="1" hidden="1">
      <c r="B4" s="8" t="s">
        <v>159</v>
      </c>
      <c r="C4" s="35">
        <v>81</v>
      </c>
      <c r="D4" s="75">
        <f>C4/360</f>
        <v>0.225</v>
      </c>
      <c r="E4" s="75">
        <f>C4/M4*10000</f>
        <v>2.1399133467188</v>
      </c>
      <c r="F4" s="35">
        <f aca="true" t="shared" si="0" ref="F4:F13">G4+H4</f>
        <v>130</v>
      </c>
      <c r="G4" s="35">
        <v>87</v>
      </c>
      <c r="H4" s="35">
        <v>43</v>
      </c>
      <c r="I4" s="35">
        <v>6</v>
      </c>
      <c r="J4" s="76">
        <v>0</v>
      </c>
      <c r="K4" s="35">
        <v>28</v>
      </c>
      <c r="L4" s="35">
        <v>47</v>
      </c>
      <c r="M4" s="12">
        <v>378520</v>
      </c>
      <c r="N4" s="37"/>
    </row>
    <row r="5" spans="2:14" ht="24.75" customHeight="1" hidden="1">
      <c r="B5" s="13" t="s">
        <v>152</v>
      </c>
      <c r="C5" s="35">
        <v>5</v>
      </c>
      <c r="D5" s="75">
        <f aca="true" t="shared" si="1" ref="D5:D13">C5/30</f>
        <v>0.16666666666666666</v>
      </c>
      <c r="E5" s="75">
        <f aca="true" t="shared" si="2" ref="E5:E12">C5/M6*10000</f>
        <v>0.13477379566136197</v>
      </c>
      <c r="F5" s="35">
        <f t="shared" si="0"/>
        <v>7</v>
      </c>
      <c r="G5" s="35">
        <v>5</v>
      </c>
      <c r="H5" s="35">
        <v>2</v>
      </c>
      <c r="I5" s="76">
        <v>0</v>
      </c>
      <c r="J5" s="76">
        <v>0</v>
      </c>
      <c r="K5" s="35">
        <v>1</v>
      </c>
      <c r="L5" s="77">
        <v>4</v>
      </c>
      <c r="M5" s="12">
        <v>370944</v>
      </c>
      <c r="N5" s="37"/>
    </row>
    <row r="6" spans="2:14" ht="24.75" customHeight="1" hidden="1">
      <c r="B6" s="13" t="s">
        <v>153</v>
      </c>
      <c r="C6" s="35">
        <v>8</v>
      </c>
      <c r="D6" s="75">
        <f t="shared" si="1"/>
        <v>0.26666666666666666</v>
      </c>
      <c r="E6" s="75">
        <f t="shared" si="2"/>
        <v>0.21519549165444982</v>
      </c>
      <c r="F6" s="35">
        <f t="shared" si="0"/>
        <v>10</v>
      </c>
      <c r="G6" s="35">
        <v>8</v>
      </c>
      <c r="H6" s="35">
        <v>2</v>
      </c>
      <c r="I6" s="76">
        <v>0</v>
      </c>
      <c r="J6" s="76">
        <v>0</v>
      </c>
      <c r="K6" s="76">
        <v>0</v>
      </c>
      <c r="L6" s="35">
        <v>8</v>
      </c>
      <c r="M6" s="12">
        <v>370992</v>
      </c>
      <c r="N6" s="37"/>
    </row>
    <row r="7" spans="2:14" ht="24.75" customHeight="1" hidden="1">
      <c r="B7" s="13" t="s">
        <v>154</v>
      </c>
      <c r="C7" s="35">
        <v>6</v>
      </c>
      <c r="D7" s="75">
        <f t="shared" si="1"/>
        <v>0.2</v>
      </c>
      <c r="E7" s="75">
        <f t="shared" si="2"/>
        <v>0.16093298214180343</v>
      </c>
      <c r="F7" s="35">
        <f t="shared" si="0"/>
        <v>10</v>
      </c>
      <c r="G7" s="35">
        <v>7</v>
      </c>
      <c r="H7" s="35">
        <v>3</v>
      </c>
      <c r="I7" s="35">
        <v>1</v>
      </c>
      <c r="J7" s="76">
        <v>0</v>
      </c>
      <c r="K7" s="35">
        <v>1</v>
      </c>
      <c r="L7" s="35">
        <v>4</v>
      </c>
      <c r="M7" s="12">
        <v>371755</v>
      </c>
      <c r="N7" s="37"/>
    </row>
    <row r="8" spans="2:14" ht="24.75" customHeight="1" hidden="1">
      <c r="B8" s="13" t="s">
        <v>155</v>
      </c>
      <c r="C8" s="35">
        <v>4</v>
      </c>
      <c r="D8" s="75">
        <f t="shared" si="1"/>
        <v>0.13333333333333333</v>
      </c>
      <c r="E8" s="75">
        <f t="shared" si="2"/>
        <v>0.10691385149131458</v>
      </c>
      <c r="F8" s="35">
        <f t="shared" si="0"/>
        <v>8</v>
      </c>
      <c r="G8" s="35">
        <v>5</v>
      </c>
      <c r="H8" s="35">
        <v>3</v>
      </c>
      <c r="I8" s="35">
        <v>1</v>
      </c>
      <c r="J8" s="76">
        <v>0</v>
      </c>
      <c r="K8" s="35">
        <v>1</v>
      </c>
      <c r="L8" s="35">
        <v>2</v>
      </c>
      <c r="M8" s="12">
        <v>372826</v>
      </c>
      <c r="N8" s="37"/>
    </row>
    <row r="9" spans="2:14" ht="24.75" customHeight="1" hidden="1">
      <c r="B9" s="13" t="s">
        <v>156</v>
      </c>
      <c r="C9" s="35">
        <v>7</v>
      </c>
      <c r="D9" s="75">
        <f t="shared" si="1"/>
        <v>0.23333333333333334</v>
      </c>
      <c r="E9" s="75">
        <f t="shared" si="2"/>
        <v>0.18655373946970766</v>
      </c>
      <c r="F9" s="35">
        <f t="shared" si="0"/>
        <v>10</v>
      </c>
      <c r="G9" s="35">
        <v>7</v>
      </c>
      <c r="H9" s="35">
        <v>3</v>
      </c>
      <c r="I9" s="76">
        <v>0</v>
      </c>
      <c r="J9" s="76">
        <v>0</v>
      </c>
      <c r="K9" s="35">
        <v>3</v>
      </c>
      <c r="L9" s="35">
        <v>4</v>
      </c>
      <c r="M9" s="12">
        <v>374133</v>
      </c>
      <c r="N9" s="37"/>
    </row>
    <row r="10" spans="2:14" ht="24.75" customHeight="1" hidden="1">
      <c r="B10" s="13" t="s">
        <v>157</v>
      </c>
      <c r="C10" s="35">
        <v>9</v>
      </c>
      <c r="D10" s="75">
        <f t="shared" si="1"/>
        <v>0.3</v>
      </c>
      <c r="E10" s="75">
        <f t="shared" si="2"/>
        <v>0.23895941141641863</v>
      </c>
      <c r="F10" s="35">
        <f t="shared" si="0"/>
        <v>12</v>
      </c>
      <c r="G10" s="35">
        <v>9</v>
      </c>
      <c r="H10" s="35">
        <v>3</v>
      </c>
      <c r="I10" s="76">
        <v>0</v>
      </c>
      <c r="J10" s="76">
        <v>0</v>
      </c>
      <c r="K10" s="35">
        <v>3</v>
      </c>
      <c r="L10" s="35">
        <v>6</v>
      </c>
      <c r="M10" s="12">
        <v>375227</v>
      </c>
      <c r="N10" s="37"/>
    </row>
    <row r="11" spans="2:14" ht="24.75" customHeight="1" hidden="1">
      <c r="B11" s="13" t="s">
        <v>158</v>
      </c>
      <c r="C11" s="35">
        <v>6</v>
      </c>
      <c r="D11" s="75">
        <f t="shared" si="1"/>
        <v>0.2</v>
      </c>
      <c r="E11" s="75">
        <f t="shared" si="2"/>
        <v>0.15911996053824978</v>
      </c>
      <c r="F11" s="35">
        <f t="shared" si="0"/>
        <v>11</v>
      </c>
      <c r="G11" s="35">
        <v>7</v>
      </c>
      <c r="H11" s="35">
        <v>4</v>
      </c>
      <c r="I11" s="76">
        <v>0</v>
      </c>
      <c r="J11" s="76">
        <v>0</v>
      </c>
      <c r="K11" s="35">
        <v>3</v>
      </c>
      <c r="L11" s="35">
        <v>3</v>
      </c>
      <c r="M11" s="38">
        <v>376633</v>
      </c>
      <c r="N11" s="37"/>
    </row>
    <row r="12" spans="2:15" ht="24.75" customHeight="1" hidden="1">
      <c r="B12" s="13" t="s">
        <v>163</v>
      </c>
      <c r="C12" s="35">
        <v>7</v>
      </c>
      <c r="D12" s="75">
        <f t="shared" si="1"/>
        <v>0.23333333333333334</v>
      </c>
      <c r="E12" s="75">
        <f t="shared" si="2"/>
        <v>0.18493078304977278</v>
      </c>
      <c r="F12" s="35">
        <f t="shared" si="0"/>
        <v>12</v>
      </c>
      <c r="G12" s="35">
        <v>10</v>
      </c>
      <c r="H12" s="35">
        <v>2</v>
      </c>
      <c r="I12" s="76">
        <v>0</v>
      </c>
      <c r="J12" s="76">
        <v>0</v>
      </c>
      <c r="K12" s="35">
        <v>3</v>
      </c>
      <c r="L12" s="35">
        <v>4</v>
      </c>
      <c r="M12" s="12">
        <v>377074</v>
      </c>
      <c r="N12" s="48"/>
      <c r="O12" s="48"/>
    </row>
    <row r="13" spans="2:15" ht="24.75" customHeight="1" hidden="1">
      <c r="B13" s="20" t="s">
        <v>164</v>
      </c>
      <c r="C13" s="44">
        <v>3</v>
      </c>
      <c r="D13" s="75">
        <f t="shared" si="1"/>
        <v>0.1</v>
      </c>
      <c r="E13" s="75">
        <f>C13/M13*10000</f>
        <v>0.07925604987847407</v>
      </c>
      <c r="F13" s="35">
        <f t="shared" si="0"/>
        <v>5</v>
      </c>
      <c r="G13" s="35">
        <v>3</v>
      </c>
      <c r="H13" s="35">
        <v>2</v>
      </c>
      <c r="I13" s="76">
        <v>0</v>
      </c>
      <c r="J13" s="76">
        <v>0</v>
      </c>
      <c r="K13" s="35">
        <v>1</v>
      </c>
      <c r="L13" s="35">
        <v>2</v>
      </c>
      <c r="M13" s="12">
        <v>378520</v>
      </c>
      <c r="N13" s="20"/>
      <c r="O13" s="48"/>
    </row>
    <row r="14" spans="3:15" ht="24.75" customHeight="1" hidden="1">
      <c r="C14" s="78"/>
      <c r="M14" s="12"/>
      <c r="N14" s="20"/>
      <c r="O14" s="48"/>
    </row>
    <row r="15" spans="2:15" ht="24.75" customHeight="1" hidden="1">
      <c r="B15" s="25" t="s">
        <v>198</v>
      </c>
      <c r="C15" s="44">
        <v>68</v>
      </c>
      <c r="D15" s="75">
        <f>C15/360</f>
        <v>0.18888888888888888</v>
      </c>
      <c r="E15" s="75">
        <f>C15/M15*10000</f>
        <v>1.748656363309075</v>
      </c>
      <c r="F15" s="35">
        <v>142</v>
      </c>
      <c r="G15" s="35">
        <v>76</v>
      </c>
      <c r="H15" s="35">
        <v>66</v>
      </c>
      <c r="I15" s="35">
        <v>13</v>
      </c>
      <c r="J15" s="35">
        <v>2</v>
      </c>
      <c r="K15" s="35">
        <v>12</v>
      </c>
      <c r="L15" s="76">
        <v>45</v>
      </c>
      <c r="M15" s="79">
        <v>388870</v>
      </c>
      <c r="N15" s="20"/>
      <c r="O15" s="48"/>
    </row>
    <row r="16" spans="2:15" ht="24.75" customHeight="1" hidden="1">
      <c r="B16" s="26" t="s">
        <v>199</v>
      </c>
      <c r="C16" s="44">
        <v>10</v>
      </c>
      <c r="D16" s="75">
        <f aca="true" t="shared" si="3" ref="D16:D23">C16/30</f>
        <v>0.3333333333333333</v>
      </c>
      <c r="E16" s="75">
        <f>C16/379473*10000</f>
        <v>0.2635233600282497</v>
      </c>
      <c r="F16" s="35">
        <f aca="true" t="shared" si="4" ref="F16:F23">G16+H16</f>
        <v>50</v>
      </c>
      <c r="G16" s="35">
        <v>12</v>
      </c>
      <c r="H16" s="35">
        <v>38</v>
      </c>
      <c r="I16" s="35">
        <v>2</v>
      </c>
      <c r="J16" s="76">
        <v>0</v>
      </c>
      <c r="K16" s="35">
        <v>3</v>
      </c>
      <c r="L16" s="76">
        <v>5</v>
      </c>
      <c r="M16" s="80">
        <v>379473</v>
      </c>
      <c r="N16" s="20"/>
      <c r="O16" s="48"/>
    </row>
    <row r="17" spans="2:15" ht="27" hidden="1">
      <c r="B17" s="26" t="s">
        <v>127</v>
      </c>
      <c r="C17" s="81">
        <v>8</v>
      </c>
      <c r="D17" s="75">
        <f t="shared" si="3"/>
        <v>0.26666666666666666</v>
      </c>
      <c r="E17" s="75">
        <f>C17/379534*10000</f>
        <v>0.2107848045234419</v>
      </c>
      <c r="F17" s="35">
        <f t="shared" si="4"/>
        <v>12</v>
      </c>
      <c r="G17" s="45">
        <v>8</v>
      </c>
      <c r="H17" s="45">
        <v>4</v>
      </c>
      <c r="I17" s="35">
        <v>2</v>
      </c>
      <c r="J17" s="45">
        <v>1</v>
      </c>
      <c r="K17" s="45">
        <v>2</v>
      </c>
      <c r="L17" s="45">
        <v>3</v>
      </c>
      <c r="M17" s="82">
        <v>379534</v>
      </c>
      <c r="N17" s="20"/>
      <c r="O17" s="48"/>
    </row>
    <row r="18" spans="2:14" ht="27" hidden="1">
      <c r="B18" s="26" t="s">
        <v>201</v>
      </c>
      <c r="C18" s="83">
        <v>7</v>
      </c>
      <c r="D18" s="75">
        <f t="shared" si="3"/>
        <v>0.23333333333333334</v>
      </c>
      <c r="E18" s="75">
        <f>C18/380523*10000</f>
        <v>0.18395734292013888</v>
      </c>
      <c r="F18" s="35">
        <f t="shared" si="4"/>
        <v>9</v>
      </c>
      <c r="G18" s="45">
        <v>7</v>
      </c>
      <c r="H18" s="45">
        <v>2</v>
      </c>
      <c r="I18" s="35">
        <v>2</v>
      </c>
      <c r="J18" s="45">
        <v>1</v>
      </c>
      <c r="K18" s="84">
        <v>0</v>
      </c>
      <c r="L18" s="45">
        <v>4</v>
      </c>
      <c r="M18" s="82">
        <v>380523</v>
      </c>
      <c r="N18" s="20"/>
    </row>
    <row r="19" spans="2:14" ht="27" hidden="1">
      <c r="B19" s="30" t="s">
        <v>202</v>
      </c>
      <c r="C19" s="83">
        <v>6</v>
      </c>
      <c r="D19" s="75">
        <f t="shared" si="3"/>
        <v>0.2</v>
      </c>
      <c r="E19" s="75">
        <f>C19/381451*10000</f>
        <v>0.15729412165651685</v>
      </c>
      <c r="F19" s="35">
        <f t="shared" si="4"/>
        <v>8</v>
      </c>
      <c r="G19" s="45">
        <v>6</v>
      </c>
      <c r="H19" s="45">
        <v>2</v>
      </c>
      <c r="I19" s="85">
        <v>0</v>
      </c>
      <c r="J19" s="85">
        <v>0</v>
      </c>
      <c r="K19" s="86">
        <v>1</v>
      </c>
      <c r="L19" s="87">
        <v>5</v>
      </c>
      <c r="M19" s="82">
        <v>381451</v>
      </c>
      <c r="N19" s="20"/>
    </row>
    <row r="20" spans="2:14" ht="27" hidden="1">
      <c r="B20" s="30" t="s">
        <v>203</v>
      </c>
      <c r="C20" s="83">
        <v>8</v>
      </c>
      <c r="D20" s="75">
        <f t="shared" si="3"/>
        <v>0.26666666666666666</v>
      </c>
      <c r="E20" s="75">
        <f>C20/M20*10000</f>
        <v>0.20908855684464459</v>
      </c>
      <c r="F20" s="35">
        <f t="shared" si="4"/>
        <v>16</v>
      </c>
      <c r="G20" s="45">
        <v>11</v>
      </c>
      <c r="H20" s="45">
        <v>5</v>
      </c>
      <c r="I20" s="85">
        <v>3</v>
      </c>
      <c r="J20" s="85">
        <v>0</v>
      </c>
      <c r="K20" s="85">
        <v>0</v>
      </c>
      <c r="L20" s="87">
        <v>5</v>
      </c>
      <c r="M20" s="82">
        <v>382613</v>
      </c>
      <c r="N20" s="20"/>
    </row>
    <row r="21" spans="2:14" ht="27" hidden="1">
      <c r="B21" s="30" t="s">
        <v>204</v>
      </c>
      <c r="C21" s="83">
        <v>6</v>
      </c>
      <c r="D21" s="75">
        <f t="shared" si="3"/>
        <v>0.2</v>
      </c>
      <c r="E21" s="75">
        <f>C21/M21*10000</f>
        <v>0.15624145554539987</v>
      </c>
      <c r="F21" s="35">
        <f t="shared" si="4"/>
        <v>7</v>
      </c>
      <c r="G21" s="45">
        <v>6</v>
      </c>
      <c r="H21" s="45">
        <v>1</v>
      </c>
      <c r="I21" s="85">
        <v>1</v>
      </c>
      <c r="J21" s="85">
        <v>0</v>
      </c>
      <c r="K21" s="85">
        <v>1</v>
      </c>
      <c r="L21" s="87">
        <v>4</v>
      </c>
      <c r="M21" s="82">
        <v>384021</v>
      </c>
      <c r="N21" s="20"/>
    </row>
    <row r="22" spans="2:14" ht="27" hidden="1">
      <c r="B22" s="30" t="s">
        <v>205</v>
      </c>
      <c r="C22" s="83">
        <v>6</v>
      </c>
      <c r="D22" s="75">
        <f t="shared" si="3"/>
        <v>0.2</v>
      </c>
      <c r="E22" s="75">
        <f>C22/M22*10000</f>
        <v>0.1556601937969413</v>
      </c>
      <c r="F22" s="35">
        <f t="shared" si="4"/>
        <v>12</v>
      </c>
      <c r="G22" s="45">
        <v>6</v>
      </c>
      <c r="H22" s="45">
        <v>6</v>
      </c>
      <c r="I22" s="85">
        <v>2</v>
      </c>
      <c r="J22" s="85">
        <v>0</v>
      </c>
      <c r="K22" s="85">
        <v>0</v>
      </c>
      <c r="L22" s="87">
        <v>4</v>
      </c>
      <c r="M22" s="82">
        <v>385455</v>
      </c>
      <c r="N22" s="20"/>
    </row>
    <row r="23" spans="2:14" ht="27" hidden="1">
      <c r="B23" s="30" t="s">
        <v>206</v>
      </c>
      <c r="C23" s="83">
        <v>5</v>
      </c>
      <c r="D23" s="75">
        <f t="shared" si="3"/>
        <v>0.16666666666666666</v>
      </c>
      <c r="E23" s="75">
        <f>C23/M23*10000</f>
        <v>0.12958571447083672</v>
      </c>
      <c r="F23" s="35">
        <f t="shared" si="4"/>
        <v>10</v>
      </c>
      <c r="G23" s="45">
        <v>8</v>
      </c>
      <c r="H23" s="45">
        <v>2</v>
      </c>
      <c r="I23" s="85">
        <v>0</v>
      </c>
      <c r="J23" s="85">
        <v>0</v>
      </c>
      <c r="K23" s="85">
        <v>2</v>
      </c>
      <c r="L23" s="87">
        <v>3</v>
      </c>
      <c r="M23" s="82">
        <v>385845</v>
      </c>
      <c r="N23" s="20"/>
    </row>
    <row r="24" spans="2:14" ht="27" hidden="1">
      <c r="B24" s="30" t="s">
        <v>207</v>
      </c>
      <c r="C24" s="88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2">
        <v>387108</v>
      </c>
      <c r="N24" s="20"/>
    </row>
    <row r="25" spans="2:14" ht="27" hidden="1">
      <c r="B25" s="30" t="s">
        <v>208</v>
      </c>
      <c r="C25" s="88">
        <v>3</v>
      </c>
      <c r="D25" s="75">
        <f>C25/30</f>
        <v>0.1</v>
      </c>
      <c r="E25" s="75">
        <f>C25/M25*10000</f>
        <v>0.07729647837244534</v>
      </c>
      <c r="F25" s="35">
        <f>G25+H25</f>
        <v>3</v>
      </c>
      <c r="G25" s="85">
        <v>3</v>
      </c>
      <c r="H25" s="85">
        <v>0</v>
      </c>
      <c r="I25" s="85">
        <v>0</v>
      </c>
      <c r="J25" s="85">
        <v>0</v>
      </c>
      <c r="K25" s="85">
        <v>0</v>
      </c>
      <c r="L25" s="85">
        <v>3</v>
      </c>
      <c r="M25" s="82">
        <v>388116</v>
      </c>
      <c r="N25" s="20"/>
    </row>
    <row r="26" spans="2:14" ht="27" hidden="1">
      <c r="B26" s="30" t="s">
        <v>209</v>
      </c>
      <c r="C26" s="88">
        <v>0</v>
      </c>
      <c r="D26" s="89">
        <v>0</v>
      </c>
      <c r="E26" s="90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82">
        <v>388944</v>
      </c>
      <c r="N26" s="20"/>
    </row>
    <row r="27" spans="2:14" ht="27" hidden="1">
      <c r="B27" s="30" t="s">
        <v>210</v>
      </c>
      <c r="C27" s="88">
        <v>9</v>
      </c>
      <c r="D27" s="75">
        <f>C27/30</f>
        <v>0.3</v>
      </c>
      <c r="E27" s="75">
        <f>C27/M27*10000</f>
        <v>0.23143981279090697</v>
      </c>
      <c r="F27" s="35">
        <f>G27+H27</f>
        <v>15</v>
      </c>
      <c r="G27" s="91">
        <v>9</v>
      </c>
      <c r="H27" s="91">
        <v>6</v>
      </c>
      <c r="I27" s="91">
        <v>1</v>
      </c>
      <c r="J27" s="91">
        <v>0</v>
      </c>
      <c r="K27" s="91">
        <v>3</v>
      </c>
      <c r="L27" s="91">
        <v>5</v>
      </c>
      <c r="M27" s="82">
        <v>388870</v>
      </c>
      <c r="N27" s="20"/>
    </row>
    <row r="28" spans="2:14" ht="24.75" customHeight="1" hidden="1">
      <c r="B28" s="25"/>
      <c r="C28" s="88"/>
      <c r="D28" s="92"/>
      <c r="E28" s="92"/>
      <c r="F28" s="48"/>
      <c r="G28" s="91"/>
      <c r="H28" s="91"/>
      <c r="I28" s="91"/>
      <c r="J28" s="91"/>
      <c r="K28" s="91"/>
      <c r="L28" s="91"/>
      <c r="M28" s="38"/>
      <c r="N28" s="20"/>
    </row>
    <row r="29" spans="2:14" ht="24.75" customHeight="1" hidden="1">
      <c r="B29" s="25" t="s">
        <v>211</v>
      </c>
      <c r="C29" s="88">
        <v>85</v>
      </c>
      <c r="D29" s="75">
        <f>C29/360</f>
        <v>0.2361111111111111</v>
      </c>
      <c r="E29" s="75">
        <f aca="true" t="shared" si="5" ref="E29:E40">C29/M29*10000</f>
        <v>2.126584305307454</v>
      </c>
      <c r="F29" s="35">
        <f aca="true" t="shared" si="6" ref="F29:F40">G29+H29</f>
        <v>111</v>
      </c>
      <c r="G29" s="91">
        <v>85</v>
      </c>
      <c r="H29" s="91">
        <v>26</v>
      </c>
      <c r="I29" s="91">
        <v>15</v>
      </c>
      <c r="J29" s="91">
        <v>3</v>
      </c>
      <c r="K29" s="91">
        <v>17</v>
      </c>
      <c r="L29" s="91">
        <v>50</v>
      </c>
      <c r="M29" s="82">
        <v>399702</v>
      </c>
      <c r="N29" s="20"/>
    </row>
    <row r="30" spans="2:14" ht="27" hidden="1">
      <c r="B30" s="30" t="s">
        <v>212</v>
      </c>
      <c r="C30" s="88">
        <v>6</v>
      </c>
      <c r="D30" s="75">
        <f aca="true" t="shared" si="7" ref="D30:D40">C30/30</f>
        <v>0.2</v>
      </c>
      <c r="E30" s="75">
        <f t="shared" si="5"/>
        <v>0.15374838564195076</v>
      </c>
      <c r="F30" s="35">
        <f t="shared" si="6"/>
        <v>6</v>
      </c>
      <c r="G30" s="91">
        <v>6</v>
      </c>
      <c r="H30" s="91">
        <v>0</v>
      </c>
      <c r="I30" s="91">
        <v>0</v>
      </c>
      <c r="J30" s="91">
        <v>0</v>
      </c>
      <c r="K30" s="91">
        <v>1</v>
      </c>
      <c r="L30" s="91">
        <v>5</v>
      </c>
      <c r="M30" s="82">
        <v>390248</v>
      </c>
      <c r="N30" s="20"/>
    </row>
    <row r="31" spans="2:14" ht="27" hidden="1">
      <c r="B31" s="30" t="s">
        <v>128</v>
      </c>
      <c r="C31" s="88">
        <v>5</v>
      </c>
      <c r="D31" s="75">
        <f t="shared" si="7"/>
        <v>0.16666666666666666</v>
      </c>
      <c r="E31" s="75">
        <f t="shared" si="5"/>
        <v>0.12790209861763413</v>
      </c>
      <c r="F31" s="35">
        <f t="shared" si="6"/>
        <v>9</v>
      </c>
      <c r="G31" s="91">
        <v>5</v>
      </c>
      <c r="H31" s="91">
        <v>4</v>
      </c>
      <c r="I31" s="91">
        <v>0</v>
      </c>
      <c r="J31" s="91">
        <v>0</v>
      </c>
      <c r="K31" s="91">
        <v>1</v>
      </c>
      <c r="L31" s="91">
        <v>4</v>
      </c>
      <c r="M31" s="82">
        <v>390924</v>
      </c>
      <c r="N31" s="20"/>
    </row>
    <row r="32" spans="2:14" ht="27" hidden="1">
      <c r="B32" s="30" t="s">
        <v>214</v>
      </c>
      <c r="C32" s="88">
        <v>9</v>
      </c>
      <c r="D32" s="75">
        <f t="shared" si="7"/>
        <v>0.3</v>
      </c>
      <c r="E32" s="75">
        <f t="shared" si="5"/>
        <v>0.2296855859534504</v>
      </c>
      <c r="F32" s="35">
        <f t="shared" si="6"/>
        <v>10</v>
      </c>
      <c r="G32" s="91">
        <v>9</v>
      </c>
      <c r="H32" s="91">
        <v>1</v>
      </c>
      <c r="I32" s="91">
        <v>0</v>
      </c>
      <c r="J32" s="91">
        <v>0</v>
      </c>
      <c r="K32" s="91">
        <v>2</v>
      </c>
      <c r="L32" s="91">
        <v>7</v>
      </c>
      <c r="M32" s="82">
        <v>391840</v>
      </c>
      <c r="N32" s="20"/>
    </row>
    <row r="33" spans="2:14" ht="27" hidden="1">
      <c r="B33" s="30" t="s">
        <v>202</v>
      </c>
      <c r="C33" s="88">
        <v>5</v>
      </c>
      <c r="D33" s="75">
        <f t="shared" si="7"/>
        <v>0.16666666666666666</v>
      </c>
      <c r="E33" s="75">
        <f t="shared" si="5"/>
        <v>0.12737490510569568</v>
      </c>
      <c r="F33" s="35">
        <f t="shared" si="6"/>
        <v>6</v>
      </c>
      <c r="G33" s="91">
        <v>5</v>
      </c>
      <c r="H33" s="91">
        <v>1</v>
      </c>
      <c r="I33" s="91">
        <v>1</v>
      </c>
      <c r="J33" s="91">
        <v>0</v>
      </c>
      <c r="K33" s="91">
        <v>0</v>
      </c>
      <c r="L33" s="91">
        <v>4</v>
      </c>
      <c r="M33" s="82">
        <v>392542</v>
      </c>
      <c r="N33" s="20"/>
    </row>
    <row r="34" spans="2:14" ht="27" hidden="1">
      <c r="B34" s="30" t="s">
        <v>215</v>
      </c>
      <c r="C34" s="88">
        <v>7</v>
      </c>
      <c r="D34" s="75">
        <f t="shared" si="7"/>
        <v>0.23333333333333334</v>
      </c>
      <c r="E34" s="75">
        <f t="shared" si="5"/>
        <v>0.17791785278568523</v>
      </c>
      <c r="F34" s="35">
        <f t="shared" si="6"/>
        <v>8</v>
      </c>
      <c r="G34" s="91">
        <v>7</v>
      </c>
      <c r="H34" s="91">
        <v>1</v>
      </c>
      <c r="I34" s="91">
        <v>0</v>
      </c>
      <c r="J34" s="91">
        <v>1</v>
      </c>
      <c r="K34" s="91">
        <v>3</v>
      </c>
      <c r="L34" s="91">
        <v>3</v>
      </c>
      <c r="M34" s="82">
        <v>393440</v>
      </c>
      <c r="N34" s="20"/>
    </row>
    <row r="35" spans="2:14" ht="27" hidden="1">
      <c r="B35" s="30" t="s">
        <v>216</v>
      </c>
      <c r="C35" s="88">
        <v>9</v>
      </c>
      <c r="D35" s="92">
        <f t="shared" si="7"/>
        <v>0.3</v>
      </c>
      <c r="E35" s="92">
        <f t="shared" si="5"/>
        <v>0.228024748286014</v>
      </c>
      <c r="F35" s="35">
        <f t="shared" si="6"/>
        <v>16</v>
      </c>
      <c r="G35" s="91">
        <v>9</v>
      </c>
      <c r="H35" s="91">
        <v>7</v>
      </c>
      <c r="I35" s="91">
        <v>2</v>
      </c>
      <c r="J35" s="91">
        <v>1</v>
      </c>
      <c r="K35" s="91">
        <v>3</v>
      </c>
      <c r="L35" s="91">
        <v>3</v>
      </c>
      <c r="M35" s="82">
        <v>394694</v>
      </c>
      <c r="N35" s="20"/>
    </row>
    <row r="36" spans="2:14" ht="27" hidden="1">
      <c r="B36" s="30" t="s">
        <v>217</v>
      </c>
      <c r="C36" s="88">
        <v>6</v>
      </c>
      <c r="D36" s="92">
        <f t="shared" si="7"/>
        <v>0.2</v>
      </c>
      <c r="E36" s="92">
        <f t="shared" si="5"/>
        <v>0.15149640574777362</v>
      </c>
      <c r="F36" s="35">
        <f t="shared" si="6"/>
        <v>7</v>
      </c>
      <c r="G36" s="91">
        <v>6</v>
      </c>
      <c r="H36" s="91">
        <v>1</v>
      </c>
      <c r="I36" s="91">
        <v>3</v>
      </c>
      <c r="J36" s="91">
        <v>0</v>
      </c>
      <c r="K36" s="91">
        <v>2</v>
      </c>
      <c r="L36" s="91">
        <v>1</v>
      </c>
      <c r="M36" s="82">
        <v>396049</v>
      </c>
      <c r="N36" s="20"/>
    </row>
    <row r="37" spans="2:14" ht="27" hidden="1">
      <c r="B37" s="30" t="s">
        <v>206</v>
      </c>
      <c r="C37" s="88">
        <v>5</v>
      </c>
      <c r="D37" s="92">
        <f t="shared" si="7"/>
        <v>0.16666666666666666</v>
      </c>
      <c r="E37" s="92">
        <f t="shared" si="5"/>
        <v>0.125976951256998</v>
      </c>
      <c r="F37" s="35">
        <f t="shared" si="6"/>
        <v>7</v>
      </c>
      <c r="G37" s="91">
        <v>5</v>
      </c>
      <c r="H37" s="91">
        <v>2</v>
      </c>
      <c r="I37" s="91">
        <v>1</v>
      </c>
      <c r="J37" s="91">
        <v>1</v>
      </c>
      <c r="K37" s="91">
        <v>1</v>
      </c>
      <c r="L37" s="91">
        <v>2</v>
      </c>
      <c r="M37" s="82">
        <v>396898</v>
      </c>
      <c r="N37" s="20"/>
    </row>
    <row r="38" spans="2:14" ht="27" hidden="1">
      <c r="B38" s="30" t="s">
        <v>207</v>
      </c>
      <c r="C38" s="88">
        <v>3</v>
      </c>
      <c r="D38" s="92">
        <f t="shared" si="7"/>
        <v>0.1</v>
      </c>
      <c r="E38" s="92">
        <f t="shared" si="5"/>
        <v>0.0753411068613146</v>
      </c>
      <c r="F38" s="35">
        <f t="shared" si="6"/>
        <v>3</v>
      </c>
      <c r="G38" s="91">
        <v>3</v>
      </c>
      <c r="H38" s="91">
        <v>0</v>
      </c>
      <c r="I38" s="91">
        <v>1</v>
      </c>
      <c r="J38" s="91">
        <v>0</v>
      </c>
      <c r="K38" s="91">
        <v>0</v>
      </c>
      <c r="L38" s="91">
        <v>2</v>
      </c>
      <c r="M38" s="82">
        <v>398189</v>
      </c>
      <c r="N38" s="20"/>
    </row>
    <row r="39" spans="2:14" ht="27" hidden="1">
      <c r="B39" s="30" t="s">
        <v>208</v>
      </c>
      <c r="C39" s="88">
        <v>12</v>
      </c>
      <c r="D39" s="92">
        <f t="shared" si="7"/>
        <v>0.4</v>
      </c>
      <c r="E39" s="92">
        <f t="shared" si="5"/>
        <v>0.3007948503921613</v>
      </c>
      <c r="F39" s="48">
        <f t="shared" si="6"/>
        <v>17</v>
      </c>
      <c r="G39" s="91">
        <v>12</v>
      </c>
      <c r="H39" s="91">
        <v>5</v>
      </c>
      <c r="I39" s="91">
        <v>2</v>
      </c>
      <c r="J39" s="91">
        <v>0</v>
      </c>
      <c r="K39" s="91">
        <v>2</v>
      </c>
      <c r="L39" s="91">
        <v>8</v>
      </c>
      <c r="M39" s="82">
        <v>398943</v>
      </c>
      <c r="N39" s="20"/>
    </row>
    <row r="40" spans="2:14" ht="27" hidden="1">
      <c r="B40" s="30" t="s">
        <v>209</v>
      </c>
      <c r="C40" s="88">
        <v>6</v>
      </c>
      <c r="D40" s="92">
        <f t="shared" si="7"/>
        <v>0.2</v>
      </c>
      <c r="E40" s="92">
        <f t="shared" si="5"/>
        <v>0.1501674366919115</v>
      </c>
      <c r="F40" s="48">
        <f t="shared" si="6"/>
        <v>8</v>
      </c>
      <c r="G40" s="91">
        <v>6</v>
      </c>
      <c r="H40" s="91">
        <v>2</v>
      </c>
      <c r="I40" s="91">
        <v>1</v>
      </c>
      <c r="J40" s="91">
        <v>0</v>
      </c>
      <c r="K40" s="91">
        <v>1</v>
      </c>
      <c r="L40" s="91">
        <v>4</v>
      </c>
      <c r="M40" s="82">
        <v>399554</v>
      </c>
      <c r="N40" s="20"/>
    </row>
    <row r="41" spans="2:14" ht="19.5" hidden="1">
      <c r="B41" s="25" t="s">
        <v>211</v>
      </c>
      <c r="C41" s="88"/>
      <c r="D41" s="92"/>
      <c r="E41" s="92"/>
      <c r="F41" s="48"/>
      <c r="G41" s="91"/>
      <c r="H41" s="91"/>
      <c r="I41" s="91"/>
      <c r="J41" s="91"/>
      <c r="K41" s="91"/>
      <c r="L41" s="91"/>
      <c r="M41" s="82"/>
      <c r="N41" s="20"/>
    </row>
    <row r="42" spans="2:14" ht="27" hidden="1">
      <c r="B42" s="30" t="s">
        <v>210</v>
      </c>
      <c r="C42" s="88">
        <v>12</v>
      </c>
      <c r="D42" s="92">
        <f>C42/30</f>
        <v>0.4</v>
      </c>
      <c r="E42" s="92">
        <f>C42/M42*10000</f>
        <v>0.3002236666316406</v>
      </c>
      <c r="F42" s="48">
        <f>G42+H42</f>
        <v>14</v>
      </c>
      <c r="G42" s="91">
        <v>12</v>
      </c>
      <c r="H42" s="91">
        <v>2</v>
      </c>
      <c r="I42" s="91">
        <v>4</v>
      </c>
      <c r="J42" s="91">
        <v>0</v>
      </c>
      <c r="K42" s="91">
        <v>1</v>
      </c>
      <c r="L42" s="91">
        <v>7</v>
      </c>
      <c r="M42" s="82">
        <v>399702</v>
      </c>
      <c r="N42" s="20"/>
    </row>
    <row r="43" spans="2:14" ht="19.5" hidden="1">
      <c r="B43" s="30"/>
      <c r="C43" s="88"/>
      <c r="D43" s="92"/>
      <c r="E43" s="92"/>
      <c r="F43" s="48"/>
      <c r="G43" s="91"/>
      <c r="H43" s="91"/>
      <c r="I43" s="91"/>
      <c r="J43" s="91"/>
      <c r="K43" s="91"/>
      <c r="L43" s="91"/>
      <c r="M43" s="82"/>
      <c r="N43" s="20"/>
    </row>
    <row r="44" spans="2:14" ht="19.5" hidden="1">
      <c r="B44" s="25" t="s">
        <v>218</v>
      </c>
      <c r="C44" s="88">
        <f>SUM(C45:C56)</f>
        <v>97</v>
      </c>
      <c r="D44" s="92">
        <f>C44/360</f>
        <v>0.26944444444444443</v>
      </c>
      <c r="E44" s="92">
        <f aca="true" t="shared" si="8" ref="E44:E57">C44/M44*10000</f>
        <v>2.3821744586692732</v>
      </c>
      <c r="F44" s="48">
        <f aca="true" t="shared" si="9" ref="F44:L44">SUM(F45:F56)</f>
        <v>133</v>
      </c>
      <c r="G44" s="91">
        <f t="shared" si="9"/>
        <v>98</v>
      </c>
      <c r="H44" s="91">
        <f t="shared" si="9"/>
        <v>35</v>
      </c>
      <c r="I44" s="91">
        <f t="shared" si="9"/>
        <v>32</v>
      </c>
      <c r="J44" s="91">
        <f t="shared" si="9"/>
        <v>6</v>
      </c>
      <c r="K44" s="91">
        <f t="shared" si="9"/>
        <v>27</v>
      </c>
      <c r="L44" s="91">
        <f t="shared" si="9"/>
        <v>32</v>
      </c>
      <c r="M44" s="82">
        <f>M56</f>
        <v>407191</v>
      </c>
      <c r="N44" s="20"/>
    </row>
    <row r="45" spans="2:14" ht="27" hidden="1">
      <c r="B45" s="30" t="s">
        <v>212</v>
      </c>
      <c r="C45" s="88">
        <v>17</v>
      </c>
      <c r="D45" s="92">
        <f aca="true" t="shared" si="10" ref="D45:D56">C45/30</f>
        <v>0.5666666666666667</v>
      </c>
      <c r="E45" s="92">
        <f t="shared" si="8"/>
        <v>0.42404378127322884</v>
      </c>
      <c r="F45" s="48">
        <f>G45+H45</f>
        <v>26</v>
      </c>
      <c r="G45" s="91">
        <v>17</v>
      </c>
      <c r="H45" s="91">
        <v>9</v>
      </c>
      <c r="I45" s="91">
        <v>4</v>
      </c>
      <c r="J45" s="91">
        <v>3</v>
      </c>
      <c r="K45" s="91">
        <v>2</v>
      </c>
      <c r="L45" s="91">
        <v>8</v>
      </c>
      <c r="M45" s="82">
        <v>400902</v>
      </c>
      <c r="N45" s="20"/>
    </row>
    <row r="46" spans="2:14" ht="27" hidden="1">
      <c r="B46" s="30" t="s">
        <v>128</v>
      </c>
      <c r="C46" s="88">
        <v>4</v>
      </c>
      <c r="D46" s="92">
        <f t="shared" si="10"/>
        <v>0.13333333333333333</v>
      </c>
      <c r="E46" s="92">
        <f t="shared" si="8"/>
        <v>0.0996308676354108</v>
      </c>
      <c r="F46" s="48">
        <f>G46+H46</f>
        <v>5</v>
      </c>
      <c r="G46" s="91">
        <v>4</v>
      </c>
      <c r="H46" s="91">
        <v>1</v>
      </c>
      <c r="I46" s="91">
        <v>3</v>
      </c>
      <c r="J46" s="91">
        <v>0</v>
      </c>
      <c r="K46" s="91">
        <v>1</v>
      </c>
      <c r="L46" s="91">
        <v>0</v>
      </c>
      <c r="M46" s="82">
        <v>401482</v>
      </c>
      <c r="N46" s="20"/>
    </row>
    <row r="47" spans="2:14" ht="27" hidden="1">
      <c r="B47" s="30" t="s">
        <v>214</v>
      </c>
      <c r="C47" s="88">
        <v>7</v>
      </c>
      <c r="D47" s="92">
        <f t="shared" si="10"/>
        <v>0.23333333333333334</v>
      </c>
      <c r="E47" s="92">
        <f t="shared" si="8"/>
        <v>0.17407998726729235</v>
      </c>
      <c r="F47" s="48">
        <v>9</v>
      </c>
      <c r="G47" s="91">
        <v>7</v>
      </c>
      <c r="H47" s="91">
        <v>2</v>
      </c>
      <c r="I47" s="91">
        <v>1</v>
      </c>
      <c r="J47" s="91">
        <v>2</v>
      </c>
      <c r="K47" s="91">
        <v>2</v>
      </c>
      <c r="L47" s="91">
        <v>2</v>
      </c>
      <c r="M47" s="82">
        <v>402114</v>
      </c>
      <c r="N47" s="20"/>
    </row>
    <row r="48" spans="2:14" ht="27" hidden="1">
      <c r="B48" s="30" t="s">
        <v>202</v>
      </c>
      <c r="C48" s="88">
        <v>4</v>
      </c>
      <c r="D48" s="92">
        <f t="shared" si="10"/>
        <v>0.13333333333333333</v>
      </c>
      <c r="E48" s="92">
        <f t="shared" si="8"/>
        <v>0.09946809436538112</v>
      </c>
      <c r="F48" s="48">
        <v>4</v>
      </c>
      <c r="G48" s="91">
        <v>4</v>
      </c>
      <c r="H48" s="91">
        <v>0</v>
      </c>
      <c r="I48" s="91">
        <v>1</v>
      </c>
      <c r="J48" s="91">
        <v>0</v>
      </c>
      <c r="K48" s="91">
        <v>3</v>
      </c>
      <c r="L48" s="91">
        <v>0</v>
      </c>
      <c r="M48" s="82">
        <v>402139</v>
      </c>
      <c r="N48" s="20"/>
    </row>
    <row r="49" spans="2:14" ht="27" hidden="1">
      <c r="B49" s="30" t="s">
        <v>215</v>
      </c>
      <c r="C49" s="88">
        <v>5</v>
      </c>
      <c r="D49" s="92">
        <f t="shared" si="10"/>
        <v>0.16666666666666666</v>
      </c>
      <c r="E49" s="92">
        <f t="shared" si="8"/>
        <v>0.12420200213627444</v>
      </c>
      <c r="F49" s="48">
        <v>11</v>
      </c>
      <c r="G49" s="91">
        <v>5</v>
      </c>
      <c r="H49" s="91">
        <v>6</v>
      </c>
      <c r="I49" s="91">
        <v>3</v>
      </c>
      <c r="J49" s="91">
        <v>0</v>
      </c>
      <c r="K49" s="91">
        <v>1</v>
      </c>
      <c r="L49" s="91">
        <v>1</v>
      </c>
      <c r="M49" s="82">
        <v>402570</v>
      </c>
      <c r="N49" s="20"/>
    </row>
    <row r="50" spans="2:14" ht="27" hidden="1">
      <c r="B50" s="30" t="s">
        <v>216</v>
      </c>
      <c r="C50" s="88">
        <v>8</v>
      </c>
      <c r="D50" s="92">
        <f t="shared" si="10"/>
        <v>0.26666666666666666</v>
      </c>
      <c r="E50" s="92">
        <f t="shared" si="8"/>
        <v>0.19827893881111947</v>
      </c>
      <c r="F50" s="48">
        <v>9</v>
      </c>
      <c r="G50" s="91">
        <v>8</v>
      </c>
      <c r="H50" s="91">
        <v>1</v>
      </c>
      <c r="I50" s="91">
        <v>2</v>
      </c>
      <c r="J50" s="91">
        <v>0</v>
      </c>
      <c r="K50" s="91">
        <v>3</v>
      </c>
      <c r="L50" s="91">
        <v>3</v>
      </c>
      <c r="M50" s="82">
        <v>403472</v>
      </c>
      <c r="N50" s="20"/>
    </row>
    <row r="51" spans="2:14" ht="27" hidden="1">
      <c r="B51" s="30" t="s">
        <v>217</v>
      </c>
      <c r="C51" s="88">
        <v>4</v>
      </c>
      <c r="D51" s="92">
        <f t="shared" si="10"/>
        <v>0.13333333333333333</v>
      </c>
      <c r="E51" s="92">
        <f t="shared" si="8"/>
        <v>0.09885769928476454</v>
      </c>
      <c r="F51" s="48">
        <v>5</v>
      </c>
      <c r="G51" s="91">
        <v>4</v>
      </c>
      <c r="H51" s="91">
        <v>1</v>
      </c>
      <c r="I51" s="91">
        <v>2</v>
      </c>
      <c r="J51" s="91">
        <v>0</v>
      </c>
      <c r="K51" s="91">
        <v>2</v>
      </c>
      <c r="L51" s="91">
        <v>0</v>
      </c>
      <c r="M51" s="82">
        <v>404622</v>
      </c>
      <c r="N51" s="20"/>
    </row>
    <row r="52" spans="2:14" ht="27" hidden="1">
      <c r="B52" s="30" t="s">
        <v>206</v>
      </c>
      <c r="C52" s="88">
        <v>12</v>
      </c>
      <c r="D52" s="92">
        <f t="shared" si="10"/>
        <v>0.4</v>
      </c>
      <c r="E52" s="92">
        <f t="shared" si="8"/>
        <v>0.29633727132640564</v>
      </c>
      <c r="F52" s="48">
        <v>16</v>
      </c>
      <c r="G52" s="91">
        <v>12</v>
      </c>
      <c r="H52" s="91">
        <v>4</v>
      </c>
      <c r="I52" s="91">
        <v>3</v>
      </c>
      <c r="J52" s="91">
        <v>1</v>
      </c>
      <c r="K52" s="91">
        <v>3</v>
      </c>
      <c r="L52" s="91">
        <v>5</v>
      </c>
      <c r="M52" s="82">
        <v>404944</v>
      </c>
      <c r="N52" s="20"/>
    </row>
    <row r="53" spans="2:14" ht="27" hidden="1">
      <c r="B53" s="30" t="s">
        <v>207</v>
      </c>
      <c r="C53" s="88">
        <v>6</v>
      </c>
      <c r="D53" s="92">
        <f t="shared" si="10"/>
        <v>0.2</v>
      </c>
      <c r="E53" s="92">
        <f t="shared" si="8"/>
        <v>0.1478127409655621</v>
      </c>
      <c r="F53" s="48">
        <v>6</v>
      </c>
      <c r="G53" s="91">
        <v>6</v>
      </c>
      <c r="H53" s="91">
        <v>0</v>
      </c>
      <c r="I53" s="91">
        <v>2</v>
      </c>
      <c r="J53" s="91">
        <v>0</v>
      </c>
      <c r="K53" s="91">
        <v>0</v>
      </c>
      <c r="L53" s="91">
        <v>4</v>
      </c>
      <c r="M53" s="82">
        <v>405919</v>
      </c>
      <c r="N53" s="20"/>
    </row>
    <row r="54" spans="2:14" ht="27" hidden="1">
      <c r="B54" s="30" t="s">
        <v>224</v>
      </c>
      <c r="C54" s="88">
        <v>11</v>
      </c>
      <c r="D54" s="92">
        <f t="shared" si="10"/>
        <v>0.36666666666666664</v>
      </c>
      <c r="E54" s="92">
        <f t="shared" si="8"/>
        <v>0.2706966007889576</v>
      </c>
      <c r="F54" s="48">
        <v>18</v>
      </c>
      <c r="G54" s="91">
        <v>12</v>
      </c>
      <c r="H54" s="91">
        <v>6</v>
      </c>
      <c r="I54" s="91">
        <v>5</v>
      </c>
      <c r="J54" s="91">
        <v>0</v>
      </c>
      <c r="K54" s="91">
        <v>3</v>
      </c>
      <c r="L54" s="91">
        <v>3</v>
      </c>
      <c r="M54" s="82">
        <v>406359</v>
      </c>
      <c r="N54" s="20"/>
    </row>
    <row r="55" spans="2:14" ht="27" hidden="1">
      <c r="B55" s="30" t="s">
        <v>209</v>
      </c>
      <c r="C55" s="88">
        <v>11</v>
      </c>
      <c r="D55" s="92">
        <f t="shared" si="10"/>
        <v>0.36666666666666664</v>
      </c>
      <c r="E55" s="92">
        <f t="shared" si="8"/>
        <v>0.2704483541988336</v>
      </c>
      <c r="F55" s="48">
        <v>12</v>
      </c>
      <c r="G55" s="91">
        <v>11</v>
      </c>
      <c r="H55" s="91">
        <v>1</v>
      </c>
      <c r="I55" s="91">
        <v>1</v>
      </c>
      <c r="J55" s="91">
        <v>0</v>
      </c>
      <c r="K55" s="91">
        <v>6</v>
      </c>
      <c r="L55" s="91">
        <v>4</v>
      </c>
      <c r="M55" s="79">
        <v>406732</v>
      </c>
      <c r="N55" s="20"/>
    </row>
    <row r="56" spans="2:14" ht="27" hidden="1">
      <c r="B56" s="30" t="s">
        <v>210</v>
      </c>
      <c r="C56" s="88">
        <v>8</v>
      </c>
      <c r="D56" s="93">
        <f t="shared" si="10"/>
        <v>0.26666666666666666</v>
      </c>
      <c r="E56" s="92">
        <f t="shared" si="8"/>
        <v>0.19646799659128025</v>
      </c>
      <c r="F56" s="48">
        <v>12</v>
      </c>
      <c r="G56" s="91">
        <v>8</v>
      </c>
      <c r="H56" s="91">
        <v>4</v>
      </c>
      <c r="I56" s="91">
        <v>5</v>
      </c>
      <c r="J56" s="95">
        <v>0</v>
      </c>
      <c r="K56" s="91">
        <v>1</v>
      </c>
      <c r="L56" s="91">
        <v>2</v>
      </c>
      <c r="M56" s="79">
        <v>407191</v>
      </c>
      <c r="N56" s="20"/>
    </row>
    <row r="57" spans="2:14" ht="19.5">
      <c r="B57" s="24" t="s">
        <v>219</v>
      </c>
      <c r="C57" s="88">
        <f>SUM(C58:C69)</f>
        <v>78</v>
      </c>
      <c r="D57" s="93">
        <f>C57/360</f>
        <v>0.21666666666666667</v>
      </c>
      <c r="E57" s="92">
        <f t="shared" si="8"/>
        <v>0.15810004286943471</v>
      </c>
      <c r="F57" s="48">
        <f aca="true" t="shared" si="11" ref="F57:M57">SUM(F58:F69)</f>
        <v>106</v>
      </c>
      <c r="G57" s="48">
        <f t="shared" si="11"/>
        <v>82</v>
      </c>
      <c r="H57" s="48">
        <f t="shared" si="11"/>
        <v>24</v>
      </c>
      <c r="I57" s="48">
        <f t="shared" si="11"/>
        <v>26</v>
      </c>
      <c r="J57" s="48">
        <f t="shared" si="11"/>
        <v>5</v>
      </c>
      <c r="K57" s="48">
        <f t="shared" si="11"/>
        <v>12</v>
      </c>
      <c r="L57" s="48">
        <f t="shared" si="11"/>
        <v>35</v>
      </c>
      <c r="M57" s="48">
        <f t="shared" si="11"/>
        <v>4933585</v>
      </c>
      <c r="N57" s="20"/>
    </row>
    <row r="58" spans="2:14" ht="27" hidden="1">
      <c r="B58" s="30" t="s">
        <v>212</v>
      </c>
      <c r="C58" s="88">
        <v>6</v>
      </c>
      <c r="D58" s="93">
        <f aca="true" t="shared" si="12" ref="D58:D63">C58/30</f>
        <v>0.2</v>
      </c>
      <c r="E58" s="92">
        <f aca="true" t="shared" si="13" ref="E58:E63">C58/M58*10000</f>
        <v>0.14703647975062614</v>
      </c>
      <c r="F58" s="94">
        <v>6</v>
      </c>
      <c r="G58" s="91">
        <v>6</v>
      </c>
      <c r="H58" s="91">
        <v>0</v>
      </c>
      <c r="I58" s="94">
        <v>5</v>
      </c>
      <c r="J58" s="95">
        <v>0</v>
      </c>
      <c r="K58" s="95">
        <v>0</v>
      </c>
      <c r="L58" s="94">
        <v>1</v>
      </c>
      <c r="M58" s="96">
        <v>408062</v>
      </c>
      <c r="N58" s="20"/>
    </row>
    <row r="59" spans="2:14" ht="27" hidden="1">
      <c r="B59" s="30" t="s">
        <v>128</v>
      </c>
      <c r="C59" s="88">
        <v>7</v>
      </c>
      <c r="D59" s="93">
        <f t="shared" si="12"/>
        <v>0.23333333333333334</v>
      </c>
      <c r="E59" s="92">
        <f t="shared" si="13"/>
        <v>0.1713464650000367</v>
      </c>
      <c r="F59" s="94">
        <v>10</v>
      </c>
      <c r="G59" s="91">
        <v>7</v>
      </c>
      <c r="H59" s="94">
        <v>3</v>
      </c>
      <c r="I59" s="94">
        <v>3</v>
      </c>
      <c r="J59" s="95">
        <v>0</v>
      </c>
      <c r="K59" s="95">
        <v>0</v>
      </c>
      <c r="L59" s="94">
        <v>4</v>
      </c>
      <c r="M59" s="96">
        <v>408529</v>
      </c>
      <c r="N59" s="20"/>
    </row>
    <row r="60" spans="2:14" ht="27" hidden="1">
      <c r="B60" s="30" t="s">
        <v>239</v>
      </c>
      <c r="C60" s="88">
        <v>7</v>
      </c>
      <c r="D60" s="93">
        <f t="shared" si="12"/>
        <v>0.23333333333333334</v>
      </c>
      <c r="E60" s="92">
        <f t="shared" si="13"/>
        <v>0.17114872579773643</v>
      </c>
      <c r="F60" s="91">
        <v>7</v>
      </c>
      <c r="G60" s="91">
        <v>7</v>
      </c>
      <c r="H60" s="91">
        <v>0</v>
      </c>
      <c r="I60" s="91">
        <v>0</v>
      </c>
      <c r="J60" s="91">
        <v>0</v>
      </c>
      <c r="K60" s="94">
        <v>4</v>
      </c>
      <c r="L60" s="94">
        <v>3</v>
      </c>
      <c r="M60" s="96">
        <v>409001</v>
      </c>
      <c r="N60" s="20"/>
    </row>
    <row r="61" spans="2:14" ht="27" hidden="1">
      <c r="B61" s="30" t="s">
        <v>202</v>
      </c>
      <c r="C61" s="88">
        <v>6</v>
      </c>
      <c r="D61" s="93">
        <f t="shared" si="12"/>
        <v>0.2</v>
      </c>
      <c r="E61" s="92">
        <f t="shared" si="13"/>
        <v>0.14658959311615272</v>
      </c>
      <c r="F61" s="91">
        <v>8</v>
      </c>
      <c r="G61" s="91">
        <v>6</v>
      </c>
      <c r="H61" s="91">
        <v>2</v>
      </c>
      <c r="I61" s="91">
        <v>2</v>
      </c>
      <c r="J61" s="91">
        <v>1</v>
      </c>
      <c r="K61" s="91">
        <v>1</v>
      </c>
      <c r="L61" s="91">
        <v>2</v>
      </c>
      <c r="M61" s="96">
        <v>409306</v>
      </c>
      <c r="N61" s="20"/>
    </row>
    <row r="62" spans="2:14" ht="28.5">
      <c r="B62" s="30" t="s">
        <v>215</v>
      </c>
      <c r="C62" s="88">
        <v>6</v>
      </c>
      <c r="D62" s="93">
        <f t="shared" si="12"/>
        <v>0.2</v>
      </c>
      <c r="E62" s="92">
        <f t="shared" si="13"/>
        <v>0.14648866666015606</v>
      </c>
      <c r="F62" s="91">
        <v>9</v>
      </c>
      <c r="G62" s="91">
        <v>6</v>
      </c>
      <c r="H62" s="91">
        <v>3</v>
      </c>
      <c r="I62" s="91">
        <v>1</v>
      </c>
      <c r="J62" s="91">
        <v>0</v>
      </c>
      <c r="K62" s="91">
        <v>2</v>
      </c>
      <c r="L62" s="91">
        <v>3</v>
      </c>
      <c r="M62" s="91">
        <v>409588</v>
      </c>
      <c r="N62" s="20"/>
    </row>
    <row r="63" spans="2:14" ht="28.5">
      <c r="B63" s="30" t="s">
        <v>216</v>
      </c>
      <c r="C63" s="88">
        <v>5</v>
      </c>
      <c r="D63" s="93">
        <f t="shared" si="12"/>
        <v>0.16666666666666666</v>
      </c>
      <c r="E63" s="92">
        <f t="shared" si="13"/>
        <v>0.12190840290239525</v>
      </c>
      <c r="F63" s="91">
        <v>6</v>
      </c>
      <c r="G63" s="91">
        <v>5</v>
      </c>
      <c r="H63" s="91">
        <v>1</v>
      </c>
      <c r="I63" s="91">
        <v>1</v>
      </c>
      <c r="J63" s="91">
        <v>1</v>
      </c>
      <c r="K63" s="91">
        <v>0</v>
      </c>
      <c r="L63" s="91">
        <v>3</v>
      </c>
      <c r="M63" s="91">
        <v>410144</v>
      </c>
      <c r="N63" s="20"/>
    </row>
    <row r="64" spans="2:14" ht="28.5">
      <c r="B64" s="30" t="s">
        <v>217</v>
      </c>
      <c r="C64" s="88">
        <v>6</v>
      </c>
      <c r="D64" s="93">
        <f aca="true" t="shared" si="14" ref="D64:D69">C64/30</f>
        <v>0.2</v>
      </c>
      <c r="E64" s="92">
        <f aca="true" t="shared" si="15" ref="E64:E69">C64/M64*10000</f>
        <v>0.1458721819317853</v>
      </c>
      <c r="F64" s="91">
        <v>11</v>
      </c>
      <c r="G64" s="91">
        <v>7</v>
      </c>
      <c r="H64" s="91">
        <v>4</v>
      </c>
      <c r="I64" s="91">
        <v>1</v>
      </c>
      <c r="J64" s="91">
        <v>1</v>
      </c>
      <c r="K64" s="91">
        <v>0</v>
      </c>
      <c r="L64" s="91">
        <v>4</v>
      </c>
      <c r="M64" s="91">
        <v>411319</v>
      </c>
      <c r="N64" s="20"/>
    </row>
    <row r="65" spans="2:14" ht="28.5">
      <c r="B65" s="30" t="s">
        <v>206</v>
      </c>
      <c r="C65" s="88">
        <v>6</v>
      </c>
      <c r="D65" s="93">
        <f t="shared" si="14"/>
        <v>0.2</v>
      </c>
      <c r="E65" s="92">
        <f t="shared" si="15"/>
        <v>0.14558795696419993</v>
      </c>
      <c r="F65" s="91">
        <v>13</v>
      </c>
      <c r="G65" s="91">
        <v>8</v>
      </c>
      <c r="H65" s="91">
        <v>5</v>
      </c>
      <c r="I65" s="91">
        <v>3</v>
      </c>
      <c r="J65" s="91">
        <v>0</v>
      </c>
      <c r="K65" s="91">
        <v>0</v>
      </c>
      <c r="L65" s="91">
        <v>3</v>
      </c>
      <c r="M65" s="91">
        <v>412122</v>
      </c>
      <c r="N65" s="20"/>
    </row>
    <row r="66" spans="2:14" ht="28.5">
      <c r="B66" s="30" t="s">
        <v>207</v>
      </c>
      <c r="C66" s="91">
        <v>8</v>
      </c>
      <c r="D66" s="93">
        <f t="shared" si="14"/>
        <v>0.26666666666666666</v>
      </c>
      <c r="E66" s="92">
        <f t="shared" si="15"/>
        <v>0.19358132714518358</v>
      </c>
      <c r="F66" s="91">
        <v>8</v>
      </c>
      <c r="G66" s="91">
        <v>8</v>
      </c>
      <c r="H66" s="91">
        <v>0</v>
      </c>
      <c r="I66" s="91">
        <v>3</v>
      </c>
      <c r="J66" s="91">
        <v>1</v>
      </c>
      <c r="K66" s="91">
        <v>1</v>
      </c>
      <c r="L66" s="91">
        <v>3</v>
      </c>
      <c r="M66" s="91">
        <v>413263</v>
      </c>
      <c r="N66" s="20"/>
    </row>
    <row r="67" spans="2:14" ht="28.5">
      <c r="B67" s="30" t="s">
        <v>224</v>
      </c>
      <c r="C67" s="91">
        <v>4</v>
      </c>
      <c r="D67" s="93">
        <f t="shared" si="14"/>
        <v>0.13333333333333333</v>
      </c>
      <c r="E67" s="92">
        <f t="shared" si="15"/>
        <v>0.09669075878072952</v>
      </c>
      <c r="F67" s="91">
        <v>6</v>
      </c>
      <c r="G67" s="91">
        <v>4</v>
      </c>
      <c r="H67" s="91">
        <v>2</v>
      </c>
      <c r="I67" s="91">
        <v>1</v>
      </c>
      <c r="J67" s="91">
        <v>0</v>
      </c>
      <c r="K67" s="91">
        <v>2</v>
      </c>
      <c r="L67" s="91">
        <v>1</v>
      </c>
      <c r="M67" s="91">
        <v>413690</v>
      </c>
      <c r="N67" s="20"/>
    </row>
    <row r="68" spans="2:14" ht="28.5">
      <c r="B68" s="30" t="s">
        <v>209</v>
      </c>
      <c r="C68" s="91">
        <v>6</v>
      </c>
      <c r="D68" s="93">
        <f t="shared" si="14"/>
        <v>0.2</v>
      </c>
      <c r="E68" s="92">
        <f t="shared" si="15"/>
        <v>0.14489358773427483</v>
      </c>
      <c r="F68" s="91">
        <v>10</v>
      </c>
      <c r="G68" s="91">
        <v>6</v>
      </c>
      <c r="H68" s="91">
        <v>4</v>
      </c>
      <c r="I68" s="91">
        <v>2</v>
      </c>
      <c r="J68" s="91">
        <v>0</v>
      </c>
      <c r="K68" s="91">
        <v>2</v>
      </c>
      <c r="L68" s="91">
        <v>2</v>
      </c>
      <c r="M68" s="91">
        <v>414097</v>
      </c>
      <c r="N68" s="20"/>
    </row>
    <row r="69" spans="2:14" ht="28.5">
      <c r="B69" s="30" t="s">
        <v>210</v>
      </c>
      <c r="C69" s="91">
        <v>11</v>
      </c>
      <c r="D69" s="93">
        <f t="shared" si="14"/>
        <v>0.36666666666666664</v>
      </c>
      <c r="E69" s="92">
        <f t="shared" si="15"/>
        <v>0.2654030265596047</v>
      </c>
      <c r="F69" s="91">
        <v>12</v>
      </c>
      <c r="G69" s="91">
        <v>12</v>
      </c>
      <c r="H69" s="91">
        <v>0</v>
      </c>
      <c r="I69" s="91">
        <v>4</v>
      </c>
      <c r="J69" s="91">
        <v>1</v>
      </c>
      <c r="K69" s="91">
        <v>0</v>
      </c>
      <c r="L69" s="91">
        <v>6</v>
      </c>
      <c r="M69" s="91">
        <v>414464</v>
      </c>
      <c r="N69" s="20"/>
    </row>
    <row r="70" spans="2:14" ht="19.5">
      <c r="B70" s="25" t="s">
        <v>236</v>
      </c>
      <c r="C70" s="91"/>
      <c r="D70" s="93"/>
      <c r="E70" s="92"/>
      <c r="F70" s="91"/>
      <c r="G70" s="91"/>
      <c r="H70" s="91"/>
      <c r="I70" s="91"/>
      <c r="J70" s="91"/>
      <c r="K70" s="91"/>
      <c r="L70" s="91"/>
      <c r="M70" s="91"/>
      <c r="N70" s="20"/>
    </row>
    <row r="71" spans="2:14" ht="28.5">
      <c r="B71" s="30" t="s">
        <v>212</v>
      </c>
      <c r="C71" s="91">
        <v>11</v>
      </c>
      <c r="D71" s="93">
        <f>C71/30</f>
        <v>0.36666666666666664</v>
      </c>
      <c r="E71" s="92">
        <f>C71/M71*10000</f>
        <v>0.26490640375107466</v>
      </c>
      <c r="F71" s="91">
        <v>15</v>
      </c>
      <c r="G71" s="91">
        <v>11</v>
      </c>
      <c r="H71" s="91">
        <v>4</v>
      </c>
      <c r="I71" s="91">
        <v>3</v>
      </c>
      <c r="J71" s="91">
        <v>0</v>
      </c>
      <c r="K71" s="91">
        <v>2</v>
      </c>
      <c r="L71" s="91">
        <v>6</v>
      </c>
      <c r="M71" s="91">
        <v>415241</v>
      </c>
      <c r="N71" s="20"/>
    </row>
    <row r="72" spans="2:14" ht="28.5">
      <c r="B72" s="30" t="s">
        <v>128</v>
      </c>
      <c r="C72" s="91">
        <v>10</v>
      </c>
      <c r="D72" s="93">
        <f>C72/30</f>
        <v>0.3333333333333333</v>
      </c>
      <c r="E72" s="92">
        <f>C72/M72*10000</f>
        <v>0.24066346102936576</v>
      </c>
      <c r="F72" s="91">
        <v>11</v>
      </c>
      <c r="G72" s="91">
        <v>10</v>
      </c>
      <c r="H72" s="91">
        <v>1</v>
      </c>
      <c r="I72" s="91">
        <v>4</v>
      </c>
      <c r="J72" s="91">
        <v>1</v>
      </c>
      <c r="K72" s="91">
        <v>1</v>
      </c>
      <c r="L72" s="91">
        <v>4</v>
      </c>
      <c r="M72" s="91">
        <v>415518</v>
      </c>
      <c r="N72" s="20"/>
    </row>
    <row r="73" spans="2:14" ht="28.5">
      <c r="B73" s="30" t="s">
        <v>239</v>
      </c>
      <c r="C73" s="91">
        <v>6</v>
      </c>
      <c r="D73" s="93">
        <f>C73/30</f>
        <v>0.2</v>
      </c>
      <c r="E73" s="92">
        <f>C73/M73*10000</f>
        <v>0.14418675067948006</v>
      </c>
      <c r="F73" s="91">
        <v>9</v>
      </c>
      <c r="G73" s="91">
        <v>6</v>
      </c>
      <c r="H73" s="91">
        <v>3</v>
      </c>
      <c r="I73" s="91">
        <v>4</v>
      </c>
      <c r="J73" s="91">
        <v>0</v>
      </c>
      <c r="K73" s="91">
        <v>0</v>
      </c>
      <c r="L73" s="91">
        <v>2</v>
      </c>
      <c r="M73" s="91">
        <v>416127</v>
      </c>
      <c r="N73" s="20"/>
    </row>
    <row r="74" spans="2:14" ht="28.5">
      <c r="B74" s="30" t="s">
        <v>202</v>
      </c>
      <c r="C74" s="91">
        <v>4</v>
      </c>
      <c r="D74" s="93">
        <f>C74/30</f>
        <v>0.13333333333333333</v>
      </c>
      <c r="E74" s="92">
        <f>C74/M74*10000</f>
        <v>0.09593430418849172</v>
      </c>
      <c r="F74" s="91">
        <v>5</v>
      </c>
      <c r="G74" s="91">
        <v>4</v>
      </c>
      <c r="H74" s="91">
        <v>1</v>
      </c>
      <c r="I74" s="91">
        <v>2</v>
      </c>
      <c r="J74" s="91">
        <v>0</v>
      </c>
      <c r="K74" s="91">
        <v>0</v>
      </c>
      <c r="L74" s="91">
        <v>2</v>
      </c>
      <c r="M74" s="91">
        <v>416952</v>
      </c>
      <c r="N74" s="20"/>
    </row>
    <row r="75" spans="2:14" s="63" customFormat="1" ht="29.25" thickBot="1">
      <c r="B75" s="148" t="s">
        <v>215</v>
      </c>
      <c r="C75" s="91">
        <v>5</v>
      </c>
      <c r="D75" s="93">
        <f>C75/30</f>
        <v>0.16666666666666666</v>
      </c>
      <c r="E75" s="92">
        <f>C75/M75*10000</f>
        <v>0.11979605918883693</v>
      </c>
      <c r="F75" s="91">
        <v>6</v>
      </c>
      <c r="G75" s="91">
        <v>5</v>
      </c>
      <c r="H75" s="91">
        <v>1</v>
      </c>
      <c r="I75" s="91">
        <v>0</v>
      </c>
      <c r="J75" s="91">
        <v>1</v>
      </c>
      <c r="K75" s="91">
        <v>1</v>
      </c>
      <c r="L75" s="91">
        <v>3</v>
      </c>
      <c r="M75" s="91">
        <v>417376</v>
      </c>
      <c r="N75" s="20"/>
    </row>
    <row r="76" spans="2:15" ht="24.75" customHeight="1" thickBot="1">
      <c r="B76" s="571" t="s">
        <v>129</v>
      </c>
      <c r="C76" s="623">
        <f>(C75-C74)/C74*100</f>
        <v>25</v>
      </c>
      <c r="D76" s="623">
        <f>(D75-D74)/D74*100</f>
        <v>24.999999999999993</v>
      </c>
      <c r="E76" s="52" t="s">
        <v>130</v>
      </c>
      <c r="F76" s="623">
        <f aca="true" t="shared" si="16" ref="F76:L76">(F75-F74)/F74*100</f>
        <v>20</v>
      </c>
      <c r="G76" s="623">
        <f t="shared" si="16"/>
        <v>25</v>
      </c>
      <c r="H76" s="616">
        <f>(H75-H74)/H74*100</f>
        <v>0</v>
      </c>
      <c r="I76" s="623">
        <f>(I75-I74)/I74*100</f>
        <v>-100</v>
      </c>
      <c r="J76" s="616">
        <v>0</v>
      </c>
      <c r="K76" s="616">
        <v>0</v>
      </c>
      <c r="L76" s="623">
        <f t="shared" si="16"/>
        <v>50</v>
      </c>
      <c r="M76" s="45"/>
      <c r="N76" s="20"/>
      <c r="O76" s="48"/>
    </row>
    <row r="77" spans="2:15" ht="24.75" customHeight="1" thickBot="1">
      <c r="B77" s="626"/>
      <c r="C77" s="623"/>
      <c r="D77" s="623"/>
      <c r="E77" s="97">
        <f>E75-E74</f>
        <v>0.02386175500034521</v>
      </c>
      <c r="F77" s="623"/>
      <c r="G77" s="623"/>
      <c r="H77" s="616"/>
      <c r="I77" s="623"/>
      <c r="J77" s="616"/>
      <c r="K77" s="616"/>
      <c r="L77" s="623"/>
      <c r="M77" s="98"/>
      <c r="N77" s="20"/>
      <c r="O77" s="48"/>
    </row>
    <row r="78" spans="2:13" ht="24.75" customHeight="1" thickBot="1">
      <c r="B78" s="615" t="s">
        <v>109</v>
      </c>
      <c r="C78" s="623">
        <f>(C75-C62)/C62*100</f>
        <v>-16.666666666666664</v>
      </c>
      <c r="D78" s="623">
        <f>(D75-D62)/D62*100</f>
        <v>-16.66666666666668</v>
      </c>
      <c r="E78" s="52" t="s">
        <v>130</v>
      </c>
      <c r="F78" s="623">
        <f>(F75-F62)/F62*100</f>
        <v>-33.33333333333333</v>
      </c>
      <c r="G78" s="623">
        <f>(G75-G62)/G62*100</f>
        <v>-16.666666666666664</v>
      </c>
      <c r="H78" s="623">
        <f>(H75-H62)/H62*100</f>
        <v>-66.66666666666666</v>
      </c>
      <c r="I78" s="623">
        <f>(I75-I62)/I62*100</f>
        <v>-100</v>
      </c>
      <c r="J78" s="616">
        <v>0</v>
      </c>
      <c r="K78" s="623">
        <f>(K75-K62)/K62*100</f>
        <v>-50</v>
      </c>
      <c r="L78" s="616">
        <f>(L75-L62)/L62*100</f>
        <v>0</v>
      </c>
      <c r="M78" s="45"/>
    </row>
    <row r="79" spans="2:13" ht="24.75" customHeight="1" thickBot="1">
      <c r="B79" s="614"/>
      <c r="C79" s="623"/>
      <c r="D79" s="623"/>
      <c r="E79" s="97">
        <f>E75-E62</f>
        <v>-0.02669260747131913</v>
      </c>
      <c r="F79" s="623"/>
      <c r="G79" s="623"/>
      <c r="H79" s="623"/>
      <c r="I79" s="623"/>
      <c r="J79" s="616"/>
      <c r="K79" s="623"/>
      <c r="L79" s="616"/>
      <c r="M79" s="45"/>
    </row>
    <row r="80" spans="2:134" ht="24.75" customHeight="1">
      <c r="B80" s="576" t="s">
        <v>229</v>
      </c>
      <c r="C80" s="576"/>
      <c r="D80" s="576"/>
      <c r="E80" s="617"/>
      <c r="F80" s="617"/>
      <c r="G80" s="617"/>
      <c r="H80" s="617"/>
      <c r="I80" s="619"/>
      <c r="J80" s="619"/>
      <c r="K80" s="99"/>
      <c r="L80" s="619"/>
      <c r="M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</row>
    <row r="81" spans="2:134" ht="0.75" customHeight="1">
      <c r="B81" s="618" t="s">
        <v>131</v>
      </c>
      <c r="C81" s="618"/>
      <c r="D81" s="618"/>
      <c r="E81" s="617"/>
      <c r="F81" s="617"/>
      <c r="G81" s="617"/>
      <c r="H81" s="617"/>
      <c r="I81" s="619"/>
      <c r="J81" s="619"/>
      <c r="K81" s="99"/>
      <c r="L81" s="619"/>
      <c r="M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</row>
    <row r="82" spans="2:4" ht="24.75" customHeight="1">
      <c r="B82" s="592" t="s">
        <v>132</v>
      </c>
      <c r="C82" s="551"/>
      <c r="D82" s="551"/>
    </row>
    <row r="84" spans="2:12" ht="24.75" customHeight="1">
      <c r="B84" s="575"/>
      <c r="C84" s="618"/>
      <c r="D84" s="618"/>
      <c r="E84" s="618"/>
      <c r="F84" s="618"/>
      <c r="G84" s="618"/>
      <c r="H84" s="618"/>
      <c r="I84" s="618"/>
      <c r="J84" s="618"/>
      <c r="K84" s="618"/>
      <c r="L84" s="618"/>
    </row>
  </sheetData>
  <mergeCells count="35">
    <mergeCell ref="E2:E3"/>
    <mergeCell ref="B76:B77"/>
    <mergeCell ref="B78:B79"/>
    <mergeCell ref="C76:C77"/>
    <mergeCell ref="D76:D77"/>
    <mergeCell ref="G76:G77"/>
    <mergeCell ref="B1:L1"/>
    <mergeCell ref="G80:G81"/>
    <mergeCell ref="C78:C79"/>
    <mergeCell ref="D78:D79"/>
    <mergeCell ref="G78:G79"/>
    <mergeCell ref="F78:F79"/>
    <mergeCell ref="L76:L77"/>
    <mergeCell ref="J76:J77"/>
    <mergeCell ref="I76:I77"/>
    <mergeCell ref="E80:E81"/>
    <mergeCell ref="F2:H2"/>
    <mergeCell ref="J78:J79"/>
    <mergeCell ref="I2:L2"/>
    <mergeCell ref="H78:H79"/>
    <mergeCell ref="H76:H77"/>
    <mergeCell ref="F76:F77"/>
    <mergeCell ref="L78:L79"/>
    <mergeCell ref="I78:I79"/>
    <mergeCell ref="K78:K79"/>
    <mergeCell ref="K76:K77"/>
    <mergeCell ref="F80:F81"/>
    <mergeCell ref="B84:L84"/>
    <mergeCell ref="J80:J81"/>
    <mergeCell ref="L80:L81"/>
    <mergeCell ref="I80:I81"/>
    <mergeCell ref="B82:D82"/>
    <mergeCell ref="B80:D80"/>
    <mergeCell ref="B81:D81"/>
    <mergeCell ref="H80:H81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ignoredErrors>
    <ignoredError sqref="D5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2008-06-19T06:28:11Z</cp:lastPrinted>
  <dcterms:created xsi:type="dcterms:W3CDTF">2003-05-13T02:19:39Z</dcterms:created>
  <dcterms:modified xsi:type="dcterms:W3CDTF">2008-07-31T01:45:49Z</dcterms:modified>
  <cp:category/>
  <cp:version/>
  <cp:contentType/>
  <cp:contentStatus/>
</cp:coreProperties>
</file>