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4.xml" ContentType="application/vnd.openxmlformats-officedocument.drawing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595" activeTab="0"/>
  </bookViews>
  <sheets>
    <sheet name="目錄" sheetId="1" r:id="rId1"/>
    <sheet name="土地人口概況  " sheetId="2" r:id="rId2"/>
    <sheet name="人口動態" sheetId="3" r:id="rId3"/>
    <sheet name="各鄉鎮土地人口概況" sheetId="4" r:id="rId4"/>
    <sheet name="各鄉鎮市人口消長" sheetId="5" r:id="rId5"/>
    <sheet name="勞動力與就業 " sheetId="6" r:id="rId6"/>
    <sheet name="稅捐徵收" sheetId="7" r:id="rId7"/>
    <sheet name="環境保護 " sheetId="8" r:id="rId8"/>
    <sheet name="社會福利" sheetId="9" r:id="rId9"/>
    <sheet name="衛生醫療" sheetId="10" r:id="rId10"/>
    <sheet name="保安防衛" sheetId="11" r:id="rId11"/>
    <sheet name="機動車輛" sheetId="12" r:id="rId12"/>
    <sheet name="交通事故" sheetId="13" r:id="rId13"/>
    <sheet name="火災防護" sheetId="14" r:id="rId14"/>
    <sheet name="歲出預算執行情形" sheetId="15" r:id="rId15"/>
    <sheet name="歲入預算執行情形" sheetId="16" r:id="rId16"/>
    <sheet name="工商行業" sheetId="17" r:id="rId17"/>
    <sheet name="總樓板面積" sheetId="18" r:id="rId18"/>
    <sheet name="觀光遊憩區遊客人次" sheetId="19" r:id="rId19"/>
    <sheet name="漁業" sheetId="20" r:id="rId20"/>
    <sheet name="教育 " sheetId="21" r:id="rId21"/>
    <sheet name="物價" sheetId="22" r:id="rId22"/>
    <sheet name="參考" sheetId="23" r:id="rId23"/>
    <sheet name="圖一" sheetId="24" r:id="rId24"/>
    <sheet name="圖二" sheetId="25" r:id="rId25"/>
    <sheet name="衛(參考95.01-)" sheetId="26" r:id="rId26"/>
    <sheet name="衛(參考-94.12)" sheetId="27" r:id="rId27"/>
    <sheet name="圖三" sheetId="28" r:id="rId28"/>
    <sheet name="環參考" sheetId="29" r:id="rId29"/>
    <sheet name="圖四" sheetId="30" r:id="rId30"/>
    <sheet name="環境參考" sheetId="31" r:id="rId31"/>
    <sheet name="社福參考" sheetId="32" r:id="rId32"/>
    <sheet name="圖五" sheetId="33" r:id="rId33"/>
    <sheet name="Sheet3" sheetId="34" r:id="rId34"/>
  </sheets>
  <externalReferences>
    <externalReference r:id="rId37"/>
    <externalReference r:id="rId38"/>
  </externalReferences>
  <definedNames>
    <definedName name="_xlnm.Print_Area" localSheetId="16">'工商行業'!$A$1:$P$53</definedName>
    <definedName name="_xlnm.Print_Area" localSheetId="13">'火災防護'!$A$1:$Q$53</definedName>
    <definedName name="_xlnm.Print_Area" localSheetId="12">'交通事故'!$A$1:$S$52</definedName>
    <definedName name="_xlnm.Print_Area" localSheetId="10">'保安防衛'!$A$1:$AF$54</definedName>
    <definedName name="_xlnm.Print_Area" localSheetId="5">'勞動力與就業 '!$A$1:$J$178</definedName>
    <definedName name="_xlnm.Print_Area" localSheetId="6">'稅捐徵收'!$A$1:$S$50</definedName>
    <definedName name="_xlnm.Print_Area" localSheetId="15">'歲入預算執行情形'!$A$1:$Q$20</definedName>
    <definedName name="_xlnm.Print_Area" localSheetId="14">'歲出預算執行情形'!$A$1:$R$49</definedName>
    <definedName name="_xlnm.Print_Area" localSheetId="11">'機動車輛'!$A$1:$AA$53</definedName>
    <definedName name="_xlnm.Print_Area" localSheetId="7">'環境保護 '!$A$1:$O$212</definedName>
    <definedName name="_xlnm.Print_Area" localSheetId="17">'總樓板面積'!$A$1:$R$53</definedName>
    <definedName name="_xlnm.Print_Area" localSheetId="18">'觀光遊憩區遊客人次'!$A$1:$K$53</definedName>
  </definedNames>
  <calcPr fullCalcOnLoad="1" iterate="1" iterateCount="1" iterateDelta="0.001"/>
</workbook>
</file>

<file path=xl/comments11.xml><?xml version="1.0" encoding="utf-8"?>
<comments xmlns="http://schemas.openxmlformats.org/spreadsheetml/2006/main">
  <authors>
    <author>BL</author>
  </authors>
  <commentList>
    <comment ref="AD22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警察局8月核對統計季報第六期表示:
原1月份報表有更正
並將於近日內來府更正</t>
        </r>
      </text>
    </comment>
    <comment ref="AE22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警察局8月核對統計季報第六期表示:
原1月份報表有更正
並將於近日內來府更正</t>
        </r>
      </text>
    </comment>
  </commentList>
</comments>
</file>

<file path=xl/comments17.xml><?xml version="1.0" encoding="utf-8"?>
<comments xmlns="http://schemas.openxmlformats.org/spreadsheetml/2006/main">
  <authors>
    <author>BL</author>
  </authors>
  <commentList>
    <comment ref="L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一至三月合計數</t>
        </r>
      </text>
    </comment>
    <comment ref="M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一至三月合計數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  <comment ref="O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  <comment ref="P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</commentList>
</comments>
</file>

<file path=xl/sharedStrings.xml><?xml version="1.0" encoding="utf-8"?>
<sst xmlns="http://schemas.openxmlformats.org/spreadsheetml/2006/main" count="2818" uniqueCount="1403">
  <si>
    <t xml:space="preserve">  民政支出Civil Affairs Expenditure</t>
  </si>
  <si>
    <t xml:space="preserve">  社會保險支出Expenditure for Social Insurance</t>
  </si>
  <si>
    <t>社會保險支出</t>
  </si>
  <si>
    <t xml:space="preserve">  社會救助支出Expenditure for Social Relief</t>
  </si>
  <si>
    <t>社會救助支出</t>
  </si>
  <si>
    <r>
      <t xml:space="preserve">    </t>
    </r>
    <r>
      <rPr>
        <sz val="8"/>
        <rFont val="標楷體"/>
        <family val="4"/>
      </rPr>
      <t>環境保護支出</t>
    </r>
    <r>
      <rPr>
        <sz val="7"/>
        <rFont val="標楷體"/>
        <family val="4"/>
      </rPr>
      <t>Expenditure for Environmental Protection</t>
    </r>
  </si>
  <si>
    <r>
      <t xml:space="preserve">  退休撫卹給付支出</t>
    </r>
    <r>
      <rPr>
        <sz val="7"/>
        <rFont val="標楷體"/>
        <family val="4"/>
      </rPr>
      <t>Expenditure on Retirement and Pension</t>
    </r>
  </si>
  <si>
    <r>
      <t xml:space="preserve">  </t>
    </r>
    <r>
      <rPr>
        <sz val="7"/>
        <rFont val="標楷體"/>
        <family val="4"/>
      </rPr>
      <t>專案補助支出</t>
    </r>
    <r>
      <rPr>
        <sz val="6.5"/>
        <rFont val="標楷體"/>
        <family val="4"/>
      </rPr>
      <t>Expenditure for Transfers of Special Characters</t>
    </r>
  </si>
  <si>
    <r>
      <t>資本門</t>
    </r>
    <r>
      <rPr>
        <sz val="8"/>
        <rFont val="Times New Roman"/>
        <family val="1"/>
      </rPr>
      <t xml:space="preserve"> Capital Total</t>
    </r>
  </si>
  <si>
    <r>
      <t xml:space="preserve">  環境保護支出</t>
    </r>
    <r>
      <rPr>
        <sz val="7"/>
        <rFont val="標楷體"/>
        <family val="4"/>
      </rPr>
      <t>Expenditure for Environmental Protection</t>
    </r>
  </si>
  <si>
    <t xml:space="preserve"> 資料來源：本府主計處</t>
  </si>
  <si>
    <r>
      <t>96年第4季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</si>
  <si>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</si>
  <si>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</si>
  <si>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96年第4季</t>
    </r>
  </si>
  <si>
    <t>　　本縣97年第4季藥物檢查522家，較上季增加153家，其中違反家次16家，佔檢查家次的3.07%；食品衛生管理稽查家數819家，較上季增加151家計22.60%，其中違反家數62家，佔稽查家數7.57%；營業衛生稽查家數316家，較上季減少124家計-28.18%，輔導改善為130次數，佔稽查家數的41.14%。</t>
  </si>
  <si>
    <t>八十七年</t>
  </si>
  <si>
    <t>八十八年</t>
  </si>
  <si>
    <t>八十九年</t>
  </si>
  <si>
    <t>九十年</t>
  </si>
  <si>
    <t>九十二年</t>
  </si>
  <si>
    <t>第一季</t>
  </si>
  <si>
    <t>八十三年</t>
  </si>
  <si>
    <t>八十四年</t>
  </si>
  <si>
    <t>八十五年</t>
  </si>
  <si>
    <t>八十六年</t>
  </si>
  <si>
    <t>第二季</t>
  </si>
  <si>
    <t>第三季</t>
  </si>
  <si>
    <t>第四季</t>
  </si>
  <si>
    <t>當季較上季增減%</t>
  </si>
  <si>
    <t>自然增加</t>
  </si>
  <si>
    <t>社會增加</t>
  </si>
  <si>
    <t>結婚</t>
  </si>
  <si>
    <t>離婚</t>
  </si>
  <si>
    <r>
      <t>91</t>
    </r>
    <r>
      <rPr>
        <sz val="12"/>
        <rFont val="新細明體"/>
        <family val="1"/>
      </rPr>
      <t>年</t>
    </r>
  </si>
  <si>
    <t>出生</t>
  </si>
  <si>
    <t>死亡</t>
  </si>
  <si>
    <t>遷入</t>
  </si>
  <si>
    <t>遷出</t>
  </si>
  <si>
    <t>結婚</t>
  </si>
  <si>
    <t>離婚</t>
  </si>
  <si>
    <t>總數</t>
  </si>
  <si>
    <t>合計</t>
  </si>
  <si>
    <r>
      <t>92</t>
    </r>
    <r>
      <rPr>
        <sz val="12"/>
        <rFont val="新細明體"/>
        <family val="1"/>
      </rPr>
      <t>年</t>
    </r>
  </si>
  <si>
    <t>第一季</t>
  </si>
  <si>
    <t>第二季</t>
  </si>
  <si>
    <t>第三季</t>
  </si>
  <si>
    <t>第四季</t>
  </si>
  <si>
    <t>第一季</t>
  </si>
  <si>
    <t>八十三年</t>
  </si>
  <si>
    <t>第一季</t>
  </si>
  <si>
    <t>第二季</t>
  </si>
  <si>
    <t>第三季</t>
  </si>
  <si>
    <t>增加率</t>
  </si>
  <si>
    <t>出生率</t>
  </si>
  <si>
    <t>死亡率</t>
  </si>
  <si>
    <t>遷入率</t>
  </si>
  <si>
    <t>遷出率</t>
  </si>
  <si>
    <t>人口數</t>
  </si>
  <si>
    <t>一</t>
  </si>
  <si>
    <t>二</t>
  </si>
  <si>
    <t>三</t>
  </si>
  <si>
    <t>四</t>
  </si>
  <si>
    <t>期中人口數</t>
  </si>
  <si>
    <t>合計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</si>
  <si>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</si>
  <si>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</si>
  <si>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</si>
  <si>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</si>
  <si>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</si>
  <si>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</si>
  <si>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</si>
  <si>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</si>
  <si>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</si>
  <si>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</si>
  <si>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</si>
  <si>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年季底別</t>
  </si>
  <si>
    <t>九十一年</t>
  </si>
  <si>
    <t>年季底別</t>
  </si>
  <si>
    <t>人口</t>
  </si>
  <si>
    <t>參與率</t>
  </si>
  <si>
    <t>失業率</t>
  </si>
  <si>
    <t>總計</t>
  </si>
  <si>
    <t>漁、牧業</t>
  </si>
  <si>
    <t>服務業</t>
  </si>
  <si>
    <t>其他</t>
  </si>
  <si>
    <t>食品製造廠商</t>
  </si>
  <si>
    <t>販賣場所</t>
  </si>
  <si>
    <t>家數</t>
  </si>
  <si>
    <t>次數</t>
  </si>
  <si>
    <t>罰款</t>
  </si>
  <si>
    <t>氧</t>
  </si>
  <si>
    <t>廢紙類</t>
  </si>
  <si>
    <t>廢玻璃容器</t>
  </si>
  <si>
    <t>其他</t>
  </si>
  <si>
    <t>社會救助醫療補助</t>
  </si>
  <si>
    <t>當季較上年同季增減%</t>
  </si>
  <si>
    <t>縣民急難救助</t>
  </si>
  <si>
    <t>礙人數</t>
  </si>
  <si>
    <t>(千元)</t>
  </si>
  <si>
    <t>製品</t>
  </si>
  <si>
    <t>廢鐵鋁罐</t>
  </si>
  <si>
    <r>
      <t>表二十一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</si>
  <si>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單位：公斤</t>
  </si>
  <si>
    <t>資源回收成果</t>
  </si>
  <si>
    <t>總計</t>
  </si>
  <si>
    <t>廢紙類</t>
  </si>
  <si>
    <t>廢鐵鋁罐</t>
  </si>
  <si>
    <t>其他金屬</t>
  </si>
  <si>
    <t>廢塑膠製品</t>
  </si>
  <si>
    <t>廢玻璃容器</t>
  </si>
  <si>
    <t>其他</t>
  </si>
  <si>
    <t>(含保特瓶)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</si>
  <si>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</si>
  <si>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</si>
  <si>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</si>
  <si>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</si>
  <si>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</si>
  <si>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</si>
  <si>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</si>
  <si>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</si>
  <si>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</si>
  <si>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</si>
  <si>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</si>
  <si>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</si>
  <si>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</si>
  <si>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</si>
  <si>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當季較上季增減%</t>
  </si>
  <si>
    <t>當季較上年同季增減%</t>
  </si>
  <si>
    <t>資料來源：行政院主計處「人力資源統計季報、年報」。</t>
  </si>
  <si>
    <r>
      <t>說　　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自</t>
    </r>
    <r>
      <rPr>
        <sz val="11"/>
        <rFont val="Times New Roman"/>
        <family val="1"/>
      </rPr>
      <t>91/08</t>
    </r>
    <r>
      <rPr>
        <sz val="11"/>
        <rFont val="標楷體"/>
        <family val="4"/>
      </rPr>
      <t>起資料公布僅至小數點一位數。</t>
    </r>
  </si>
  <si>
    <r>
      <t xml:space="preserve">                    </t>
    </r>
    <r>
      <rPr>
        <sz val="12"/>
        <rFont val="標楷體"/>
        <family val="4"/>
      </rPr>
      <t>2.自92年起，資料改以每季公布。</t>
    </r>
  </si>
  <si>
    <t>表二十　衛生醫療</t>
  </si>
  <si>
    <t>食品衛生管理</t>
  </si>
  <si>
    <t>營業衛生</t>
  </si>
  <si>
    <t>稽查</t>
  </si>
  <si>
    <t>輔導</t>
  </si>
  <si>
    <t>不合格</t>
  </si>
  <si>
    <t>改善</t>
  </si>
  <si>
    <r>
      <t>表二十二　社會福利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</si>
  <si>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年季底別</t>
  </si>
  <si>
    <t>縣民急難救助</t>
  </si>
  <si>
    <t>身心障</t>
  </si>
  <si>
    <t>兒童服務</t>
  </si>
  <si>
    <t>中低收入戶</t>
  </si>
  <si>
    <t>老人生活津貼</t>
  </si>
  <si>
    <t>人次</t>
  </si>
  <si>
    <t>金額</t>
  </si>
  <si>
    <r>
      <t>(</t>
    </r>
    <r>
      <rPr>
        <sz val="12"/>
        <rFont val="標楷體"/>
        <family val="4"/>
      </rPr>
      <t>年季底</t>
    </r>
    <r>
      <rPr>
        <sz val="12"/>
        <rFont val="Times New Roman"/>
        <family val="1"/>
      </rPr>
      <t>)</t>
    </r>
  </si>
  <si>
    <t>寄養家庭數</t>
  </si>
  <si>
    <t>寄養兒童數</t>
  </si>
  <si>
    <t>保護專線</t>
  </si>
  <si>
    <t>核付人數</t>
  </si>
  <si>
    <t>(千元)</t>
  </si>
  <si>
    <r>
      <t>(</t>
    </r>
    <r>
      <rPr>
        <sz val="11"/>
        <rFont val="標楷體"/>
        <family val="4"/>
      </rPr>
      <t>年季底</t>
    </r>
    <r>
      <rPr>
        <sz val="11"/>
        <rFont val="Times New Roman"/>
        <family val="1"/>
      </rPr>
      <t>)</t>
    </r>
  </si>
  <si>
    <t>服務人次</t>
  </si>
  <si>
    <t>(年季底)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</si>
  <si>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</si>
  <si>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</si>
  <si>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</si>
  <si>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</si>
  <si>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</si>
  <si>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</si>
  <si>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</si>
  <si>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</si>
  <si>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</si>
  <si>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</si>
  <si>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</si>
  <si>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</si>
  <si>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</si>
  <si>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</si>
  <si>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當季較上季增減%</t>
  </si>
  <si>
    <t>當季較上年同季增減%</t>
  </si>
  <si>
    <t>資料來源：行政院主計處「人力資源統計季報、年報」。</t>
  </si>
  <si>
    <r>
      <t>說　　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自</t>
    </r>
    <r>
      <rPr>
        <sz val="11"/>
        <rFont val="Times New Roman"/>
        <family val="1"/>
      </rPr>
      <t>91/08</t>
    </r>
    <r>
      <rPr>
        <sz val="11"/>
        <rFont val="標楷體"/>
        <family val="4"/>
      </rPr>
      <t>起資料公布僅至小數點一位數。</t>
    </r>
  </si>
  <si>
    <r>
      <t xml:space="preserve">                    </t>
    </r>
    <r>
      <rPr>
        <sz val="12"/>
        <rFont val="標楷體"/>
        <family val="4"/>
      </rPr>
      <t>2.自92年起，資料改以每季公布。</t>
    </r>
  </si>
  <si>
    <t>表二十一　環境保護</t>
  </si>
  <si>
    <t>年季底別</t>
  </si>
  <si>
    <t>污染源稽查</t>
  </si>
  <si>
    <t>稽查</t>
  </si>
  <si>
    <t>罰款</t>
  </si>
  <si>
    <t>實收</t>
  </si>
  <si>
    <t>一氧</t>
  </si>
  <si>
    <t>次數</t>
  </si>
  <si>
    <t>金額</t>
  </si>
  <si>
    <t>(千元)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</si>
  <si>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</si>
  <si>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</si>
  <si>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</si>
  <si>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</si>
  <si>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</si>
  <si>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</si>
  <si>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</si>
  <si>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</si>
  <si>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</si>
  <si>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</si>
  <si>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</si>
  <si>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</si>
  <si>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</si>
  <si>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</si>
  <si>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當季較上季增減%</t>
  </si>
  <si>
    <t>當季較上年同季增減%</t>
  </si>
  <si>
    <t>資料來源：行政院主計處「人力資源統計季報、年報」。</t>
  </si>
  <si>
    <r>
      <t>說　　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自</t>
    </r>
    <r>
      <rPr>
        <sz val="11"/>
        <rFont val="Times New Roman"/>
        <family val="1"/>
      </rPr>
      <t>91/08</t>
    </r>
    <r>
      <rPr>
        <sz val="11"/>
        <rFont val="標楷體"/>
        <family val="4"/>
      </rPr>
      <t>起資料公布僅至小數點一位數。</t>
    </r>
  </si>
  <si>
    <r>
      <t xml:space="preserve">                    </t>
    </r>
    <r>
      <rPr>
        <sz val="12"/>
        <rFont val="標楷體"/>
        <family val="4"/>
      </rPr>
      <t>2.自92年起，資料改以每季公布。</t>
    </r>
  </si>
  <si>
    <r>
      <t>說　　明：不合格家數</t>
    </r>
    <r>
      <rPr>
        <sz val="11"/>
        <rFont val="Times New Roman"/>
        <family val="1"/>
      </rPr>
      <t>=</t>
    </r>
    <r>
      <rPr>
        <sz val="11"/>
        <rFont val="標楷體"/>
        <family val="4"/>
      </rPr>
      <t>指導或限期改善家數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罰款處理家數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停業處理家數。</t>
    </r>
  </si>
  <si>
    <t>藥物檢查違反統計</t>
  </si>
  <si>
    <t>家次</t>
  </si>
  <si>
    <t>檢查</t>
  </si>
  <si>
    <t>違反</t>
  </si>
  <si>
    <r>
      <t>資料來源：本府衛生局統計要覽、報表</t>
    </r>
    <r>
      <rPr>
        <sz val="11"/>
        <rFont val="Times New Roman"/>
        <family val="1"/>
      </rPr>
      <t>1622-01-01-2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1136-09-01-2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1621-00-01-2</t>
    </r>
    <r>
      <rPr>
        <sz val="11"/>
        <rFont val="標楷體"/>
        <family val="4"/>
      </rPr>
      <t>。</t>
    </r>
  </si>
  <si>
    <t>家數</t>
  </si>
  <si>
    <t>惡臭</t>
  </si>
  <si>
    <t>臭</t>
  </si>
  <si>
    <t>衛生</t>
  </si>
  <si>
    <t>計</t>
  </si>
  <si>
    <t>音</t>
  </si>
  <si>
    <t>染</t>
  </si>
  <si>
    <t>物</t>
  </si>
  <si>
    <t>動</t>
  </si>
  <si>
    <t>他</t>
  </si>
  <si>
    <r>
      <t>公害陳情案件受理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>)</t>
    </r>
  </si>
  <si>
    <t>合</t>
  </si>
  <si>
    <t>空氣污染</t>
  </si>
  <si>
    <t>噪</t>
  </si>
  <si>
    <t>水</t>
  </si>
  <si>
    <t>廢</t>
  </si>
  <si>
    <t>振</t>
  </si>
  <si>
    <t>環境</t>
  </si>
  <si>
    <t>其</t>
  </si>
  <si>
    <t>不含</t>
  </si>
  <si>
    <t>惡</t>
  </si>
  <si>
    <t>污</t>
  </si>
  <si>
    <t>棄</t>
  </si>
  <si>
    <t>…</t>
  </si>
  <si>
    <t>本縣免填</t>
  </si>
  <si>
    <t>(km^2)</t>
  </si>
  <si>
    <t>面積</t>
  </si>
  <si>
    <t>密度</t>
  </si>
  <si>
    <t>人口總增加數</t>
  </si>
  <si>
    <t>自然增加數</t>
  </si>
  <si>
    <t>社會增加數</t>
  </si>
  <si>
    <t>(千人)</t>
  </si>
  <si>
    <t>失業率</t>
  </si>
  <si>
    <t>第一季　　九十一年</t>
  </si>
  <si>
    <t>八十七年</t>
  </si>
  <si>
    <t>第一季　　九十二年</t>
  </si>
  <si>
    <t>噪音</t>
  </si>
  <si>
    <t>水染污</t>
  </si>
  <si>
    <t>環境衛生</t>
  </si>
  <si>
    <t>空氣污染不含惡臭</t>
  </si>
  <si>
    <t>其他金屬製品</t>
  </si>
  <si>
    <r>
      <t>廢塑膠製品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含保特瓶</t>
    </r>
    <r>
      <rPr>
        <sz val="11"/>
        <rFont val="Times New Roman"/>
        <family val="1"/>
      </rPr>
      <t>)</t>
    </r>
  </si>
  <si>
    <t>中低收入戶老人生活津貼</t>
  </si>
  <si>
    <t>~2~</t>
  </si>
  <si>
    <t>~3~</t>
  </si>
  <si>
    <r>
      <t>~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~</t>
    </r>
  </si>
  <si>
    <t>~5~</t>
  </si>
  <si>
    <t>~8~</t>
  </si>
  <si>
    <t>九、衛生醫療</t>
  </si>
  <si>
    <r>
      <t>第二季</t>
    </r>
  </si>
  <si>
    <t>九十一年</t>
  </si>
  <si>
    <r>
      <t>第一季</t>
    </r>
  </si>
  <si>
    <t>九十二年</t>
  </si>
  <si>
    <t>第二季</t>
  </si>
  <si>
    <t>九十三年</t>
  </si>
  <si>
    <t>第四季</t>
  </si>
  <si>
    <t>一月</t>
  </si>
  <si>
    <t>二月</t>
  </si>
  <si>
    <t>三月</t>
  </si>
  <si>
    <t>第四季</t>
  </si>
  <si>
    <r>
      <t>93</t>
    </r>
    <r>
      <rPr>
        <sz val="12"/>
        <rFont val="細明體"/>
        <family val="3"/>
      </rPr>
      <t>年</t>
    </r>
  </si>
  <si>
    <t>Area(km2)</t>
  </si>
  <si>
    <t>Total</t>
  </si>
  <si>
    <t>Population Density (per/ km2)</t>
  </si>
  <si>
    <t xml:space="preserve"> Sex Ratio (Male/Female*100)</t>
  </si>
  <si>
    <t>Birth</t>
  </si>
  <si>
    <t>Death</t>
  </si>
  <si>
    <t>Immigrants</t>
  </si>
  <si>
    <t>Emigrants</t>
  </si>
  <si>
    <t>Agriculture forestry ,fishing&amp; animal husbandry</t>
  </si>
  <si>
    <t>Goods-producing industries</t>
  </si>
  <si>
    <t>Other</t>
  </si>
  <si>
    <t>Services-producing industries</t>
  </si>
  <si>
    <t>Employed</t>
  </si>
  <si>
    <t>Unemployed</t>
  </si>
  <si>
    <t>Not in labor force</t>
  </si>
  <si>
    <t>Labor Force Participation Rate</t>
  </si>
  <si>
    <t>Unemployed Rate</t>
  </si>
  <si>
    <t>Petition Cases on Nuisance</t>
  </si>
  <si>
    <t>Noise</t>
  </si>
  <si>
    <t>Water</t>
  </si>
  <si>
    <t>Solid Waste</t>
  </si>
  <si>
    <t>Vibratility</t>
  </si>
  <si>
    <t>Environmental Sanitation</t>
  </si>
  <si>
    <t>Garbage Recycled</t>
  </si>
  <si>
    <t>Grand Total</t>
  </si>
  <si>
    <t>Grand Total</t>
  </si>
  <si>
    <t>Social Assistance for the Emergent Needed</t>
  </si>
  <si>
    <t>Amount</t>
  </si>
  <si>
    <t>Persons</t>
  </si>
  <si>
    <t>Sanitary Inspection</t>
  </si>
  <si>
    <t>Luodong  Township</t>
  </si>
  <si>
    <t>Suao Township</t>
  </si>
  <si>
    <t>Toucheng Township</t>
  </si>
  <si>
    <t xml:space="preserve"> Jiaosi Township</t>
  </si>
  <si>
    <t>Jhuangwei Township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</si>
  <si>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</si>
  <si>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</si>
  <si>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</si>
  <si>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</si>
  <si>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</si>
  <si>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</si>
  <si>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Yilan City</t>
  </si>
  <si>
    <t>Jiaosi Township</t>
  </si>
  <si>
    <r>
      <t>八十三年</t>
    </r>
    <r>
      <rPr>
        <sz val="11"/>
        <rFont val="Times New Roman"/>
        <family val="1"/>
      </rPr>
      <t>1994</t>
    </r>
  </si>
  <si>
    <r>
      <t>八十四年</t>
    </r>
    <r>
      <rPr>
        <sz val="11"/>
        <rFont val="Times New Roman"/>
        <family val="1"/>
      </rPr>
      <t>1995</t>
    </r>
  </si>
  <si>
    <r>
      <t>第二季</t>
    </r>
    <r>
      <rPr>
        <sz val="8"/>
        <rFont val="Times New Roman"/>
        <family val="1"/>
      </rPr>
      <t>2nd Qua.</t>
    </r>
  </si>
  <si>
    <r>
      <t>第四季</t>
    </r>
    <r>
      <rPr>
        <sz val="8"/>
        <rFont val="Times New Roman"/>
        <family val="1"/>
      </rPr>
      <t>4th Qua.</t>
    </r>
  </si>
  <si>
    <r>
      <t>第一季</t>
    </r>
    <r>
      <rPr>
        <sz val="8"/>
        <rFont val="Times New Roman"/>
        <family val="1"/>
      </rPr>
      <t>1st Qua.</t>
    </r>
  </si>
  <si>
    <r>
      <t>第三季</t>
    </r>
    <r>
      <rPr>
        <sz val="8"/>
        <rFont val="Times New Roman"/>
        <family val="1"/>
      </rPr>
      <t>3rd Qua.</t>
    </r>
  </si>
  <si>
    <t>二、人口動態</t>
  </si>
  <si>
    <t>VS. with Last Year</t>
  </si>
  <si>
    <t>VS. with Last Quarter</t>
  </si>
  <si>
    <t>五、勞動力與就業</t>
  </si>
  <si>
    <t>End of Year &amp;  Quarter</t>
  </si>
  <si>
    <t>Living Subsidy for Low-Income Senior</t>
  </si>
  <si>
    <t>Natural Increase</t>
  </si>
  <si>
    <t>Social Increase</t>
  </si>
  <si>
    <t>No. of  Inspection</t>
  </si>
  <si>
    <t>The Number That</t>
  </si>
  <si>
    <t>Failed to Comply</t>
  </si>
  <si>
    <t>with the Law</t>
  </si>
  <si>
    <t>nspections and Control of Illegal Drugs</t>
  </si>
  <si>
    <t>Food Sanitation Inspection</t>
  </si>
  <si>
    <t>1st Qua.</t>
  </si>
  <si>
    <t>2nd Qua.</t>
  </si>
  <si>
    <t>3rd Qua.</t>
  </si>
  <si>
    <t>4th Qua.</t>
  </si>
  <si>
    <t>三、各鄉鎮市土地與人口</t>
  </si>
  <si>
    <t>Married Couple Rate</t>
  </si>
  <si>
    <t xml:space="preserve"> Divorce Couple Rate</t>
  </si>
  <si>
    <t>單位：公斤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</si>
  <si>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</si>
  <si>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</si>
  <si>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</si>
  <si>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</si>
  <si>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</si>
  <si>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</si>
  <si>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</si>
  <si>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</si>
  <si>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率</t>
  </si>
  <si>
    <t>Birth Rate</t>
  </si>
  <si>
    <t>Death Rate</t>
  </si>
  <si>
    <t>Immigrants Rate</t>
  </si>
  <si>
    <t>Emigrants Rate</t>
  </si>
  <si>
    <t>宜蘭市</t>
  </si>
  <si>
    <t>Labor  force Of Population</t>
  </si>
  <si>
    <r>
      <t>(%</t>
    </r>
    <r>
      <rPr>
        <sz val="10"/>
        <rFont val="Times New Roman"/>
        <family val="1"/>
      </rPr>
      <t>)</t>
    </r>
  </si>
  <si>
    <t>﹝1﹞</t>
  </si>
  <si>
    <t>Civilian population aged 15 year &amp;over</t>
  </si>
  <si>
    <t>就業者</t>
  </si>
  <si>
    <t>失業者</t>
  </si>
  <si>
    <t>﹝2﹞</t>
  </si>
  <si>
    <t>﹝3﹞</t>
  </si>
  <si>
    <t>﹝4﹞</t>
  </si>
  <si>
    <t>戶數</t>
  </si>
  <si>
    <t>No. of Business Inspected</t>
  </si>
  <si>
    <t>No. to be Improved</t>
  </si>
  <si>
    <t>三月</t>
  </si>
  <si>
    <t>第一季</t>
  </si>
  <si>
    <t>Unit：1000 Person</t>
  </si>
  <si>
    <t>四月</t>
  </si>
  <si>
    <t>五月</t>
  </si>
  <si>
    <t>六月</t>
  </si>
  <si>
    <t>資料來源：本府環保局。</t>
  </si>
  <si>
    <t>第三季</t>
  </si>
  <si>
    <t>Population Increase</t>
  </si>
  <si>
    <t>Increase</t>
  </si>
  <si>
    <t>Increase Rate</t>
  </si>
  <si>
    <t>Counseling</t>
  </si>
  <si>
    <t>District</t>
  </si>
  <si>
    <t>鄉鎮市別</t>
  </si>
  <si>
    <t>七月</t>
  </si>
  <si>
    <t>八月</t>
  </si>
  <si>
    <t>九月</t>
  </si>
  <si>
    <t>廢棄物</t>
  </si>
  <si>
    <t>十月</t>
  </si>
  <si>
    <t>十一月</t>
  </si>
  <si>
    <t>十二月</t>
  </si>
  <si>
    <t>說　　明：因四捨五入之故，資料有些許誤差。</t>
  </si>
  <si>
    <t xml:space="preserve"> No. of Village</t>
  </si>
  <si>
    <t>No. of Households</t>
  </si>
  <si>
    <r>
      <t>No.</t>
    </r>
    <r>
      <rPr>
        <sz val="8"/>
        <rFont val="新細明體"/>
        <family val="1"/>
      </rPr>
      <t xml:space="preserve"> of Households (Person/Households)</t>
    </r>
  </si>
  <si>
    <t>No. of Households (Person/Households)</t>
  </si>
  <si>
    <r>
      <t>94</t>
    </r>
    <r>
      <rPr>
        <sz val="11"/>
        <rFont val="標楷體"/>
        <family val="4"/>
      </rPr>
      <t>年
第一季</t>
    </r>
  </si>
  <si>
    <t>九十四
第一季</t>
  </si>
  <si>
    <t>勞動參與率</t>
  </si>
  <si>
    <t>勞動參與率</t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</si>
  <si>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</si>
  <si>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</si>
  <si>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</si>
  <si>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</si>
  <si>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</si>
  <si>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季</t>
    </r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</si>
  <si>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土地與人口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</si>
  <si>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</si>
  <si>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</si>
  <si>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</si>
  <si>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</si>
  <si>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</si>
  <si>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</si>
  <si>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</si>
  <si>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</si>
  <si>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</si>
  <si>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</si>
  <si>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</si>
  <si>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</si>
  <si>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t>﹝2﹞/﹝1﹞*100</t>
  </si>
  <si>
    <t>年季別</t>
  </si>
  <si>
    <t>Year &amp;  Quarter</t>
  </si>
  <si>
    <t>Year &amp; Quarter</t>
  </si>
  <si>
    <t>Year &amp; Quarter</t>
  </si>
  <si>
    <t>Table 1. Land &amp; Population</t>
  </si>
  <si>
    <t>VS. with 
Last Quarter</t>
  </si>
  <si>
    <t>VS. with
 Last Year</t>
  </si>
  <si>
    <t>Table 3. District Land &amp; Population</t>
  </si>
  <si>
    <t>Table 5. Labor Force &amp; Employed</t>
  </si>
  <si>
    <t>Table 5. Labor Force &amp; Employed (Cont. End)</t>
  </si>
  <si>
    <t>Table 9. Public Health</t>
  </si>
  <si>
    <t>VS. with 
Last Year</t>
  </si>
  <si>
    <t>VS. with
 Last Quarter</t>
  </si>
  <si>
    <t>Table 2. Mobility Status of Population</t>
  </si>
  <si>
    <t xml:space="preserve">Table 2. Mobility Status of Population (Cont. End)          </t>
  </si>
  <si>
    <t>人口總
增加數</t>
  </si>
  <si>
    <t>人口總
增加率</t>
  </si>
  <si>
    <r>
      <t>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</si>
  <si>
    <t>第二季</t>
  </si>
  <si>
    <r>
      <t>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季</t>
    </r>
  </si>
  <si>
    <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</t>
    </r>
  </si>
  <si>
    <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季</t>
    </r>
  </si>
  <si>
    <t>第2季</t>
  </si>
  <si>
    <t>上半年</t>
  </si>
  <si>
    <t>1/1~6/30</t>
  </si>
  <si>
    <r>
      <t>說　　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92年起資料僅提供至小數點第一位。</t>
    </r>
  </si>
  <si>
    <r>
      <t xml:space="preserve">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94年6月起資料改成按半年公告。</t>
    </r>
  </si>
  <si>
    <r>
      <t>93</t>
    </r>
    <r>
      <rPr>
        <sz val="11"/>
        <rFont val="細明體"/>
        <family val="3"/>
      </rPr>
      <t>年</t>
    </r>
  </si>
  <si>
    <r>
      <t>91</t>
    </r>
    <r>
      <rPr>
        <sz val="11"/>
        <rFont val="標楷體"/>
        <family val="4"/>
      </rPr>
      <t>年</t>
    </r>
  </si>
  <si>
    <t>第3季</t>
  </si>
  <si>
    <t>94年1</t>
  </si>
  <si>
    <t>第3季</t>
  </si>
  <si>
    <t>第3季</t>
  </si>
  <si>
    <t>第3季</t>
  </si>
  <si>
    <r>
      <t>第3季</t>
    </r>
  </si>
  <si>
    <t>罰鍰</t>
  </si>
  <si>
    <r>
      <t>低收入</t>
    </r>
    <r>
      <rPr>
        <sz val="11"/>
        <rFont val="標楷體"/>
        <family val="4"/>
      </rPr>
      <t>戶補助</t>
    </r>
  </si>
  <si>
    <t>第4季</t>
  </si>
  <si>
    <t>下半年</t>
  </si>
  <si>
    <t>7/1~12/31</t>
  </si>
  <si>
    <r>
      <t>第4季</t>
    </r>
  </si>
  <si>
    <r>
      <t>94</t>
    </r>
    <r>
      <rPr>
        <sz val="11"/>
        <rFont val="細明體"/>
        <family val="3"/>
      </rPr>
      <t>年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</si>
  <si>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</si>
  <si>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t>95年</t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</si>
  <si>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</si>
  <si>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t>95年1</t>
  </si>
  <si>
    <t>第１季</t>
  </si>
  <si>
    <t>第1季</t>
  </si>
  <si>
    <t>表二十　衛生醫療</t>
  </si>
  <si>
    <t>年季底別</t>
  </si>
  <si>
    <t>藥物檢查違反統計</t>
  </si>
  <si>
    <t>營業衛生</t>
  </si>
  <si>
    <t>檢查</t>
  </si>
  <si>
    <t>違反</t>
  </si>
  <si>
    <t>稽查</t>
  </si>
  <si>
    <t>輔導</t>
  </si>
  <si>
    <t>改善</t>
  </si>
  <si>
    <t>家數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</si>
  <si>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</si>
  <si>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</si>
  <si>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</si>
  <si>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</si>
  <si>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</si>
  <si>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</si>
  <si>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</si>
  <si>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</si>
  <si>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</si>
  <si>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</si>
  <si>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</si>
  <si>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</si>
  <si>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</si>
  <si>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</si>
  <si>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九十三年</t>
  </si>
  <si>
    <t>一月</t>
  </si>
  <si>
    <t>二月</t>
  </si>
  <si>
    <t>三月</t>
  </si>
  <si>
    <r>
      <t>94</t>
    </r>
    <r>
      <rPr>
        <sz val="11"/>
        <rFont val="標楷體"/>
        <family val="4"/>
      </rPr>
      <t>年
第一季</t>
    </r>
  </si>
  <si>
    <t>第3季</t>
  </si>
  <si>
    <t>第4季</t>
  </si>
  <si>
    <t>當季較上季增減%</t>
  </si>
  <si>
    <t>當季較上年同季增減%</t>
  </si>
  <si>
    <r>
      <t>資料來源：本府衛生局統計要覽、報表</t>
    </r>
    <r>
      <rPr>
        <sz val="11"/>
        <rFont val="Times New Roman"/>
        <family val="1"/>
      </rPr>
      <t>1622-01-01-2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1136-09-01-2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1621-00-01-2</t>
    </r>
    <r>
      <rPr>
        <sz val="11"/>
        <rFont val="標楷體"/>
        <family val="4"/>
      </rPr>
      <t>。</t>
    </r>
  </si>
  <si>
    <r>
      <t>說　　明：不合格家數</t>
    </r>
    <r>
      <rPr>
        <sz val="11"/>
        <rFont val="Times New Roman"/>
        <family val="1"/>
      </rPr>
      <t>=</t>
    </r>
    <r>
      <rPr>
        <sz val="11"/>
        <rFont val="標楷體"/>
        <family val="4"/>
      </rPr>
      <t>指導或限期改善家數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罰款處理家數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停業處理家數。</t>
    </r>
  </si>
  <si>
    <t>食品衛生管理</t>
  </si>
  <si>
    <t>95第１季</t>
  </si>
  <si>
    <t>說　　明：95年第1季起食品衛生管理工作報表變動，欄位細項眾多，故僅列總計欄位。</t>
  </si>
  <si>
    <t>4月</t>
  </si>
  <si>
    <t>5月</t>
  </si>
  <si>
    <t>6月</t>
  </si>
  <si>
    <t>第2季</t>
  </si>
  <si>
    <t>95第2季</t>
  </si>
  <si>
    <t>說　　明：94年6月起資料改成按半年公告。</t>
  </si>
  <si>
    <t>振動</t>
  </si>
  <si>
    <r>
      <t>95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</si>
  <si>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季</t>
    </r>
  </si>
  <si>
    <t>第３季</t>
  </si>
  <si>
    <t>95年第3季</t>
  </si>
  <si>
    <t>空氣污染惡臭</t>
  </si>
  <si>
    <t>95年第4季</t>
  </si>
  <si>
    <t>第4季</t>
  </si>
  <si>
    <t>單位：0/00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</si>
  <si>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0/00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</si>
  <si>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</si>
  <si>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95</t>
    </r>
    <r>
      <rPr>
        <sz val="11"/>
        <rFont val="細明體"/>
        <family val="3"/>
      </rPr>
      <t>年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</si>
  <si>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</si>
  <si>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</si>
  <si>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95</t>
    </r>
    <r>
      <rPr>
        <sz val="11"/>
        <rFont val="標楷體"/>
        <family val="4"/>
      </rPr>
      <t>年第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</t>
    </r>
  </si>
  <si>
    <t>一</t>
  </si>
  <si>
    <t>土地</t>
  </si>
  <si>
    <t>村里數</t>
  </si>
  <si>
    <t>人口數</t>
  </si>
  <si>
    <t>性比例</t>
  </si>
  <si>
    <t>戶量</t>
  </si>
  <si>
    <t>Population</t>
  </si>
  <si>
    <t>男</t>
  </si>
  <si>
    <t>女</t>
  </si>
  <si>
    <t>(男/女)*100</t>
  </si>
  <si>
    <t>(人/戶)</t>
  </si>
  <si>
    <t>Male</t>
  </si>
  <si>
    <t>Female</t>
  </si>
  <si>
    <t>八十二年</t>
  </si>
  <si>
    <r>
      <t>八十三年</t>
    </r>
    <r>
      <rPr>
        <sz val="8"/>
        <rFont val="Times New Roman"/>
        <family val="1"/>
      </rPr>
      <t>1994</t>
    </r>
  </si>
  <si>
    <t>八十四年1995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</si>
  <si>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</si>
  <si>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</si>
  <si>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</si>
  <si>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</si>
  <si>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</si>
  <si>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t>增減數</t>
  </si>
  <si>
    <t>~1~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</si>
  <si>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勞動力與就業</t>
    </r>
  </si>
  <si>
    <t>15歲以上</t>
  </si>
  <si>
    <r>
      <t xml:space="preserve">勞動力人口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千人</t>
    </r>
    <r>
      <rPr>
        <sz val="10"/>
        <rFont val="Times New Roman"/>
        <family val="1"/>
      </rPr>
      <t>)</t>
    </r>
  </si>
  <si>
    <t>非勞動</t>
  </si>
  <si>
    <t>勞動力</t>
  </si>
  <si>
    <t>民間人口</t>
  </si>
  <si>
    <t>力人口</t>
  </si>
  <si>
    <t>﹝4﹞/﹝2﹞*100</t>
  </si>
  <si>
    <r>
      <t>﹝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﹞</t>
    </r>
    <r>
      <rPr>
        <sz val="9"/>
        <rFont val="Times New Roman"/>
        <family val="1"/>
      </rPr>
      <t>-</t>
    </r>
    <r>
      <rPr>
        <sz val="9"/>
        <rFont val="標楷體"/>
        <family val="4"/>
      </rPr>
      <t>﹝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﹞</t>
    </r>
  </si>
  <si>
    <t>~9~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</si>
  <si>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勞動力與就業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</si>
  <si>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單位：千人</t>
  </si>
  <si>
    <t>農、林、</t>
  </si>
  <si>
    <t>工業</t>
  </si>
  <si>
    <t>製造業</t>
  </si>
  <si>
    <t>Manufacturing</t>
  </si>
  <si>
    <t>資料來源：行政院主計處。</t>
  </si>
  <si>
    <t>~10~</t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</si>
  <si>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</si>
  <si>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t>二</t>
  </si>
  <si>
    <t>Suao Township</t>
  </si>
  <si>
    <t>Luodong Township</t>
  </si>
  <si>
    <t xml:space="preserve">Toucheng Township </t>
  </si>
  <si>
    <r>
      <t>96年</t>
    </r>
  </si>
  <si>
    <t>一、土地與人口</t>
  </si>
  <si>
    <r>
      <t>資料來源：本府民政處報表</t>
    </r>
    <r>
      <rPr>
        <sz val="11"/>
        <rFont val="Times New Roman"/>
        <family val="1"/>
      </rPr>
      <t>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</si>
  <si>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資料來源：本府民政處報表1221-00-01-2</t>
  </si>
  <si>
    <t>資料來源：本府民政處報表1221-00-01-2。</t>
  </si>
  <si>
    <t>四</t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</si>
  <si>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</si>
  <si>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t>一</t>
  </si>
  <si>
    <r>
      <t>97</t>
    </r>
    <r>
      <rPr>
        <sz val="11"/>
        <rFont val="標楷體"/>
        <family val="4"/>
      </rPr>
      <t>年第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</si>
  <si>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</si>
  <si>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97</t>
    </r>
    <r>
      <rPr>
        <sz val="11"/>
        <rFont val="細明體"/>
        <family val="3"/>
      </rPr>
      <t>年</t>
    </r>
  </si>
  <si>
    <t>三</t>
  </si>
  <si>
    <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季</t>
    </r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</si>
  <si>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各鄉鎮市土地與人口</t>
    </r>
  </si>
  <si>
    <r>
      <t>合計</t>
    </r>
    <r>
      <rPr>
        <sz val="9"/>
        <rFont val="Times New Roman"/>
        <family val="1"/>
      </rPr>
      <t>Total</t>
    </r>
  </si>
  <si>
    <t xml:space="preserve">  Yilan City</t>
  </si>
  <si>
    <t>礁溪鄉</t>
  </si>
  <si>
    <t>四、各鄉鎮市人口趨勢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</si>
  <si>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各鄉鎮市人口趨勢</t>
    </r>
  </si>
  <si>
    <t xml:space="preserve">Table 4. Trend of District Population </t>
  </si>
  <si>
    <t>年季底別</t>
  </si>
  <si>
    <t>宜蘭市</t>
  </si>
  <si>
    <t>End of Year &amp; Quarter</t>
  </si>
  <si>
    <t>八十三年</t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</si>
  <si>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</si>
  <si>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</si>
  <si>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</si>
  <si>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</si>
  <si>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</si>
  <si>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</si>
  <si>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</si>
  <si>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</si>
  <si>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</si>
  <si>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</si>
  <si>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</si>
  <si>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</si>
  <si>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</si>
  <si>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</si>
  <si>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</si>
  <si>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</si>
  <si>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</si>
  <si>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</si>
  <si>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</si>
  <si>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</si>
  <si>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</si>
  <si>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</si>
  <si>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t>當季較上季增減%</t>
  </si>
  <si>
    <t>VS. with 
Last Quarter</t>
  </si>
  <si>
    <t>當季較上年同季增減%</t>
  </si>
  <si>
    <t>VS. with 
Last Year</t>
  </si>
  <si>
    <t>資料來源：本府民政處報表1221-00-01-2。</t>
  </si>
  <si>
    <t>~6~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</si>
  <si>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各鄉鎮市人口趨勢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</si>
  <si>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4. Trend of District Population (Cont. End)</t>
  </si>
  <si>
    <t>1st Qua.</t>
  </si>
  <si>
    <t>2nd Qua.</t>
  </si>
  <si>
    <t>3rd Qua.</t>
  </si>
  <si>
    <t>4th Qua.</t>
  </si>
  <si>
    <t>VS. with
 Last Year</t>
  </si>
  <si>
    <t>~7~</t>
  </si>
  <si>
    <t>七、環境保護</t>
  </si>
  <si>
    <t>~14~</t>
  </si>
  <si>
    <t>宜蘭縣統計季報</t>
  </si>
  <si>
    <t xml:space="preserve">              　　　         目      錄</t>
  </si>
  <si>
    <r>
      <t>一、土地與人口</t>
    </r>
    <r>
      <rPr>
        <sz val="12"/>
        <rFont val="Times New Roman"/>
        <family val="1"/>
      </rPr>
      <t xml:space="preserve"> Land &amp; Population</t>
    </r>
    <r>
      <rPr>
        <sz val="12"/>
        <rFont val="標楷體"/>
        <family val="4"/>
      </rPr>
      <t>．．．．．．．．．．．．．．．．．．．．．．．．１</t>
    </r>
  </si>
  <si>
    <r>
      <t>二、人口動態</t>
    </r>
    <r>
      <rPr>
        <sz val="12"/>
        <rFont val="Times New Roman"/>
        <family val="1"/>
      </rPr>
      <t xml:space="preserve"> Mobility Status of Population</t>
    </r>
    <r>
      <rPr>
        <sz val="12"/>
        <rFont val="標楷體"/>
        <family val="4"/>
      </rPr>
      <t>．．．．．．．．．．．．．．．．．．．２</t>
    </r>
  </si>
  <si>
    <r>
      <t>三、各鄉鎮市土地與人口</t>
    </r>
    <r>
      <rPr>
        <sz val="12"/>
        <rFont val="Times New Roman"/>
        <family val="1"/>
      </rPr>
      <t xml:space="preserve"> District Land &amp; Population</t>
    </r>
    <r>
      <rPr>
        <sz val="12"/>
        <rFont val="標楷體"/>
        <family val="4"/>
      </rPr>
      <t>．．．．．．．．．．．．．．．．．５</t>
    </r>
  </si>
  <si>
    <r>
      <t>四、各鄉鎮市人口趨勢</t>
    </r>
    <r>
      <rPr>
        <sz val="12"/>
        <rFont val="Times New Roman"/>
        <family val="1"/>
      </rPr>
      <t xml:space="preserve"> Trend of District Population</t>
    </r>
    <r>
      <rPr>
        <sz val="12"/>
        <rFont val="標楷體"/>
        <family val="4"/>
      </rPr>
      <t>．．．．．．．．．．．．．．．．．．６</t>
    </r>
  </si>
  <si>
    <r>
      <t>五、勞動力與就業</t>
    </r>
    <r>
      <rPr>
        <sz val="12"/>
        <rFont val="Times New Roman"/>
        <family val="1"/>
      </rPr>
      <t xml:space="preserve"> Labor Force &amp; Employed</t>
    </r>
    <r>
      <rPr>
        <sz val="12"/>
        <rFont val="標楷體"/>
        <family val="4"/>
      </rPr>
      <t>．．．．．．．．．．．．．．．．．．８</t>
    </r>
  </si>
  <si>
    <r>
      <t>六、稅捐徵收</t>
    </r>
    <r>
      <rPr>
        <sz val="12"/>
        <rFont val="Times New Roman"/>
        <family val="1"/>
      </rPr>
      <t xml:space="preserve"> Taxes Levied</t>
    </r>
    <r>
      <rPr>
        <sz val="12"/>
        <rFont val="標楷體"/>
        <family val="4"/>
      </rPr>
      <t>．．．．．．．．．．．．．．．．．．．．．１１</t>
    </r>
  </si>
  <si>
    <r>
      <t>七、環境保護</t>
    </r>
    <r>
      <rPr>
        <sz val="12"/>
        <rFont val="Times New Roman"/>
        <family val="1"/>
      </rPr>
      <t xml:space="preserve"> Environmental Protection</t>
    </r>
    <r>
      <rPr>
        <sz val="12"/>
        <rFont val="標楷體"/>
        <family val="4"/>
      </rPr>
      <t>．．．．．．．．．．．．．．．．．．．．１４</t>
    </r>
  </si>
  <si>
    <r>
      <t>八、社會福利</t>
    </r>
    <r>
      <rPr>
        <sz val="12"/>
        <rFont val="Times New Roman"/>
        <family val="1"/>
      </rPr>
      <t xml:space="preserve"> Social Affairs</t>
    </r>
    <r>
      <rPr>
        <sz val="12"/>
        <rFont val="標楷體"/>
        <family val="4"/>
      </rPr>
      <t>．．．．．．．．．．．．．．．．．．．．．．．．１７</t>
    </r>
  </si>
  <si>
    <r>
      <t>九、衛生醫療</t>
    </r>
    <r>
      <rPr>
        <sz val="12"/>
        <rFont val="Times New Roman"/>
        <family val="1"/>
      </rPr>
      <t xml:space="preserve"> Public Heath</t>
    </r>
    <r>
      <rPr>
        <sz val="12"/>
        <rFont val="標楷體"/>
        <family val="4"/>
      </rPr>
      <t>．．．．．．．．．．．．．．．．．．．．．．．．．．．２０</t>
    </r>
  </si>
  <si>
    <r>
      <t>十、保安防衛</t>
    </r>
    <r>
      <rPr>
        <sz val="12"/>
        <rFont val="Times New Roman"/>
        <family val="1"/>
      </rPr>
      <t xml:space="preserve"> Offenses,Clearance,Offense Known to  the Police</t>
    </r>
    <r>
      <rPr>
        <sz val="12"/>
        <rFont val="標楷體"/>
        <family val="4"/>
      </rPr>
      <t>．．．．．．．．．．．．２１</t>
    </r>
  </si>
  <si>
    <r>
      <t>十一、機動車輛</t>
    </r>
    <r>
      <rPr>
        <sz val="12"/>
        <rFont val="Times New Roman"/>
        <family val="1"/>
      </rPr>
      <t xml:space="preserve"> Motor Vehicles</t>
    </r>
    <r>
      <rPr>
        <sz val="12"/>
        <rFont val="標楷體"/>
        <family val="4"/>
      </rPr>
      <t>．．．．．．．．．．．．．．．．．．．．．．．．２４</t>
    </r>
  </si>
  <si>
    <r>
      <t>十二、交通事故</t>
    </r>
    <r>
      <rPr>
        <sz val="12"/>
        <rFont val="Times New Roman"/>
        <family val="1"/>
      </rPr>
      <t xml:space="preserve"> Traffic Accident</t>
    </r>
    <r>
      <rPr>
        <sz val="12"/>
        <rFont val="標楷體"/>
        <family val="4"/>
      </rPr>
      <t>．．．．．．．．．．．．．．．．．．．．２６</t>
    </r>
  </si>
  <si>
    <r>
      <t>十三、火災防護</t>
    </r>
    <r>
      <rPr>
        <sz val="12"/>
        <rFont val="Times New Roman"/>
        <family val="1"/>
      </rPr>
      <t xml:space="preserve"> Fire Protection</t>
    </r>
    <r>
      <rPr>
        <sz val="12"/>
        <rFont val="標楷體"/>
        <family val="4"/>
      </rPr>
      <t>．．．．．．．．．．．．．．．．．．２８</t>
    </r>
  </si>
  <si>
    <r>
      <t>十四、歲出預算執行情形</t>
    </r>
    <r>
      <rPr>
        <sz val="12"/>
        <rFont val="Times New Roman"/>
        <family val="1"/>
      </rPr>
      <t xml:space="preserve"> Performance of Budgetary Expenditures</t>
    </r>
    <r>
      <rPr>
        <sz val="12"/>
        <rFont val="標楷體"/>
        <family val="4"/>
      </rPr>
      <t>．．．．．．．．．．３０</t>
    </r>
  </si>
  <si>
    <r>
      <t>十五、歲入預算執行情形</t>
    </r>
    <r>
      <rPr>
        <sz val="12"/>
        <rFont val="Times New Roman"/>
        <family val="1"/>
      </rPr>
      <t xml:space="preserve"> Performance of Budgetary Revenues</t>
    </r>
    <r>
      <rPr>
        <sz val="12"/>
        <rFont val="標楷體"/>
        <family val="4"/>
      </rPr>
      <t>．．．．．．．．．．．３２</t>
    </r>
  </si>
  <si>
    <r>
      <t>十六、工商行業</t>
    </r>
    <r>
      <rPr>
        <sz val="12"/>
        <rFont val="Times New Roman"/>
        <family val="1"/>
      </rPr>
      <t xml:space="preserve"> Industry &amp; Commerce</t>
    </r>
    <r>
      <rPr>
        <sz val="12"/>
        <rFont val="標楷體"/>
        <family val="4"/>
      </rPr>
      <t>．．．．．．．．．．．．．．．．．３４</t>
    </r>
  </si>
  <si>
    <r>
      <t>十七、總樓板面積</t>
    </r>
    <r>
      <rPr>
        <sz val="12"/>
        <rFont val="Times New Roman"/>
        <family val="1"/>
      </rPr>
      <t xml:space="preserve"> Total Floor Area of House Constructed Area</t>
    </r>
    <r>
      <rPr>
        <sz val="12"/>
        <rFont val="標楷體"/>
        <family val="4"/>
      </rPr>
      <t>．．．．．．．．．３６</t>
    </r>
  </si>
  <si>
    <r>
      <t>十八、觀光遊憩區遊客人次</t>
    </r>
    <r>
      <rPr>
        <sz val="12"/>
        <rFont val="Times New Roman"/>
        <family val="1"/>
      </rPr>
      <t xml:space="preserve"> Number Scenic Spots</t>
    </r>
    <r>
      <rPr>
        <sz val="12"/>
        <rFont val="標楷體"/>
        <family val="4"/>
      </rPr>
      <t>．．．．．．．．．．．．３８</t>
    </r>
  </si>
  <si>
    <r>
      <t>十九、漁業概況</t>
    </r>
    <r>
      <rPr>
        <sz val="12"/>
        <rFont val="Times New Roman"/>
        <family val="1"/>
      </rPr>
      <t xml:space="preserve"> The Condition Fishery</t>
    </r>
    <r>
      <rPr>
        <sz val="12"/>
        <rFont val="標楷體"/>
        <family val="4"/>
      </rPr>
      <t>．．．．．．．．．．．．．．．．．．．４０</t>
    </r>
  </si>
  <si>
    <r>
      <t>二十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國中小學教育概況</t>
    </r>
    <r>
      <rPr>
        <sz val="12"/>
        <rFont val="Times New Roman"/>
        <family val="1"/>
      </rPr>
      <t xml:space="preserve"> The Condition of Elementary School &amp; Junior High School</t>
    </r>
    <r>
      <rPr>
        <sz val="12"/>
        <rFont val="標楷體"/>
        <family val="4"/>
      </rPr>
      <t>．．４２</t>
    </r>
  </si>
  <si>
    <r>
      <t>廿一、臺灣地區各項物價指數</t>
    </r>
    <r>
      <rPr>
        <sz val="12"/>
        <rFont val="Times New Roman"/>
        <family val="1"/>
      </rPr>
      <t xml:space="preserve"> The Changes of Various Price Indices in Taiwan Area</t>
    </r>
    <r>
      <rPr>
        <sz val="12"/>
        <rFont val="標楷體"/>
        <family val="4"/>
      </rPr>
      <t>．．．４４</t>
    </r>
  </si>
  <si>
    <t>Table7. Environmental Protection</t>
  </si>
  <si>
    <t>污染源稽查</t>
  </si>
  <si>
    <t>Polluter Inspection</t>
  </si>
  <si>
    <t>合</t>
  </si>
  <si>
    <t>空氣污染</t>
  </si>
  <si>
    <t>噪</t>
  </si>
  <si>
    <t>水</t>
  </si>
  <si>
    <t>廢</t>
  </si>
  <si>
    <t>振</t>
  </si>
  <si>
    <t>環境</t>
  </si>
  <si>
    <t>其</t>
  </si>
  <si>
    <t>已收</t>
  </si>
  <si>
    <t>罰鍰</t>
  </si>
  <si>
    <t xml:space="preserve">Air </t>
  </si>
  <si>
    <t>污</t>
  </si>
  <si>
    <t>棄</t>
  </si>
  <si>
    <t>金額</t>
  </si>
  <si>
    <t>不含</t>
  </si>
  <si>
    <t>惡</t>
  </si>
  <si>
    <t>次數</t>
  </si>
  <si>
    <t>件數</t>
  </si>
  <si>
    <t>Others</t>
  </si>
  <si>
    <t>No. of Penalty</t>
  </si>
  <si>
    <t>Penalty Paid</t>
  </si>
  <si>
    <t>(Exclude Odors)</t>
  </si>
  <si>
    <t>(NT.1,000)</t>
  </si>
  <si>
    <t>資料來源：本府環保局。</t>
  </si>
  <si>
    <t>~15~</t>
  </si>
  <si>
    <r>
      <t>Table7</t>
    </r>
    <r>
      <rPr>
        <sz val="12"/>
        <rFont val="新細明體"/>
        <family val="1"/>
      </rPr>
      <t xml:space="preserve">. </t>
    </r>
    <r>
      <rPr>
        <sz val="12"/>
        <rFont val="新細明體"/>
        <family val="1"/>
      </rPr>
      <t>Environmental Protection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(Cont.)</t>
    </r>
  </si>
  <si>
    <t>Unit：Kg</t>
  </si>
  <si>
    <t>資源回收成果</t>
  </si>
  <si>
    <t>廢紙類</t>
  </si>
  <si>
    <t>其他金屬製品</t>
  </si>
  <si>
    <r>
      <t>廢塑膠製品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</si>
  <si>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</si>
  <si>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</si>
  <si>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</si>
  <si>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</si>
  <si>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</si>
  <si>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</si>
  <si>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others</t>
  </si>
  <si>
    <t>說　　明：1.其他 =舊衣+廢家電+廢電腦+廢輪胎+廢鋁箔包+尚未分類的光碟片及手機+...等。</t>
  </si>
  <si>
    <t xml:space="preserve">          2.因四捨五入之故，資料有些許誤差。</t>
  </si>
  <si>
    <t>~16~</t>
  </si>
  <si>
    <r>
      <t>表</t>
    </r>
    <r>
      <rPr>
        <sz val="16"/>
        <rFont val="Times New Roman"/>
        <family val="1"/>
      </rPr>
      <t>7</t>
    </r>
    <r>
      <rPr>
        <sz val="16"/>
        <rFont val="標楷體"/>
        <family val="4"/>
      </rPr>
      <t>　環境保護</t>
    </r>
  </si>
  <si>
    <r>
      <t>公害陳情案件受理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>)</t>
    </r>
  </si>
  <si>
    <r>
      <t>Od</t>
    </r>
    <r>
      <rPr>
        <sz val="8"/>
        <rFont val="新細明體"/>
        <family val="1"/>
      </rPr>
      <t>ors</t>
    </r>
  </si>
  <si>
    <r>
      <t>表</t>
    </r>
    <r>
      <rPr>
        <sz val="16"/>
        <rFont val="Times New Roman"/>
        <family val="1"/>
      </rPr>
      <t>7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</si>
  <si>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</si>
  <si>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</si>
  <si>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</si>
  <si>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資料來源：本府衛生局</t>
    </r>
    <r>
      <rPr>
        <sz val="11"/>
        <rFont val="標楷體"/>
        <family val="4"/>
      </rPr>
      <t>。</t>
    </r>
  </si>
  <si>
    <t>~20~</t>
  </si>
  <si>
    <r>
      <t>表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　衛生醫療</t>
    </r>
  </si>
  <si>
    <t>　　本縣97年第4季底戶數為149,839戶，較上季底增加594戶計0.40%，較去年同季底增加1.98%；人口數為460,902人，較上季底減少192人計-0.04%，較去年同季底增加0.11%。</t>
  </si>
  <si>
    <t>　　本縣97年第4季底人口總數較上季底減少192人，其中自然增加數增加159人(自然增加率0.34‰)，社會增加數減少351人(社會增加率-0.76‰)；本季結婚對數為965對(結婚率2.09‰)，較上季底增加513對，離婚對數為260對(離婚率0.56‰)，較上季減少12對。</t>
  </si>
  <si>
    <r>
      <t>96年第4季</t>
    </r>
  </si>
  <si>
    <r>
      <t>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季</t>
    </r>
  </si>
  <si>
    <t>　　本縣97年12月底各行政區域人口數以宜蘭市的95,874人最多，最少為大同鄉的5,815人；本縣性比例為104.80，僅宜蘭市與羅東鎮的性比例低於100；本縣人口密度約215人，以羅東鎮的每平方公里6,498人最多，而南澳鄉每平方公里僅8人為最少，兩者相差達812倍，分布極為不均。</t>
  </si>
  <si>
    <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</si>
  <si>
    <t>　本縣97年第4季底各行政區域的人口數與上季底比較，增加率最多為五結鄉計0.47%，減少率最多為羅東鎮計0.38%；與去年同季底比較，增加率最多為蘇澳鎮計1.75%，減少率最多為頭城鎮計0.98%。</t>
  </si>
  <si>
    <t>　　　本縣97年下半年15歲以上民間人口為377千人，勞動力人口為215千人，就業者為205千人，失業者為10千人，勞動力參與率為56.9%，失業率為4.5%，就業者行業中農林漁牧業為16千人，工業為66千人(製造業38千人，其他28千人)，服務業為123千人。</t>
  </si>
  <si>
    <t>　　本縣97年第4季低收入戶生活扶助計3,174戶及6,970人，較上季增加93戶計3.02%及255人計3.80%，生活扶助金額為45,990千元，較上季增加12,043千元計35.48%；社會救助醫療及看護補助4,189千元，較上季增加619千元；縣民急難救助計230人次，較上季增加32人次計16.16%，其救助金1,756千元，較上季增加949千元計117.64%；中低收入戶老人生活津貼核付1,802人、31,791千元，較上季分別增加3人計0.17%及增加135千元計0.43%。</t>
  </si>
  <si>
    <t>八、社會福利</t>
  </si>
  <si>
    <t>~17~</t>
  </si>
  <si>
    <r>
      <t>表</t>
    </r>
    <r>
      <rPr>
        <sz val="16"/>
        <rFont val="Times New Roman"/>
        <family val="1"/>
      </rPr>
      <t>8</t>
    </r>
    <r>
      <rPr>
        <sz val="16"/>
        <rFont val="標楷體"/>
        <family val="4"/>
      </rPr>
      <t>　社會福利</t>
    </r>
  </si>
  <si>
    <r>
      <t>表</t>
    </r>
    <r>
      <rPr>
        <sz val="16"/>
        <rFont val="Times New Roman"/>
        <family val="1"/>
      </rPr>
      <t>8</t>
    </r>
    <r>
      <rPr>
        <sz val="16"/>
        <rFont val="標楷體"/>
        <family val="4"/>
      </rPr>
      <t>　社會福利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</si>
  <si>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Table8. Social Affairs</t>
  </si>
  <si>
    <t>Table8. Social Affairs (cont. End)</t>
  </si>
  <si>
    <t>年季別</t>
  </si>
  <si>
    <r>
      <t>低收入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戶概況</t>
    </r>
  </si>
  <si>
    <t>社會救助醫療及看護補助</t>
  </si>
  <si>
    <t>縣民急難救助</t>
  </si>
  <si>
    <t>兒童少年福利服務</t>
  </si>
  <si>
    <t>中低收入戶</t>
  </si>
  <si>
    <t>老人生活津貼</t>
  </si>
  <si>
    <t xml:space="preserve">Low Income Household </t>
  </si>
  <si>
    <t xml:space="preserve">Social Assistance for the Medical Charge and Caretaker  </t>
  </si>
  <si>
    <t>The Child Welfare Service</t>
  </si>
  <si>
    <t>Year &amp;  Quarter</t>
  </si>
  <si>
    <t>戶數</t>
  </si>
  <si>
    <t>人數</t>
  </si>
  <si>
    <t>費用補助</t>
  </si>
  <si>
    <t>住院</t>
  </si>
  <si>
    <t>Year &amp; Quarter</t>
  </si>
  <si>
    <t>人次</t>
  </si>
  <si>
    <t>金額</t>
  </si>
  <si>
    <t>寄養家庭數</t>
  </si>
  <si>
    <t>寄養兒童數</t>
  </si>
  <si>
    <t>保護專線</t>
  </si>
  <si>
    <t>金額(千元)</t>
  </si>
  <si>
    <t>總日數</t>
  </si>
  <si>
    <t>(千元)</t>
  </si>
  <si>
    <r>
      <t>(</t>
    </r>
    <r>
      <rPr>
        <sz val="11"/>
        <rFont val="標楷體"/>
        <family val="4"/>
      </rPr>
      <t>年季底</t>
    </r>
    <r>
      <rPr>
        <sz val="11"/>
        <rFont val="Times New Roman"/>
        <family val="1"/>
      </rPr>
      <t>)</t>
    </r>
  </si>
  <si>
    <t>服務人次</t>
  </si>
  <si>
    <t>(年季底)</t>
  </si>
  <si>
    <t>No. of  Households</t>
  </si>
  <si>
    <t>No. of  Persons</t>
  </si>
  <si>
    <t>Amount  (Thousand)</t>
  </si>
  <si>
    <t>Number of Inpatient</t>
  </si>
  <si>
    <t>Inpatient-days</t>
  </si>
  <si>
    <t>No.of Family</t>
  </si>
  <si>
    <t>No. of Children</t>
  </si>
  <si>
    <t>Persons</t>
  </si>
  <si>
    <t>Line Served</t>
  </si>
  <si>
    <t>八十三年</t>
  </si>
  <si>
    <t>…</t>
  </si>
  <si>
    <r>
      <t>（</t>
    </r>
    <r>
      <rPr>
        <sz val="12"/>
        <rFont val="Times New Roman"/>
        <family val="1"/>
      </rPr>
      <t>No. of Lines</t>
    </r>
    <r>
      <rPr>
        <sz val="12"/>
        <rFont val="標楷體"/>
        <family val="4"/>
      </rPr>
      <t>）</t>
    </r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</si>
  <si>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</si>
  <si>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</si>
  <si>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</si>
  <si>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</si>
  <si>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</si>
  <si>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</si>
  <si>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</si>
  <si>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</si>
  <si>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</si>
  <si>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</si>
  <si>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</si>
  <si>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</si>
  <si>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</si>
  <si>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</si>
  <si>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</si>
  <si>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</si>
  <si>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</si>
  <si>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</si>
  <si>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</si>
  <si>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</si>
  <si>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</si>
  <si>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t>當季較上季增減%</t>
  </si>
  <si>
    <t>VS. with Last Quarter</t>
  </si>
  <si>
    <t>當季較上年同季增減%</t>
  </si>
  <si>
    <t>VS. with Last Year</t>
  </si>
  <si>
    <t>資料來源：本府社會處。</t>
  </si>
  <si>
    <t>說　　明：有關低收入戶概況的人、戶數漸增而金額不增係內政部放寬低收入戶條件，但部分</t>
  </si>
  <si>
    <r>
      <t>說　　明：</t>
    </r>
    <r>
      <rPr>
        <sz val="11"/>
        <rFont val="標楷體"/>
        <family val="4"/>
      </rPr>
      <t>兒童服務寄養家庭數不含儲備寄養家庭數。</t>
    </r>
  </si>
  <si>
    <t xml:space="preserve">          低收入戶直接安置於安養收容中心，由該中心負責其生活補助，故金額不增。</t>
  </si>
  <si>
    <t>~18~</t>
  </si>
  <si>
    <t>~19~</t>
  </si>
  <si>
    <r>
      <t>97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</si>
  <si>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</si>
  <si>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2008</t>
    </r>
  </si>
  <si>
    <t>　　本縣97年第4季公害陳情案件受理件數為1,100件，較上季減少41件計3.59%，其中以空氣污染不含惡臭的294件最多，佔公害陳情案件總數的26.73%；污染源稽查次數為7,895次，較上季減少3,473件；資源回收成果為14,357,840公斤，較上季減少104,222公斤計-0.72%，其中以廢紙類的6,572,922公斤最多，佔資源回收成果總數的45.78%。</t>
  </si>
  <si>
    <t xml:space="preserve">1.稅捐徵收：
   本縣97年第4季稅捐實徵淨額為851,324千元，較上季增加489,341千元計135.18%，與去年同季比較則減少9.55﹪。
2.徵收比重：
   97年第4季實徵淨額其結構比重，地價稅占61.00%最高，土地增值稅占24.92%次之。                                                                                                                            </t>
  </si>
  <si>
    <t>六、稅捐徵收</t>
  </si>
  <si>
    <t>單位：千元</t>
  </si>
  <si>
    <t xml:space="preserve">   表6、稅捐徵收</t>
  </si>
  <si>
    <t>Table 6. Taxes Levied</t>
  </si>
  <si>
    <r>
      <t xml:space="preserve">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 xml:space="preserve">N.T. $1,000                                        </t>
    </r>
  </si>
  <si>
    <r>
      <t>年季別</t>
    </r>
    <r>
      <rPr>
        <sz val="10"/>
        <rFont val="Times New Roman"/>
        <family val="1"/>
      </rPr>
      <t xml:space="preserve">               Year &amp; Quarter</t>
    </r>
  </si>
  <si>
    <r>
      <t>總計</t>
    </r>
    <r>
      <rPr>
        <sz val="10"/>
        <rFont val="Times New Roman"/>
        <family val="1"/>
      </rPr>
      <t xml:space="preserve">                                Total</t>
    </r>
  </si>
  <si>
    <r>
      <t>印花稅</t>
    </r>
    <r>
      <rPr>
        <sz val="10"/>
        <rFont val="Times New Roman"/>
        <family val="1"/>
      </rPr>
      <t xml:space="preserve">                     Stamp Tax</t>
    </r>
  </si>
  <si>
    <r>
      <t>娛樂稅</t>
    </r>
    <r>
      <rPr>
        <sz val="10"/>
        <rFont val="Times New Roman"/>
        <family val="1"/>
      </rPr>
      <t xml:space="preserve">                       Amusement Tax</t>
    </r>
  </si>
  <si>
    <r>
      <t>契稅</t>
    </r>
    <r>
      <rPr>
        <sz val="10"/>
        <rFont val="Times New Roman"/>
        <family val="1"/>
      </rPr>
      <t xml:space="preserve">                 Deeds Tax</t>
    </r>
  </si>
  <si>
    <r>
      <t>使用牌照稅</t>
    </r>
    <r>
      <rPr>
        <sz val="10"/>
        <rFont val="Times New Roman"/>
        <family val="1"/>
      </rPr>
      <t xml:space="preserve">               License Tax</t>
    </r>
  </si>
  <si>
    <r>
      <t>地價稅</t>
    </r>
    <r>
      <rPr>
        <sz val="10"/>
        <rFont val="Times New Roman"/>
        <family val="1"/>
      </rPr>
      <t xml:space="preserve">                           Land Value Tax</t>
    </r>
  </si>
  <si>
    <r>
      <t>土地增值稅</t>
    </r>
    <r>
      <rPr>
        <sz val="10"/>
        <rFont val="Times New Roman"/>
        <family val="1"/>
      </rPr>
      <t xml:space="preserve">          Land Value Increment Tax</t>
    </r>
  </si>
  <si>
    <t>房屋稅                         Housing Tax</t>
  </si>
  <si>
    <r>
      <t>教育捐</t>
    </r>
    <r>
      <rPr>
        <sz val="10"/>
        <rFont val="Times New Roman"/>
        <family val="1"/>
      </rPr>
      <t xml:space="preserve">            Education Expenditure</t>
    </r>
  </si>
  <si>
    <r>
      <t>八十四年</t>
    </r>
    <r>
      <rPr>
        <sz val="10"/>
        <rFont val="Times New Roman"/>
        <family val="1"/>
      </rPr>
      <t>1995</t>
    </r>
  </si>
  <si>
    <t>八十三年度</t>
  </si>
  <si>
    <t>科目</t>
  </si>
  <si>
    <t>金額</t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</si>
  <si>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</si>
  <si>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84</t>
    </r>
    <r>
      <rPr>
        <sz val="12"/>
        <rFont val="標楷體"/>
        <family val="4"/>
      </rPr>
      <t>年度</t>
    </r>
  </si>
  <si>
    <t>印花稅</t>
  </si>
  <si>
    <r>
      <t>85</t>
    </r>
    <r>
      <rPr>
        <sz val="12"/>
        <rFont val="標楷體"/>
        <family val="4"/>
      </rPr>
      <t>年度</t>
    </r>
  </si>
  <si>
    <t>娛樂稅</t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</si>
  <si>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</si>
  <si>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r>
      <t>86</t>
    </r>
    <r>
      <rPr>
        <sz val="12"/>
        <rFont val="標楷體"/>
        <family val="4"/>
      </rPr>
      <t>年度</t>
    </r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</si>
  <si>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</si>
  <si>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</si>
  <si>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年下半年及民國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</si>
  <si>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</si>
  <si>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</si>
  <si>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</si>
  <si>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</si>
  <si>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r>
      <t>第二季</t>
    </r>
    <r>
      <rPr>
        <sz val="10"/>
        <rFont val="Times New Roman"/>
        <family val="1"/>
      </rPr>
      <t xml:space="preserve">                2nd Qua.</t>
    </r>
  </si>
  <si>
    <r>
      <t>第三季</t>
    </r>
    <r>
      <rPr>
        <sz val="10"/>
        <rFont val="Times New Roman"/>
        <family val="1"/>
      </rPr>
      <t xml:space="preserve">              3rd Qua.</t>
    </r>
  </si>
  <si>
    <r>
      <t>第四季</t>
    </r>
    <r>
      <rPr>
        <sz val="10"/>
        <rFont val="Times New Roman"/>
        <family val="1"/>
      </rPr>
      <t xml:space="preserve">                 4th Qua.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</si>
  <si>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</si>
  <si>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
1st Qua.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</si>
  <si>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</si>
  <si>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3rd Qua.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</si>
  <si>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</si>
  <si>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</si>
  <si>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1st Qua.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</si>
  <si>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</si>
  <si>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</si>
  <si>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</si>
  <si>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</si>
  <si>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</si>
  <si>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r>
      <t>當季較上季增減</t>
    </r>
    <r>
      <rPr>
        <sz val="9"/>
        <rFont val="Times New Roman"/>
        <family val="1"/>
      </rPr>
      <t xml:space="preserve">%            </t>
    </r>
    <r>
      <rPr>
        <sz val="9"/>
        <rFont val="標楷體"/>
        <family val="4"/>
      </rPr>
      <t>　　　　　　</t>
    </r>
    <r>
      <rPr>
        <sz val="9"/>
        <rFont val="Times New Roman"/>
        <family val="1"/>
      </rPr>
      <t xml:space="preserve">   VS. with Last Quarter</t>
    </r>
  </si>
  <si>
    <r>
      <t>當季較上年同季增減</t>
    </r>
    <r>
      <rPr>
        <sz val="9"/>
        <rFont val="Times New Roman"/>
        <family val="1"/>
      </rPr>
      <t>%                      VS. with Last Year</t>
    </r>
  </si>
  <si>
    <t>資料來源：本縣地方稅務局</t>
  </si>
  <si>
    <t>~11~</t>
  </si>
  <si>
    <t>~12~</t>
  </si>
  <si>
    <t>~13~</t>
  </si>
  <si>
    <r>
      <t>88</t>
    </r>
    <r>
      <rPr>
        <sz val="12"/>
        <rFont val="標楷體"/>
        <family val="4"/>
      </rPr>
      <t>年度</t>
    </r>
  </si>
  <si>
    <r>
      <t>88</t>
    </r>
    <r>
      <rPr>
        <sz val="12"/>
        <rFont val="標楷體"/>
        <family val="4"/>
      </rPr>
      <t>年下半年及</t>
    </r>
    <r>
      <rPr>
        <sz val="12"/>
        <rFont val="Times New Roman"/>
        <family val="1"/>
      </rPr>
      <t>89</t>
    </r>
    <r>
      <rPr>
        <sz val="12"/>
        <rFont val="標楷體"/>
        <family val="4"/>
      </rPr>
      <t>年度</t>
    </r>
  </si>
  <si>
    <r>
      <t>90</t>
    </r>
    <r>
      <rPr>
        <sz val="12"/>
        <rFont val="標楷體"/>
        <family val="4"/>
      </rPr>
      <t>年度</t>
    </r>
  </si>
  <si>
    <t>契稅</t>
  </si>
  <si>
    <r>
      <t>91</t>
    </r>
    <r>
      <rPr>
        <sz val="12"/>
        <rFont val="標楷體"/>
        <family val="4"/>
      </rPr>
      <t>年度</t>
    </r>
  </si>
  <si>
    <t>使用牌照稅</t>
  </si>
  <si>
    <r>
      <t>92</t>
    </r>
    <r>
      <rPr>
        <sz val="12"/>
        <rFont val="標楷體"/>
        <family val="4"/>
      </rPr>
      <t>年度</t>
    </r>
  </si>
  <si>
    <t>地價稅</t>
  </si>
  <si>
    <r>
      <t>93</t>
    </r>
    <r>
      <rPr>
        <sz val="12"/>
        <rFont val="標楷體"/>
        <family val="4"/>
      </rPr>
      <t>年度</t>
    </r>
  </si>
  <si>
    <t>土地增值稅</t>
  </si>
  <si>
    <r>
      <t>94</t>
    </r>
    <r>
      <rPr>
        <sz val="12"/>
        <rFont val="標楷體"/>
        <family val="4"/>
      </rPr>
      <t>年度</t>
    </r>
  </si>
  <si>
    <t>房屋稅</t>
  </si>
  <si>
    <t>95年度</t>
  </si>
  <si>
    <t>教育捐</t>
  </si>
  <si>
    <r>
      <t>96</t>
    </r>
    <r>
      <rPr>
        <sz val="12"/>
        <rFont val="細明體"/>
        <family val="3"/>
      </rPr>
      <t>年度</t>
    </r>
  </si>
  <si>
    <r>
      <t>97年度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</si>
  <si>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</si>
  <si>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r>
      <t>第二季</t>
    </r>
    <r>
      <rPr>
        <sz val="10"/>
        <rFont val="Times New Roman"/>
        <family val="1"/>
      </rPr>
      <t xml:space="preserve">                2nd Qua.</t>
    </r>
  </si>
  <si>
    <r>
      <t>第三季</t>
    </r>
    <r>
      <rPr>
        <sz val="10"/>
        <rFont val="Times New Roman"/>
        <family val="1"/>
      </rPr>
      <t xml:space="preserve">              3rd Qua.</t>
    </r>
  </si>
  <si>
    <r>
      <t>第四季</t>
    </r>
    <r>
      <rPr>
        <sz val="10"/>
        <rFont val="Times New Roman"/>
        <family val="1"/>
      </rPr>
      <t xml:space="preserve">                 4th Qua.</t>
    </r>
  </si>
  <si>
    <r>
      <t>85</t>
    </r>
    <r>
      <rPr>
        <sz val="12"/>
        <rFont val="標楷體"/>
        <family val="4"/>
      </rPr>
      <t>年</t>
    </r>
  </si>
  <si>
    <t>九十二年第二季</t>
  </si>
  <si>
    <t>九十二年第三季</t>
  </si>
  <si>
    <r>
      <t>87</t>
    </r>
    <r>
      <rPr>
        <sz val="12"/>
        <rFont val="標楷體"/>
        <family val="4"/>
      </rPr>
      <t>年</t>
    </r>
  </si>
  <si>
    <t>九十二年第四季</t>
  </si>
  <si>
    <r>
      <t>88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</si>
  <si>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</si>
  <si>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89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</si>
  <si>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</si>
  <si>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90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</si>
  <si>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</si>
  <si>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91</t>
    </r>
    <r>
      <rPr>
        <sz val="12"/>
        <rFont val="標楷體"/>
        <family val="4"/>
      </rPr>
      <t>年</t>
    </r>
  </si>
  <si>
    <r>
      <t>92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</si>
  <si>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</si>
  <si>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93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</si>
  <si>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</si>
  <si>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</si>
  <si>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當季較上季增減</t>
    </r>
    <r>
      <rPr>
        <sz val="10"/>
        <rFont val="Times New Roman"/>
        <family val="1"/>
      </rPr>
      <t>%               VS. with Last Quarter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</si>
  <si>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</si>
  <si>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</si>
  <si>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當季較上年同季增減</t>
    </r>
    <r>
      <rPr>
        <sz val="10"/>
        <rFont val="Times New Roman"/>
        <family val="1"/>
      </rPr>
      <t>%                             VS. with Last Year</t>
    </r>
  </si>
  <si>
    <t>~37~</t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</si>
  <si>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</si>
  <si>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</si>
  <si>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</si>
  <si>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95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</si>
  <si>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</si>
  <si>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96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</si>
  <si>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t>年度</t>
  </si>
  <si>
    <r>
      <t>96年</t>
    </r>
  </si>
  <si>
    <r>
      <t>97年</t>
    </r>
  </si>
  <si>
    <r>
      <t>98年</t>
    </r>
  </si>
  <si>
    <r>
      <t>99年</t>
    </r>
  </si>
  <si>
    <t>環境保護支出</t>
  </si>
  <si>
    <t>退休撫卹給付支出</t>
  </si>
  <si>
    <t>第3季
3st Qua.</t>
  </si>
  <si>
    <t>十九、漁業概況</t>
  </si>
  <si>
    <t>1.動力漁船數：本縣97年第4季動力漁船為1,066艘計42,837噸，較上季減少</t>
  </si>
  <si>
    <r>
      <t xml:space="preserve">  2</t>
    </r>
    <r>
      <rPr>
        <sz val="14"/>
        <rFont val="標楷體"/>
        <family val="4"/>
      </rPr>
      <t>艘計</t>
    </r>
    <r>
      <rPr>
        <sz val="14"/>
        <rFont val="Times New Roman"/>
        <family val="1"/>
      </rPr>
      <t>-0.19%</t>
    </r>
    <r>
      <rPr>
        <sz val="14"/>
        <rFont val="標楷體"/>
        <family val="4"/>
      </rPr>
      <t>；與去年同季比較減少</t>
    </r>
    <r>
      <rPr>
        <sz val="14"/>
        <rFont val="Times New Roman"/>
        <family val="1"/>
      </rPr>
      <t>2.38%</t>
    </r>
    <r>
      <rPr>
        <sz val="14"/>
        <rFont val="標楷體"/>
        <family val="4"/>
      </rPr>
      <t>。後者則較上季減少</t>
    </r>
    <r>
      <rPr>
        <sz val="14"/>
        <rFont val="Times New Roman"/>
        <family val="1"/>
      </rPr>
      <t>194</t>
    </r>
    <r>
      <rPr>
        <sz val="14"/>
        <rFont val="標楷體"/>
        <family val="4"/>
      </rPr>
      <t>噸</t>
    </r>
  </si>
  <si>
    <t xml:space="preserve"> 計-0.45%；與去年同季比較減少7.46%。</t>
  </si>
  <si>
    <r>
      <t>2.</t>
    </r>
    <r>
      <rPr>
        <sz val="14"/>
        <rFont val="標楷體"/>
        <family val="4"/>
      </rPr>
      <t>漁業產量：本縣</t>
    </r>
    <r>
      <rPr>
        <sz val="14"/>
        <rFont val="Times New Roman"/>
        <family val="1"/>
      </rPr>
      <t>97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季漁業產量為</t>
    </r>
    <r>
      <rPr>
        <sz val="14"/>
        <rFont val="Times New Roman"/>
        <family val="1"/>
      </rPr>
      <t>24,700</t>
    </r>
    <r>
      <rPr>
        <sz val="14"/>
        <rFont val="標楷體"/>
        <family val="4"/>
      </rPr>
      <t>噸，較上季減少</t>
    </r>
    <r>
      <rPr>
        <sz val="14"/>
        <rFont val="Times New Roman"/>
        <family val="1"/>
      </rPr>
      <t>6,478</t>
    </r>
    <r>
      <rPr>
        <sz val="14"/>
        <rFont val="標楷體"/>
        <family val="4"/>
      </rPr>
      <t>噸</t>
    </r>
  </si>
  <si>
    <r>
      <t xml:space="preserve">   </t>
    </r>
    <r>
      <rPr>
        <sz val="14"/>
        <rFont val="標楷體"/>
        <family val="4"/>
      </rPr>
      <t>計減少</t>
    </r>
    <r>
      <rPr>
        <sz val="14"/>
        <rFont val="Times New Roman"/>
        <family val="1"/>
      </rPr>
      <t>20.78%</t>
    </r>
    <r>
      <rPr>
        <sz val="14"/>
        <rFont val="標楷體"/>
        <family val="4"/>
      </rPr>
      <t>，與去年同季比較增加35.20</t>
    </r>
    <r>
      <rPr>
        <sz val="14"/>
        <rFont val="Times New Roman"/>
        <family val="1"/>
      </rPr>
      <t>%</t>
    </r>
    <r>
      <rPr>
        <sz val="14"/>
        <rFont val="標楷體"/>
        <family val="4"/>
      </rPr>
      <t>。</t>
    </r>
  </si>
  <si>
    <t xml:space="preserve">   </t>
  </si>
  <si>
    <t>~40~</t>
  </si>
  <si>
    <t>表19、漁業概況</t>
  </si>
  <si>
    <t>Table 19. The Condition of Fishery</t>
  </si>
  <si>
    <r>
      <t xml:space="preserve">年季底別
</t>
    </r>
    <r>
      <rPr>
        <sz val="10"/>
        <rFont val="新細明體"/>
        <family val="1"/>
      </rPr>
      <t>End of Year &amp;Quarter</t>
    </r>
  </si>
  <si>
    <r>
      <t xml:space="preserve"> </t>
    </r>
    <r>
      <rPr>
        <sz val="10"/>
        <rFont val="標楷體"/>
        <family val="4"/>
      </rPr>
      <t xml:space="preserve">動力漁船數
</t>
    </r>
    <r>
      <rPr>
        <sz val="10"/>
        <rFont val="新細明體"/>
        <family val="1"/>
      </rPr>
      <t>The  Number  of  Powered  Fishing  Crafts</t>
    </r>
  </si>
  <si>
    <r>
      <t>漁業生產量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單位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公噸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　
</t>
    </r>
    <r>
      <rPr>
        <sz val="10"/>
        <rFont val="新細明體"/>
        <family val="1"/>
      </rPr>
      <t xml:space="preserve">
Fishery  Production(Unit：m.t)</t>
    </r>
  </si>
  <si>
    <r>
      <t xml:space="preserve">艘　　數
</t>
    </r>
    <r>
      <rPr>
        <sz val="10"/>
        <rFont val="Times New Roman"/>
        <family val="1"/>
      </rPr>
      <t>No.  of  Boats</t>
    </r>
  </si>
  <si>
    <r>
      <t xml:space="preserve">噸　　數
</t>
    </r>
    <r>
      <rPr>
        <sz val="10"/>
        <rFont val="新細明體"/>
        <family val="1"/>
      </rPr>
      <t>Tonnage</t>
    </r>
  </si>
  <si>
    <r>
      <t xml:space="preserve">合　　計
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Total</t>
    </r>
  </si>
  <si>
    <r>
      <t>遠洋漁業</t>
    </r>
    <r>
      <rPr>
        <sz val="10"/>
        <rFont val="新細明體"/>
        <family val="1"/>
      </rPr>
      <t>Far-Sea  Fisheries</t>
    </r>
  </si>
  <si>
    <r>
      <t>近海漁業</t>
    </r>
    <r>
      <rPr>
        <sz val="10"/>
        <rFont val="新細明體"/>
        <family val="1"/>
      </rPr>
      <t>Offshore  Fisheries</t>
    </r>
  </si>
  <si>
    <r>
      <t>沿岸漁業</t>
    </r>
    <r>
      <rPr>
        <sz val="10"/>
        <rFont val="新細明體"/>
        <family val="1"/>
      </rPr>
      <t>Coastal  Fisheries</t>
    </r>
  </si>
  <si>
    <r>
      <t xml:space="preserve">養殖漁業
</t>
    </r>
    <r>
      <rPr>
        <sz val="9"/>
        <rFont val="新細明體"/>
        <family val="1"/>
      </rPr>
      <t xml:space="preserve">Inland water 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>Aquaculture</t>
    </r>
  </si>
  <si>
    <r>
      <t xml:space="preserve">內陸漁撈
</t>
    </r>
    <r>
      <rPr>
        <sz val="10"/>
        <rFont val="Times New Roman"/>
        <family val="1"/>
      </rPr>
      <t>Inland  Fishery</t>
    </r>
  </si>
  <si>
    <t>民國86年1997</t>
  </si>
  <si>
    <t>民國87年1998</t>
  </si>
  <si>
    <t>民國88年1999</t>
  </si>
  <si>
    <t>民國89年2000</t>
  </si>
  <si>
    <t>民國90年2001</t>
  </si>
  <si>
    <t>民國91年2002</t>
  </si>
  <si>
    <t>民國92年2003</t>
  </si>
  <si>
    <t>民國93年2004</t>
  </si>
  <si>
    <t>民國94年2005</t>
  </si>
  <si>
    <t>民國95年2006</t>
  </si>
  <si>
    <t>民國96年2007</t>
  </si>
  <si>
    <r>
      <t>第</t>
    </r>
    <r>
      <rPr>
        <sz val="10"/>
        <rFont val="新細明體"/>
        <family val="1"/>
      </rPr>
      <t>1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1st Qua.</t>
    </r>
  </si>
  <si>
    <t>第2季
2st Qua.</t>
  </si>
  <si>
    <r>
      <t>第</t>
    </r>
    <r>
      <rPr>
        <sz val="10"/>
        <rFont val="新細明體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4st Qua.</t>
    </r>
  </si>
  <si>
    <r>
      <t>第</t>
    </r>
    <r>
      <rPr>
        <sz val="10"/>
        <rFont val="新細明體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2st Qua.</t>
    </r>
  </si>
  <si>
    <r>
      <t>第</t>
    </r>
    <r>
      <rPr>
        <sz val="10"/>
        <rFont val="新細明體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3st Qua.</t>
    </r>
  </si>
  <si>
    <r>
      <t>當季較上
季增減</t>
    </r>
    <r>
      <rPr>
        <sz val="10"/>
        <rFont val="Times New Roman"/>
        <family val="1"/>
      </rPr>
      <t xml:space="preserve">%
</t>
    </r>
    <r>
      <rPr>
        <sz val="8"/>
        <rFont val="新細明體"/>
        <family val="1"/>
      </rPr>
      <t>VS. with Last Quarter</t>
    </r>
  </si>
  <si>
    <r>
      <t>當季較上年
同季增減</t>
    </r>
    <r>
      <rPr>
        <sz val="10"/>
        <rFont val="Times New Roman"/>
        <family val="1"/>
      </rPr>
      <t xml:space="preserve">%
</t>
    </r>
    <r>
      <rPr>
        <sz val="9"/>
        <rFont val="新細明體"/>
        <family val="1"/>
      </rPr>
      <t>VS. with Last Year</t>
    </r>
  </si>
  <si>
    <r>
      <t>資料來源：本府農業處：</t>
    </r>
    <r>
      <rPr>
        <sz val="12"/>
        <rFont val="Times New Roman"/>
        <family val="1"/>
      </rPr>
      <t>2243-03-05-2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2241-02-02-2</t>
    </r>
    <r>
      <rPr>
        <sz val="12"/>
        <rFont val="標楷體"/>
        <family val="4"/>
      </rPr>
      <t>。</t>
    </r>
  </si>
  <si>
    <t>~41~</t>
  </si>
  <si>
    <t>年季月別</t>
  </si>
  <si>
    <t>動力漁船數</t>
  </si>
  <si>
    <t>漁業產量</t>
  </si>
  <si>
    <t>艘數</t>
  </si>
  <si>
    <t>噸數</t>
  </si>
  <si>
    <t>96年第4季</t>
  </si>
  <si>
    <t>97年第1季</t>
  </si>
  <si>
    <t>97年第2季</t>
  </si>
  <si>
    <t>97年第3季</t>
  </si>
  <si>
    <t>97年第4季</t>
  </si>
  <si>
    <t>95學年度 AY2006</t>
  </si>
  <si>
    <t>第4季
4st Qua.</t>
  </si>
  <si>
    <t>二十、國中小學教育概況</t>
  </si>
  <si>
    <t>1.國民中學：本縣96學年度共計25所國中，班級數為630班較上</t>
  </si>
  <si>
    <t xml:space="preserve">   -6.33%，教師人數為1,348人較上學年增加142人計11.77%。</t>
  </si>
  <si>
    <t>2.國民小學：本縣96學年度共計74所國小，班級數為1,404班較上</t>
  </si>
  <si>
    <t xml:space="preserve">  -3.63%，教師人數為2,291人較上學年增加55人計2.46%。</t>
  </si>
  <si>
    <t>~42~</t>
  </si>
  <si>
    <t>表20、國中小學教育概況</t>
  </si>
  <si>
    <t xml:space="preserve">Table 20. The Condition of Elementary School  &amp; Junior High School </t>
  </si>
  <si>
    <r>
      <t xml:space="preserve">學年度別
</t>
    </r>
    <r>
      <rPr>
        <sz val="10"/>
        <rFont val="Times New Roman"/>
        <family val="1"/>
      </rPr>
      <t>Academic  Year</t>
    </r>
  </si>
  <si>
    <r>
      <t xml:space="preserve">校數
</t>
    </r>
    <r>
      <rPr>
        <sz val="10"/>
        <rFont val="新細明體"/>
        <family val="1"/>
      </rPr>
      <t>Number of Schools</t>
    </r>
  </si>
  <si>
    <r>
      <t xml:space="preserve">班級數
</t>
    </r>
    <r>
      <rPr>
        <sz val="10"/>
        <rFont val="新細明體"/>
        <family val="1"/>
      </rPr>
      <t>Number  of  Classes</t>
    </r>
  </si>
  <si>
    <r>
      <t xml:space="preserve">學生數
</t>
    </r>
    <r>
      <rPr>
        <sz val="10"/>
        <rFont val="新細明體"/>
        <family val="1"/>
      </rPr>
      <t>Number  of  Pupils</t>
    </r>
  </si>
  <si>
    <r>
      <t xml:space="preserve">教師數
</t>
    </r>
    <r>
      <rPr>
        <sz val="10"/>
        <rFont val="新細明體"/>
        <family val="1"/>
      </rPr>
      <t>Number  of  Teachers</t>
    </r>
  </si>
  <si>
    <r>
      <t xml:space="preserve">國小
</t>
    </r>
    <r>
      <rPr>
        <sz val="10"/>
        <rFont val="新細明體"/>
        <family val="1"/>
      </rPr>
      <t>Elementary School</t>
    </r>
  </si>
  <si>
    <r>
      <t xml:space="preserve">國中
</t>
    </r>
    <r>
      <rPr>
        <sz val="10"/>
        <rFont val="新細明體"/>
        <family val="1"/>
      </rPr>
      <t xml:space="preserve">Junior High School </t>
    </r>
  </si>
  <si>
    <t>85學年度 AY1996</t>
  </si>
  <si>
    <t>87學年度 AY1998</t>
  </si>
  <si>
    <t>88學年度 AY1999</t>
  </si>
  <si>
    <t>89學年度 AY2000</t>
  </si>
  <si>
    <t>90學年度 AY2001</t>
  </si>
  <si>
    <t>91學年度 AY2002</t>
  </si>
  <si>
    <t>92學年度 AY2003</t>
  </si>
  <si>
    <t>93學年度 AY2004</t>
  </si>
  <si>
    <t>94學年度 AY2005</t>
  </si>
  <si>
    <t>96學年度 AY2006</t>
  </si>
  <si>
    <t>資料來源：依據本府教育處資料編製。</t>
  </si>
  <si>
    <t>備註：本縣中道高中附設國中部、慧燈高中附設國中部及南澳高中併入高級中學學校數。</t>
  </si>
  <si>
    <t xml:space="preserve">      </t>
  </si>
  <si>
    <t>~43~</t>
  </si>
  <si>
    <r>
      <t xml:space="preserve">    </t>
    </r>
    <r>
      <rPr>
        <sz val="14"/>
        <rFont val="標楷體"/>
        <family val="4"/>
      </rPr>
      <t>學年增加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班計</t>
    </r>
    <r>
      <rPr>
        <sz val="14"/>
        <rFont val="Times New Roman"/>
        <family val="1"/>
      </rPr>
      <t>1.12</t>
    </r>
    <r>
      <rPr>
        <sz val="14"/>
        <rFont val="標楷體"/>
        <family val="4"/>
      </rPr>
      <t>%，學生人數為19,439人較上學年減少1,314人計</t>
    </r>
  </si>
  <si>
    <r>
      <t xml:space="preserve">  學年增加38班計2.78%，學生人數為35,125人較上學年減少1,323人計</t>
    </r>
  </si>
  <si>
    <r>
      <t xml:space="preserve">國中
</t>
    </r>
    <r>
      <rPr>
        <sz val="10"/>
        <rFont val="新細明體"/>
        <family val="1"/>
      </rPr>
      <t>Junior High School</t>
    </r>
    <r>
      <rPr>
        <sz val="10"/>
        <rFont val="標楷體"/>
        <family val="4"/>
      </rPr>
      <t xml:space="preserve"> </t>
    </r>
  </si>
  <si>
    <r>
      <t xml:space="preserve">較上學年增減 比 率
</t>
    </r>
    <r>
      <rPr>
        <sz val="8"/>
        <rFont val="新細明體"/>
        <family val="1"/>
      </rPr>
      <t>VS. with Last Year</t>
    </r>
  </si>
  <si>
    <r>
      <t>較</t>
    </r>
    <r>
      <rPr>
        <sz val="10"/>
        <rFont val="新細明體"/>
        <family val="1"/>
      </rPr>
      <t>87</t>
    </r>
    <r>
      <rPr>
        <sz val="10"/>
        <rFont val="標楷體"/>
        <family val="4"/>
      </rPr>
      <t xml:space="preserve">學年增減比率
</t>
    </r>
    <r>
      <rPr>
        <sz val="10"/>
        <rFont val="新細明體"/>
        <family val="1"/>
      </rPr>
      <t>VS. with 1998</t>
    </r>
  </si>
  <si>
    <t>表21、臺灣地區各種物價指數之變動</t>
  </si>
  <si>
    <t>Table 21. The  Changes  of  Various  Price  Indices in  Taiwan  Area</t>
  </si>
  <si>
    <r>
      <t xml:space="preserve">年季底別
</t>
    </r>
    <r>
      <rPr>
        <sz val="10"/>
        <rFont val="新細明體"/>
        <family val="1"/>
      </rPr>
      <t>End of Year &amp;Quarter</t>
    </r>
  </si>
  <si>
    <t>躉售物價指數</t>
  </si>
  <si>
    <t>消者物價指數</t>
  </si>
  <si>
    <t>進口物價指數</t>
  </si>
  <si>
    <t>出口物價指數</t>
  </si>
  <si>
    <t>營造工程
物價指數</t>
  </si>
  <si>
    <t>Wholwsale
Price Indices</t>
  </si>
  <si>
    <t>Consumer
Price Indices</t>
  </si>
  <si>
    <t>Import
Price Indices</t>
  </si>
  <si>
    <t>Export
Price Indices</t>
  </si>
  <si>
    <t>Construction Cost Indices</t>
  </si>
  <si>
    <r>
      <t>民國</t>
    </r>
    <r>
      <rPr>
        <sz val="10"/>
        <rFont val="新細明體"/>
        <family val="1"/>
      </rPr>
      <t>95</t>
    </r>
    <r>
      <rPr>
        <sz val="10"/>
        <rFont val="標楷體"/>
        <family val="4"/>
      </rPr>
      <t>年</t>
    </r>
    <r>
      <rPr>
        <sz val="10"/>
        <rFont val="新細明體"/>
        <family val="1"/>
      </rPr>
      <t>2006</t>
    </r>
  </si>
  <si>
    <r>
      <t>民國</t>
    </r>
    <r>
      <rPr>
        <sz val="10"/>
        <rFont val="新細明體"/>
        <family val="1"/>
      </rPr>
      <t>96</t>
    </r>
    <r>
      <rPr>
        <sz val="10"/>
        <rFont val="標楷體"/>
        <family val="4"/>
      </rPr>
      <t>年</t>
    </r>
    <r>
      <rPr>
        <sz val="10"/>
        <rFont val="新細明體"/>
        <family val="1"/>
      </rPr>
      <t>2007</t>
    </r>
  </si>
  <si>
    <r>
      <t xml:space="preserve">第2季
</t>
    </r>
    <r>
      <rPr>
        <sz val="10"/>
        <rFont val="新細明體"/>
        <family val="1"/>
      </rPr>
      <t>2st Qua.</t>
    </r>
  </si>
  <si>
    <r>
      <t>民國</t>
    </r>
    <r>
      <rPr>
        <sz val="10"/>
        <rFont val="新細明體"/>
        <family val="1"/>
      </rPr>
      <t>97</t>
    </r>
    <r>
      <rPr>
        <sz val="10"/>
        <rFont val="標楷體"/>
        <family val="4"/>
      </rPr>
      <t>年</t>
    </r>
    <r>
      <rPr>
        <sz val="10"/>
        <rFont val="新細明體"/>
        <family val="1"/>
      </rPr>
      <t>2008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</si>
  <si>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</si>
  <si>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</si>
  <si>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</si>
  <si>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</si>
  <si>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</si>
  <si>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</si>
  <si>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July.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</si>
  <si>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</si>
  <si>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</si>
  <si>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</si>
  <si>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</si>
  <si>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Dec.</t>
    </r>
  </si>
  <si>
    <t>說    明：1.由於受查者延誤或更正報價，最近三個月資料均有可能修正。</t>
  </si>
  <si>
    <t xml:space="preserve">          2.以95年為基期</t>
  </si>
  <si>
    <t>~44~</t>
  </si>
  <si>
    <t xml:space="preserve">  警政支出Expenditure for Police Service</t>
  </si>
  <si>
    <t>警政支出</t>
  </si>
  <si>
    <t xml:space="preserve">  債務付息支出Expenditure for Interest Payment</t>
  </si>
  <si>
    <t>債務付息支出</t>
  </si>
  <si>
    <t>專案補助支出</t>
  </si>
  <si>
    <t xml:space="preserve">  第二預備金Second Reserve Fund</t>
  </si>
  <si>
    <t>第二預備金</t>
  </si>
  <si>
    <t xml:space="preserve">  其他支出Other Expenditure</t>
  </si>
  <si>
    <t>其他支出</t>
  </si>
  <si>
    <t xml:space="preserve">  政權行使支出Expenditure for Political Function</t>
  </si>
  <si>
    <t>政權行使支出</t>
  </si>
  <si>
    <t xml:space="preserve">  行政支出Administrative Expenditure</t>
  </si>
  <si>
    <t>行政支出</t>
  </si>
  <si>
    <t>民政支出</t>
  </si>
  <si>
    <t xml:space="preserve">  財務支出Financial Expenditure</t>
  </si>
  <si>
    <t>財務支出</t>
  </si>
  <si>
    <t xml:space="preserve">  教育支出Expenditure for Education</t>
  </si>
  <si>
    <t>教育支出</t>
  </si>
  <si>
    <t xml:space="preserve">  文化支出Expenditure for Culture</t>
  </si>
  <si>
    <t>文化支出</t>
  </si>
  <si>
    <t xml:space="preserve">  農業支出Expenditure for Agriculture</t>
  </si>
  <si>
    <t>農業支出</t>
  </si>
  <si>
    <t xml:space="preserve">  工業支出Expenditure for Industry</t>
  </si>
  <si>
    <t>工業支出</t>
  </si>
  <si>
    <t xml:space="preserve">  交通支出Expenditure for Communication</t>
  </si>
  <si>
    <t>交通支出</t>
  </si>
  <si>
    <t xml:space="preserve">  其他經濟服務支出Other Economic Service</t>
  </si>
  <si>
    <t>其他經濟服務支出</t>
  </si>
  <si>
    <t xml:space="preserve">  福利服務支出Expenditure for Beneficial Service</t>
  </si>
  <si>
    <t>福利服務支出</t>
  </si>
  <si>
    <t xml:space="preserve">  醫療保健支出Expenditure for Public Health</t>
  </si>
  <si>
    <t>醫療保健支出</t>
  </si>
  <si>
    <t xml:space="preserve">  社區發展支出Community Development</t>
  </si>
  <si>
    <t>社區發展支出</t>
  </si>
  <si>
    <t>~30~</t>
  </si>
  <si>
    <t>~31~</t>
  </si>
  <si>
    <t>十五、預算執行－歲入（按來源別）</t>
  </si>
  <si>
    <r>
      <t xml:space="preserve">單位：千元
</t>
    </r>
    <r>
      <rPr>
        <sz val="10"/>
        <rFont val="Times New Roman"/>
        <family val="1"/>
      </rPr>
      <t>Unit:N.T. $1,000</t>
    </r>
  </si>
  <si>
    <t>科目</t>
  </si>
  <si>
    <t>全年度預算數</t>
  </si>
  <si>
    <t>預算分配累計數</t>
  </si>
  <si>
    <t>實收納庫累計數</t>
  </si>
  <si>
    <r>
      <t>金額</t>
    </r>
    <r>
      <rPr>
        <sz val="10"/>
        <rFont val="Times New Roman"/>
        <family val="1"/>
      </rPr>
      <t>Amount</t>
    </r>
  </si>
  <si>
    <t>﹪</t>
  </si>
  <si>
    <t>占預算數﹪</t>
  </si>
  <si>
    <t>占分配數﹪</t>
  </si>
  <si>
    <t>經常門資本門總計        Grand Total</t>
  </si>
  <si>
    <r>
      <t>經常門合計</t>
    </r>
    <r>
      <rPr>
        <sz val="12"/>
        <rFont val="Times New Roman"/>
        <family val="1"/>
      </rPr>
      <t xml:space="preserve">                     Current Total</t>
    </r>
  </si>
  <si>
    <r>
      <t>稅課收入</t>
    </r>
    <r>
      <rPr>
        <sz val="12"/>
        <rFont val="Times New Roman"/>
        <family val="1"/>
      </rPr>
      <t xml:space="preserve">                         Receipts from Taxes</t>
    </r>
  </si>
  <si>
    <t>稅課收入</t>
  </si>
  <si>
    <t>罰款及賠償收入</t>
  </si>
  <si>
    <r>
      <t>規費收入</t>
    </r>
    <r>
      <rPr>
        <sz val="12"/>
        <rFont val="Times New Roman"/>
        <family val="1"/>
      </rPr>
      <t xml:space="preserve">                       Receipts from Fees</t>
    </r>
  </si>
  <si>
    <t>規費收入</t>
  </si>
  <si>
    <r>
      <t>財產收入</t>
    </r>
    <r>
      <rPr>
        <sz val="12"/>
        <rFont val="Times New Roman"/>
        <family val="1"/>
      </rPr>
      <t xml:space="preserve">                   Receipts from Property</t>
    </r>
  </si>
  <si>
    <t>財產收入</t>
  </si>
  <si>
    <r>
      <t>營業盈餘及事業收入</t>
    </r>
    <r>
      <rPr>
        <sz val="12"/>
        <rFont val="Times New Roman"/>
        <family val="1"/>
      </rPr>
      <t>Profits of Public Business &amp; Enterprises</t>
    </r>
  </si>
  <si>
    <t>營業盈餘及事業收入</t>
  </si>
  <si>
    <r>
      <t>補助及協助收入</t>
    </r>
    <r>
      <rPr>
        <sz val="12"/>
        <rFont val="Times New Roman"/>
        <family val="1"/>
      </rPr>
      <t xml:space="preserve">       Subsidies</t>
    </r>
  </si>
  <si>
    <t>補助及協助收入</t>
  </si>
  <si>
    <r>
      <t>捐獻及贈與收入</t>
    </r>
    <r>
      <rPr>
        <sz val="12"/>
        <rFont val="Times New Roman"/>
        <family val="1"/>
      </rPr>
      <t xml:space="preserve">                                Contribution and Donation</t>
    </r>
  </si>
  <si>
    <t>捐獻及贈與收入</t>
  </si>
  <si>
    <r>
      <t>其他收入</t>
    </r>
    <r>
      <rPr>
        <sz val="12"/>
        <rFont val="Times New Roman"/>
        <family val="1"/>
      </rPr>
      <t xml:space="preserve">                               Other Receipts</t>
    </r>
  </si>
  <si>
    <t>其他收入</t>
  </si>
  <si>
    <r>
      <t>資本門合計</t>
    </r>
    <r>
      <rPr>
        <sz val="12"/>
        <rFont val="Times New Roman"/>
        <family val="1"/>
      </rPr>
      <t xml:space="preserve">                             Capital Total</t>
    </r>
  </si>
  <si>
    <t>~32~</t>
  </si>
  <si>
    <t>資料來源：本府主計處</t>
  </si>
  <si>
    <r>
      <t>表</t>
    </r>
    <r>
      <rPr>
        <sz val="16"/>
        <rFont val="Times New Roman"/>
        <family val="1"/>
      </rPr>
      <t>15</t>
    </r>
    <r>
      <rPr>
        <sz val="16"/>
        <rFont val="標楷體"/>
        <family val="4"/>
      </rPr>
      <t xml:space="preserve">、歲入預算執行情形
</t>
    </r>
    <r>
      <rPr>
        <sz val="16"/>
        <rFont val="Times New Roman"/>
        <family val="1"/>
      </rPr>
      <t>Table 15. Performance of Budgetary revenues</t>
    </r>
  </si>
  <si>
    <r>
      <t>罰款及賠償收入</t>
    </r>
    <r>
      <rPr>
        <sz val="11"/>
        <rFont val="Times New Roman"/>
        <family val="1"/>
      </rPr>
      <t xml:space="preserve">               Receipts from Charges on Benefits of Public Construction</t>
    </r>
  </si>
  <si>
    <t>~33~</t>
  </si>
  <si>
    <t>十六、工商行業</t>
  </si>
  <si>
    <r>
      <t>表</t>
    </r>
    <r>
      <rPr>
        <sz val="16"/>
        <rFont val="Times New Roman"/>
        <family val="1"/>
      </rPr>
      <t>16</t>
    </r>
    <r>
      <rPr>
        <sz val="16"/>
        <rFont val="標楷體"/>
        <family val="4"/>
      </rPr>
      <t xml:space="preserve">、工商行業
</t>
    </r>
    <r>
      <rPr>
        <sz val="16"/>
        <rFont val="Times New Roman"/>
        <family val="1"/>
      </rPr>
      <t>Table 16.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</si>
  <si>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No. ,N.T.$1,000</t>
    </r>
  </si>
  <si>
    <t>1.工廠登記：
　　本縣97年第4季底工廠登記數為926家，較上季增加4家計0.43%，與去年同季比較則增加1.31%。
2.商業登記：
　　97年第4季底本縣商業登記數為21,129家，較上季減少95家計-0.45%，與去年同季比較減少0.84%；另截至97年第4季底本縣商業登記資本額為4,009,425千元，較上季減少16,345千元計-0.41%，與去年同季比較則減少1.65%。</t>
  </si>
  <si>
    <r>
      <t>年季底別</t>
    </r>
    <r>
      <rPr>
        <sz val="10"/>
        <rFont val="Times New Roman"/>
        <family val="1"/>
      </rPr>
      <t xml:space="preserve">               End of Year &amp; Quarter</t>
    </r>
  </si>
  <si>
    <r>
      <t>工廠登記數家數</t>
    </r>
    <r>
      <rPr>
        <sz val="10"/>
        <rFont val="Times New Roman"/>
        <family val="1"/>
      </rPr>
      <t>Number of Factories Registered</t>
    </r>
  </si>
  <si>
    <r>
      <t>商業登記數</t>
    </r>
    <r>
      <rPr>
        <sz val="10"/>
        <rFont val="Times New Roman"/>
        <family val="1"/>
      </rPr>
      <t>Number of Commerce</t>
    </r>
  </si>
  <si>
    <r>
      <t>創設家數</t>
    </r>
    <r>
      <rPr>
        <sz val="8"/>
        <rFont val="Times New Roman"/>
        <family val="1"/>
      </rPr>
      <t>Beginning Business Activity</t>
    </r>
  </si>
  <si>
    <r>
      <t>撤銷家數</t>
    </r>
    <r>
      <rPr>
        <sz val="8"/>
        <rFont val="Times New Roman"/>
        <family val="1"/>
      </rPr>
      <t xml:space="preserve">          Ending Business Activity</t>
    </r>
  </si>
  <si>
    <r>
      <t>現有家數</t>
    </r>
    <r>
      <rPr>
        <sz val="8"/>
        <rFont val="Times New Roman"/>
        <family val="1"/>
      </rPr>
      <t xml:space="preserve">             Number</t>
    </r>
  </si>
  <si>
    <r>
      <t>現有資本額</t>
    </r>
    <r>
      <rPr>
        <sz val="8"/>
        <rFont val="Times New Roman"/>
        <family val="1"/>
      </rPr>
      <t xml:space="preserve">               Capital</t>
    </r>
  </si>
  <si>
    <t>歇業</t>
  </si>
  <si>
    <r>
      <t>其它</t>
    </r>
    <r>
      <rPr>
        <sz val="8"/>
        <rFont val="Times New Roman"/>
        <family val="1"/>
      </rPr>
      <t>Others</t>
    </r>
  </si>
  <si>
    <t>資本額</t>
  </si>
  <si>
    <r>
      <t>當季較上年同季</t>
    </r>
    <r>
      <rPr>
        <sz val="9"/>
        <rFont val="Times New Roman"/>
        <family val="1"/>
      </rPr>
      <t xml:space="preserve">                  </t>
    </r>
    <r>
      <rPr>
        <sz val="9"/>
        <rFont val="標楷體"/>
        <family val="4"/>
      </rPr>
      <t>增減</t>
    </r>
    <r>
      <rPr>
        <sz val="9"/>
        <rFont val="Times New Roman"/>
        <family val="1"/>
      </rPr>
      <t>%                             VS. with Last Year</t>
    </r>
  </si>
  <si>
    <t>資料來源：經濟部工業局、本府工商旅遊處</t>
  </si>
  <si>
    <t xml:space="preserve">備    註：1.93年1月起調整異動家數係配合經濟部91年10月30日經商字第0910224969-0           </t>
  </si>
  <si>
    <r>
      <t xml:space="preserve">                        </t>
    </r>
    <r>
      <rPr>
        <sz val="12"/>
        <rFont val="標楷體"/>
        <family val="4"/>
      </rPr>
      <t>號函釐正商業單位之行號家數統計資料之一致性，進行公告註銷調整異動。</t>
    </r>
  </si>
  <si>
    <r>
      <t xml:space="preserve">          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.90年1月調整異動家數係配合釐正商業單位之行號家數統計資料之一致性，     </t>
    </r>
  </si>
  <si>
    <t xml:space="preserve">            進行公告註銷調整異動。    </t>
  </si>
  <si>
    <t>~35~</t>
  </si>
  <si>
    <r>
      <t>97</t>
    </r>
    <r>
      <rPr>
        <sz val="12"/>
        <rFont val="細明體"/>
        <family val="3"/>
      </rPr>
      <t>年</t>
    </r>
  </si>
  <si>
    <r>
      <t xml:space="preserve">表17、總樓板面積
</t>
    </r>
    <r>
      <rPr>
        <sz val="16"/>
        <rFont val="Times New Roman"/>
        <family val="1"/>
      </rPr>
      <t>Table 17. Total Floor Area of House Constructed Area</t>
    </r>
  </si>
  <si>
    <r>
      <t>單位：平方公尺
Unit：m</t>
    </r>
    <r>
      <rPr>
        <vertAlign val="superscript"/>
        <sz val="8"/>
        <rFont val="標楷體"/>
        <family val="4"/>
      </rPr>
      <t>2</t>
    </r>
  </si>
  <si>
    <t xml:space="preserve">   本縣97年第4季新增總樓板面積為318,984平方公尺，較上季增加160,973平方公尺計增加101.87%，與去年同季比較增加135.00%；本季總樓板面積中，都市計畫區域內232,529平方公尺占72.90%，都市計畫區域外86,455平方公尺占27.10%；若按構造別區分，鋼筋混凝土297,562平方公尺占93.28%，非鋼筋混凝土21,422平方公尺占6.72%。</t>
  </si>
  <si>
    <r>
      <t>都市計畫區域內及房屋使用分區別</t>
    </r>
    <r>
      <rPr>
        <sz val="11"/>
        <rFont val="Times New Roman"/>
        <family val="1"/>
      </rPr>
      <t xml:space="preserve">                 By City Planning District and the Use of House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</si>
  <si>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</si>
  <si>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</si>
  <si>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92</t>
    </r>
    <r>
      <rPr>
        <sz val="12"/>
        <rFont val="新細明體"/>
        <family val="1"/>
      </rPr>
      <t>年</t>
    </r>
  </si>
  <si>
    <t>93年</t>
  </si>
  <si>
    <t>94年</t>
  </si>
  <si>
    <t>資料來源：本府建設處</t>
  </si>
  <si>
    <r>
      <t>95</t>
    </r>
    <r>
      <rPr>
        <sz val="12"/>
        <rFont val="標楷體"/>
        <family val="4"/>
      </rPr>
      <t>年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</si>
  <si>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 xml:space="preserve"> 96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</si>
  <si>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96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</si>
  <si>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96</t>
    </r>
    <r>
      <rPr>
        <sz val="12"/>
        <rFont val="標楷體"/>
        <family val="4"/>
      </rPr>
      <t>年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</si>
  <si>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 xml:space="preserve"> 97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</si>
  <si>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 xml:space="preserve">         </t>
    </r>
    <r>
      <rPr>
        <sz val="12"/>
        <rFont val="細明體"/>
        <family val="3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</si>
  <si>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t>十八、觀光遊憩區遊客人次</t>
  </si>
  <si>
    <r>
      <t>表</t>
    </r>
    <r>
      <rPr>
        <sz val="16"/>
        <rFont val="Times New Roman"/>
        <family val="1"/>
      </rPr>
      <t>18</t>
    </r>
    <r>
      <rPr>
        <sz val="16"/>
        <rFont val="標楷體"/>
        <family val="4"/>
      </rPr>
      <t xml:space="preserve">、觀光遊憩區遊客人次
</t>
    </r>
    <r>
      <rPr>
        <sz val="16"/>
        <rFont val="Times New Roman"/>
        <family val="1"/>
      </rPr>
      <t>Table 18. Number Scenic Spots</t>
    </r>
  </si>
  <si>
    <r>
      <t>單位：人</t>
    </r>
    <r>
      <rPr>
        <sz val="10"/>
        <rFont val="Times New Roman"/>
        <family val="1"/>
      </rPr>
      <t xml:space="preserve">                     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Persons</t>
    </r>
  </si>
  <si>
    <t>　　本縣97年第4季觀光遊憩區遊客人次為212,464人次，較上季減少1,009,786次計-82.62%，與去年同季比較減少69.37%；本季觀光遊憩區遊客人次以龍潭湖82,291人次最多占38.73%，其次冬山河親水公園為61,218人次占28.81%。</t>
  </si>
  <si>
    <r>
      <t>年</t>
    </r>
    <r>
      <rPr>
        <sz val="10"/>
        <rFont val="標楷體"/>
        <family val="4"/>
      </rPr>
      <t>季別</t>
    </r>
    <r>
      <rPr>
        <sz val="10"/>
        <rFont val="Times New Roman"/>
        <family val="1"/>
      </rPr>
      <t xml:space="preserve">          Year &amp; Quarter</t>
    </r>
  </si>
  <si>
    <r>
      <t>總計</t>
    </r>
    <r>
      <rPr>
        <sz val="8"/>
        <rFont val="Times New Roman"/>
        <family val="1"/>
      </rPr>
      <t xml:space="preserve">         Total</t>
    </r>
  </si>
  <si>
    <r>
      <t>冬山河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親水公園</t>
    </r>
    <r>
      <rPr>
        <sz val="8"/>
        <rFont val="Times New Roman"/>
        <family val="1"/>
      </rPr>
      <t>Dongshan River Park</t>
    </r>
  </si>
  <si>
    <r>
      <t>大湖</t>
    </r>
    <r>
      <rPr>
        <sz val="8"/>
        <rFont val="Times New Roman"/>
        <family val="1"/>
      </rPr>
      <t xml:space="preserve">             Dahu</t>
    </r>
  </si>
  <si>
    <r>
      <t>五峰旗</t>
    </r>
    <r>
      <rPr>
        <sz val="8"/>
        <rFont val="Times New Roman"/>
        <family val="1"/>
      </rPr>
      <t>Wufongci</t>
    </r>
  </si>
  <si>
    <t>梅花湖   Plum Blossom Lake</t>
  </si>
  <si>
    <r>
      <t>龍潭湖</t>
    </r>
    <r>
      <rPr>
        <sz val="8"/>
        <rFont val="Times New Roman"/>
        <family val="1"/>
      </rPr>
      <t>Longtan Lake</t>
    </r>
  </si>
  <si>
    <t>蘇澳冷泉       Su-ao Cold Spring</t>
  </si>
  <si>
    <r>
      <t>頭城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海水浴場</t>
    </r>
    <r>
      <rPr>
        <sz val="8"/>
        <rFont val="Times New Roman"/>
        <family val="1"/>
      </rPr>
      <t xml:space="preserve">        Toucheng Beach</t>
    </r>
  </si>
  <si>
    <r>
      <t>武老坑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風景區</t>
    </r>
    <r>
      <rPr>
        <sz val="8"/>
        <rFont val="Times New Roman"/>
        <family val="1"/>
      </rPr>
      <t xml:space="preserve">          Wulaokeng</t>
    </r>
  </si>
  <si>
    <r>
      <t>八十四年</t>
    </r>
    <r>
      <rPr>
        <sz val="10"/>
        <rFont val="Times New Roman"/>
        <family val="1"/>
      </rPr>
      <t>1995</t>
    </r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</si>
  <si>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</si>
  <si>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</si>
  <si>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</si>
  <si>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</si>
  <si>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2000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</si>
  <si>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</si>
  <si>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</si>
  <si>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</si>
  <si>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</si>
  <si>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r>
      <t>第二季</t>
    </r>
    <r>
      <rPr>
        <sz val="10"/>
        <rFont val="Times New Roman"/>
        <family val="1"/>
      </rPr>
      <t xml:space="preserve">                2nd Qua.</t>
    </r>
  </si>
  <si>
    <r>
      <t>第三季</t>
    </r>
    <r>
      <rPr>
        <sz val="10"/>
        <rFont val="Times New Roman"/>
        <family val="1"/>
      </rPr>
      <t xml:space="preserve">              3rd Qua.</t>
    </r>
  </si>
  <si>
    <r>
      <t>第四季</t>
    </r>
    <r>
      <rPr>
        <sz val="10"/>
        <rFont val="Times New Roman"/>
        <family val="1"/>
      </rPr>
      <t xml:space="preserve">                 4th Qua.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</si>
  <si>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</si>
  <si>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
1st Qua.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</si>
  <si>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</si>
  <si>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3rd Qua.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</si>
  <si>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</si>
  <si>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</si>
  <si>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                   1st Qua.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</si>
  <si>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</si>
  <si>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t>年度</t>
  </si>
  <si>
    <t>人次</t>
  </si>
  <si>
    <r>
      <t>88</t>
    </r>
    <r>
      <rPr>
        <sz val="12"/>
        <rFont val="標楷體"/>
        <family val="4"/>
      </rPr>
      <t>年</t>
    </r>
  </si>
  <si>
    <r>
      <t>89</t>
    </r>
    <r>
      <rPr>
        <sz val="12"/>
        <rFont val="標楷體"/>
        <family val="4"/>
      </rPr>
      <t>年</t>
    </r>
  </si>
  <si>
    <r>
      <t>90</t>
    </r>
    <r>
      <rPr>
        <sz val="12"/>
        <rFont val="標楷體"/>
        <family val="4"/>
      </rPr>
      <t>年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</si>
  <si>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</si>
  <si>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</si>
  <si>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                   2nd Qua.</t>
    </r>
  </si>
  <si>
    <r>
      <t>當季較上季增減</t>
    </r>
    <r>
      <rPr>
        <sz val="10"/>
        <rFont val="Times New Roman"/>
        <family val="1"/>
      </rPr>
      <t>%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VS. with Last Quarter</t>
    </r>
  </si>
  <si>
    <r>
      <t>當季較上年同季增減</t>
    </r>
    <r>
      <rPr>
        <sz val="9"/>
        <rFont val="Times New Roman"/>
        <family val="1"/>
      </rPr>
      <t>%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>VS. with Last Year</t>
    </r>
  </si>
  <si>
    <t>冬山河</t>
  </si>
  <si>
    <t>資料來源：本府工商旅遊處</t>
  </si>
  <si>
    <r>
      <t>91</t>
    </r>
    <r>
      <rPr>
        <sz val="12"/>
        <rFont val="標楷體"/>
        <family val="4"/>
      </rPr>
      <t>年</t>
    </r>
  </si>
  <si>
    <t>大湖</t>
  </si>
  <si>
    <r>
      <t>92</t>
    </r>
    <r>
      <rPr>
        <sz val="12"/>
        <rFont val="標楷體"/>
        <family val="4"/>
      </rPr>
      <t>年</t>
    </r>
  </si>
  <si>
    <t>五峰旗</t>
  </si>
  <si>
    <r>
      <t>93</t>
    </r>
    <r>
      <rPr>
        <sz val="12"/>
        <rFont val="標楷體"/>
        <family val="4"/>
      </rPr>
      <t>年</t>
    </r>
  </si>
  <si>
    <t>梅花湖</t>
  </si>
  <si>
    <r>
      <t>94</t>
    </r>
    <r>
      <rPr>
        <sz val="12"/>
        <rFont val="標楷體"/>
        <family val="4"/>
      </rPr>
      <t>年</t>
    </r>
  </si>
  <si>
    <t>龍潭湖</t>
  </si>
  <si>
    <t>~39~</t>
  </si>
  <si>
    <t>95年</t>
  </si>
  <si>
    <t>蘇澳冷泉</t>
  </si>
  <si>
    <t>頭城海水浴場</t>
  </si>
  <si>
    <r>
      <t>97</t>
    </r>
    <r>
      <rPr>
        <sz val="12"/>
        <rFont val="新細明體"/>
        <family val="1"/>
      </rPr>
      <t>年</t>
    </r>
  </si>
  <si>
    <t>武荖坑</t>
  </si>
  <si>
    <t>96年</t>
  </si>
  <si>
    <t>~34~</t>
  </si>
  <si>
    <t>~36~</t>
  </si>
  <si>
    <t>~24~</t>
  </si>
  <si>
    <t>~38~</t>
  </si>
  <si>
    <t>~28~</t>
  </si>
  <si>
    <t>~26~</t>
  </si>
  <si>
    <t>汽車</t>
  </si>
  <si>
    <r>
      <t>資料來源：</t>
    </r>
    <r>
      <rPr>
        <sz val="12"/>
        <rFont val="Times New Roman"/>
        <family val="1"/>
      </rPr>
      <t>1.</t>
    </r>
    <r>
      <rPr>
        <sz val="12"/>
        <rFont val="Times New Roman"/>
        <family val="1"/>
      </rPr>
      <t>87</t>
    </r>
    <r>
      <rPr>
        <sz val="12"/>
        <rFont val="標楷體"/>
        <family val="4"/>
      </rPr>
      <t>年本縣警察局</t>
    </r>
  </si>
  <si>
    <t>~27~</t>
  </si>
  <si>
    <t>87年</t>
  </si>
  <si>
    <t>88年</t>
  </si>
  <si>
    <r>
      <t>95</t>
    </r>
    <r>
      <rPr>
        <sz val="12"/>
        <rFont val="新細明體"/>
        <family val="1"/>
      </rPr>
      <t>年</t>
    </r>
  </si>
  <si>
    <r>
      <t>88</t>
    </r>
    <r>
      <rPr>
        <sz val="12"/>
        <rFont val="新細明體"/>
        <family val="1"/>
      </rPr>
      <t>年</t>
    </r>
  </si>
  <si>
    <t>十七、總樓板面積</t>
  </si>
  <si>
    <r>
      <t>年季別</t>
    </r>
    <r>
      <rPr>
        <sz val="12"/>
        <rFont val="Times New Roman"/>
        <family val="1"/>
      </rPr>
      <t xml:space="preserve">              Year &amp; Quarter</t>
    </r>
  </si>
  <si>
    <r>
      <t>按構造別區分</t>
    </r>
    <r>
      <rPr>
        <sz val="12"/>
        <rFont val="Times New Roman"/>
        <family val="1"/>
      </rPr>
      <t xml:space="preserve">                               By Material</t>
    </r>
  </si>
  <si>
    <r>
      <t>合計</t>
    </r>
    <r>
      <rPr>
        <sz val="12"/>
        <rFont val="Times New Roman"/>
        <family val="1"/>
      </rPr>
      <t xml:space="preserve">          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</si>
  <si>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</si>
  <si>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</t>
    </r>
    <r>
      <rPr>
        <sz val="10"/>
        <rFont val="Times New Roman"/>
        <family val="1"/>
      </rPr>
      <t>Beyond District</t>
    </r>
  </si>
  <si>
    <r>
      <t>鋼筋混凝土</t>
    </r>
    <r>
      <rPr>
        <sz val="10"/>
        <rFont val="Times New Roman"/>
        <family val="1"/>
      </rPr>
      <t>Reinforced Concrete</t>
    </r>
  </si>
  <si>
    <r>
      <t>非鋼筋混凝土</t>
    </r>
    <r>
      <rPr>
        <sz val="10"/>
        <rFont val="Times New Roman"/>
        <family val="1"/>
      </rPr>
      <t>Nonreinforced Concrete</t>
    </r>
  </si>
  <si>
    <r>
      <t>八十四年</t>
    </r>
    <r>
      <rPr>
        <sz val="10"/>
        <rFont val="Times New Roman"/>
        <family val="1"/>
      </rPr>
      <t>1995</t>
    </r>
  </si>
  <si>
    <t>九十二年第一季</t>
  </si>
  <si>
    <t>　　本縣97年第4季共發生火災38次，平均每日發生0.42件，較上季增加5件計15.15%，與去年同季比較則增減少9.52%，本季死亡0人，受傷人數5人；財務損失15,968千元，較上季增加8,268千元計107.38%，與去年同季比較則減少1.15%。</t>
  </si>
  <si>
    <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</si>
  <si>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97</t>
    </r>
    <r>
      <rPr>
        <sz val="12"/>
        <rFont val="新細明體"/>
        <family val="1"/>
      </rPr>
      <t>年</t>
    </r>
  </si>
  <si>
    <t xml:space="preserve">   本縣歲入預算執行率，截至97年度第4季占預算數55.87%，占分配數55.87%，歲入經常門執行率占分配數55.97%，其中以課稅收入執行率最高達100.25%，其次為捐獻及贈與收入執行率達100.00%，再次為其他收入87.88%…等（詳見表15）。</t>
  </si>
  <si>
    <t>97.01-97.12</t>
  </si>
  <si>
    <t>97年</t>
  </si>
  <si>
    <t>十、保安防衛</t>
  </si>
  <si>
    <r>
      <t>單位：件、人、</t>
    </r>
    <r>
      <rPr>
        <sz val="10"/>
        <rFont val="Times New Roman"/>
        <family val="1"/>
      </rPr>
      <t>%</t>
    </r>
  </si>
  <si>
    <r>
      <t xml:space="preserve">                          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>10</t>
    </r>
    <r>
      <rPr>
        <sz val="16"/>
        <rFont val="標楷體"/>
        <family val="4"/>
      </rPr>
      <t>、保安防衛</t>
    </r>
  </si>
  <si>
    <t>Table 10. Offenses,Clearance,Offense Known to  the Police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</si>
  <si>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Caes,Person,%</t>
    </r>
  </si>
  <si>
    <t xml:space="preserve">    本縣97年第4季共發生刑事案件1,662件，違反社會秩序維護法案件10件，經濟案件16件，分別較上季減少290件計-14.86%、減少109件計-91.60%、減少7件計-30.43%；與去年同季比較則分別減少9.23%、減少41.18%、減少15.79%；近10年來犯罪率以94達高峰，計1,787件/十萬人口，往後年度則呈現下降趨勢。</t>
  </si>
  <si>
    <r>
      <t>年季別</t>
    </r>
    <r>
      <rPr>
        <sz val="10"/>
        <rFont val="Times New Roman"/>
        <family val="1"/>
      </rPr>
      <t xml:space="preserve">                    Year &amp; Quarter</t>
    </r>
  </si>
  <si>
    <t xml:space="preserve">   刑           事          案              件</t>
  </si>
  <si>
    <t>Offenses Known to  the Police</t>
  </si>
  <si>
    <r>
      <t>違反社會秩序維護法案件</t>
    </r>
    <r>
      <rPr>
        <sz val="8"/>
        <rFont val="Times New Roman"/>
        <family val="1"/>
      </rPr>
      <t>Offenses Against the Law of Maintaining Public Order</t>
    </r>
  </si>
  <si>
    <r>
      <t>經濟案件</t>
    </r>
    <r>
      <rPr>
        <sz val="10"/>
        <rFont val="Times New Roman"/>
        <family val="1"/>
      </rPr>
      <t>Economic Frauds</t>
    </r>
  </si>
  <si>
    <r>
      <t xml:space="preserve">期中
人口數
</t>
    </r>
    <r>
      <rPr>
        <sz val="10"/>
        <rFont val="Times New Roman"/>
        <family val="1"/>
      </rPr>
      <t>Population</t>
    </r>
  </si>
  <si>
    <r>
      <t>全般刑案</t>
    </r>
    <r>
      <rPr>
        <sz val="10"/>
        <rFont val="Times New Roman"/>
        <family val="1"/>
      </rPr>
      <t xml:space="preserve">    Crime Volume </t>
    </r>
  </si>
  <si>
    <r>
      <t>暴力犯罪</t>
    </r>
    <r>
      <rPr>
        <sz val="10"/>
        <rFont val="Times New Roman"/>
        <family val="1"/>
      </rPr>
      <t xml:space="preserve">    Violent Crime</t>
    </r>
  </si>
  <si>
    <r>
      <t xml:space="preserve">         </t>
    </r>
    <r>
      <rPr>
        <sz val="10"/>
        <rFont val="標楷體"/>
        <family val="4"/>
      </rPr>
      <t>竊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盜</t>
    </r>
    <r>
      <rPr>
        <sz val="10"/>
        <rFont val="Times New Roman"/>
        <family val="1"/>
      </rPr>
      <t xml:space="preserve">                        Theft</t>
    </r>
  </si>
  <si>
    <r>
      <t>其他</t>
    </r>
    <r>
      <rPr>
        <sz val="10"/>
        <rFont val="Times New Roman"/>
        <family val="1"/>
      </rPr>
      <t xml:space="preserve">  Others</t>
    </r>
  </si>
  <si>
    <r>
      <t>處理件數</t>
    </r>
    <r>
      <rPr>
        <sz val="10"/>
        <rFont val="Times New Roman"/>
        <family val="1"/>
      </rPr>
      <t>Cases</t>
    </r>
  </si>
  <si>
    <r>
      <t>處理人數</t>
    </r>
    <r>
      <rPr>
        <sz val="10"/>
        <rFont val="Times New Roman"/>
        <family val="1"/>
      </rPr>
      <t>Persons</t>
    </r>
  </si>
  <si>
    <r>
      <t>案件數</t>
    </r>
    <r>
      <rPr>
        <sz val="10"/>
        <rFont val="Times New Roman"/>
        <family val="1"/>
      </rPr>
      <t>Cases</t>
    </r>
  </si>
  <si>
    <t>金額(千元)
Amount
(NT$1,000)</t>
  </si>
  <si>
    <r>
      <t>發生數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（件）</t>
    </r>
    <r>
      <rPr>
        <sz val="8"/>
        <rFont val="Times New Roman"/>
        <family val="1"/>
      </rPr>
      <t>Offenses Known to the Police</t>
    </r>
  </si>
  <si>
    <r>
      <t>破獲數</t>
    </r>
    <r>
      <rPr>
        <sz val="8"/>
        <rFont val="Times New Roman"/>
        <family val="1"/>
      </rPr>
      <t>Offenses Cleared</t>
    </r>
  </si>
  <si>
    <r>
      <t>破獲率（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>）</t>
    </r>
    <r>
      <rPr>
        <sz val="8"/>
        <rFont val="Times New Roman"/>
        <family val="1"/>
      </rPr>
      <t>Clearance Rate</t>
    </r>
  </si>
  <si>
    <r>
      <t>犯罪率（件</t>
    </r>
    <r>
      <rPr>
        <sz val="6"/>
        <rFont val="Times New Roman"/>
        <family val="1"/>
      </rPr>
      <t>/</t>
    </r>
    <r>
      <rPr>
        <sz val="6"/>
        <rFont val="標楷體"/>
        <family val="4"/>
      </rPr>
      <t>十萬人口）</t>
    </r>
    <r>
      <rPr>
        <sz val="6"/>
        <rFont val="Times New Roman"/>
        <family val="1"/>
      </rPr>
      <t>Offense Rate Per 100,000 Population</t>
    </r>
  </si>
  <si>
    <r>
      <t>發生數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（件）</t>
    </r>
    <r>
      <rPr>
        <sz val="8"/>
        <rFont val="Times New Roman"/>
        <family val="1"/>
      </rPr>
      <t>Offenses Known to the Police</t>
    </r>
  </si>
  <si>
    <r>
      <t>發生數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（件）</t>
    </r>
    <r>
      <rPr>
        <sz val="8"/>
        <rFont val="Times New Roman"/>
        <family val="1"/>
      </rPr>
      <t>Offenses Known to the Police</t>
    </r>
  </si>
  <si>
    <t>犯罪率</t>
  </si>
  <si>
    <r>
      <t>86</t>
    </r>
    <r>
      <rPr>
        <sz val="10"/>
        <rFont val="細明體"/>
        <family val="3"/>
      </rPr>
      <t>年</t>
    </r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</si>
  <si>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</si>
  <si>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</si>
  <si>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</si>
  <si>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</si>
  <si>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2000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</si>
  <si>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</si>
  <si>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</si>
  <si>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</si>
  <si>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95</t>
    </r>
    <r>
      <rPr>
        <sz val="12"/>
        <rFont val="標楷體"/>
        <family val="4"/>
      </rPr>
      <t>年</t>
    </r>
  </si>
  <si>
    <r>
      <t>84</t>
    </r>
    <r>
      <rPr>
        <sz val="12"/>
        <rFont val="標楷體"/>
        <family val="4"/>
      </rPr>
      <t>年</t>
    </r>
  </si>
  <si>
    <r>
      <t>93</t>
    </r>
    <r>
      <rPr>
        <sz val="10"/>
        <rFont val="標楷體"/>
        <family val="4"/>
      </rPr>
      <t>年第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</si>
  <si>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</si>
  <si>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
1st Qua.</t>
    </r>
  </si>
  <si>
    <r>
      <t>93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</si>
  <si>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3rd Qua.</t>
    </r>
  </si>
  <si>
    <r>
      <t>94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</si>
  <si>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</si>
  <si>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</si>
  <si>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96</t>
    </r>
    <r>
      <rPr>
        <sz val="12"/>
        <rFont val="細明體"/>
        <family val="3"/>
      </rPr>
      <t>年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</si>
  <si>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1st Qua.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</si>
  <si>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</si>
  <si>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t>97年</t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</si>
  <si>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</si>
  <si>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t>季別</t>
  </si>
  <si>
    <t>全般刑案</t>
  </si>
  <si>
    <t>違反社維法</t>
  </si>
  <si>
    <t>經濟案件</t>
  </si>
  <si>
    <t>97年第4季</t>
  </si>
  <si>
    <r>
      <t>當季較上季增減</t>
    </r>
    <r>
      <rPr>
        <sz val="10"/>
        <rFont val="Times New Roman"/>
        <family val="1"/>
      </rPr>
      <t xml:space="preserve">% </t>
    </r>
    <r>
      <rPr>
        <sz val="10"/>
        <rFont val="Times New Roman"/>
        <family val="1"/>
      </rPr>
      <t xml:space="preserve">    VS. with Last Quarter</t>
    </r>
  </si>
  <si>
    <t>百分點</t>
  </si>
  <si>
    <t>十萬分點</t>
  </si>
  <si>
    <r>
      <t>當季較上年同季增減</t>
    </r>
    <r>
      <rPr>
        <sz val="10"/>
        <rFont val="Times New Roman"/>
        <family val="1"/>
      </rPr>
      <t>%  VS. with Last Year</t>
    </r>
  </si>
  <si>
    <t>資料來源：警政署統計月報、本縣警察局</t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</si>
  <si>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明：犯罪率：每十萬人口刑案發生數。</t>
    </r>
  </si>
  <si>
    <t>~21~</t>
  </si>
  <si>
    <t>~22~</t>
  </si>
  <si>
    <t>~23~</t>
  </si>
  <si>
    <t>十一、機動車輛</t>
  </si>
  <si>
    <r>
      <t>表</t>
    </r>
    <r>
      <rPr>
        <sz val="16"/>
        <rFont val="Times New Roman"/>
        <family val="1"/>
      </rPr>
      <t>11</t>
    </r>
    <r>
      <rPr>
        <sz val="16"/>
        <rFont val="標楷體"/>
        <family val="4"/>
      </rPr>
      <t xml:space="preserve">、機動車輛
</t>
    </r>
    <r>
      <rPr>
        <sz val="16"/>
        <rFont val="Times New Roman"/>
        <family val="1"/>
      </rPr>
      <t>Table 11. Motor Vehicles</t>
    </r>
  </si>
  <si>
    <r>
      <t>單位：輛</t>
    </r>
    <r>
      <rPr>
        <sz val="10"/>
        <rFont val="Times New Roman"/>
        <family val="1"/>
      </rPr>
      <t>Unit:Vechicl</t>
    </r>
  </si>
  <si>
    <t xml:space="preserve">    本縣97年第4季底機動車輛登記數為421,871輛，較上季增加1,877輛計0.45%，與去年同季比較增加1.79%；其中汽車133,662輛，較上季增加513輛計0.39%，與去年同季比較增加0.23%；並以小客車110,095輛占最多數為82.37%；機車為288,209輛，較上季增加1,364輛計0.48%，與去年同季比較增加2.53%。</t>
  </si>
  <si>
    <r>
      <t>年季底別</t>
    </r>
    <r>
      <rPr>
        <sz val="10"/>
        <rFont val="Times New Roman"/>
        <family val="1"/>
      </rPr>
      <t xml:space="preserve">            End of Year &amp; Quarter</t>
    </r>
  </si>
  <si>
    <r>
      <t>總計</t>
    </r>
    <r>
      <rPr>
        <sz val="10"/>
        <rFont val="Times New Roman"/>
        <family val="1"/>
      </rPr>
      <t xml:space="preserve">   Total</t>
    </r>
  </si>
  <si>
    <r>
      <t>合計</t>
    </r>
    <r>
      <rPr>
        <sz val="10"/>
        <rFont val="Times New Roman"/>
        <family val="1"/>
      </rPr>
      <t xml:space="preserve">   Total</t>
    </r>
  </si>
  <si>
    <r>
      <t>機踏車</t>
    </r>
    <r>
      <rPr>
        <sz val="9"/>
        <rFont val="Times New Roman"/>
        <family val="1"/>
      </rPr>
      <t>Motorcycle</t>
    </r>
  </si>
  <si>
    <r>
      <t>大客車</t>
    </r>
    <r>
      <rPr>
        <sz val="10"/>
        <rFont val="Times New Roman"/>
        <family val="1"/>
      </rPr>
      <t>Bus</t>
    </r>
  </si>
  <si>
    <r>
      <t>大貨車</t>
    </r>
    <r>
      <rPr>
        <sz val="10"/>
        <rFont val="Times New Roman"/>
        <family val="1"/>
      </rPr>
      <t xml:space="preserve"> Heavy Truck</t>
    </r>
  </si>
  <si>
    <r>
      <t>小客車</t>
    </r>
    <r>
      <rPr>
        <sz val="10"/>
        <rFont val="Times New Roman"/>
        <family val="1"/>
      </rPr>
      <t>Car</t>
    </r>
  </si>
  <si>
    <r>
      <t>小貨車</t>
    </r>
    <r>
      <rPr>
        <sz val="10"/>
        <rFont val="Times New Roman"/>
        <family val="1"/>
      </rPr>
      <t>Truck</t>
    </r>
  </si>
  <si>
    <r>
      <t>特種車</t>
    </r>
    <r>
      <rPr>
        <sz val="8"/>
        <rFont val="Times New Roman"/>
        <family val="1"/>
      </rPr>
      <t>Special Constructed Vehicle</t>
    </r>
  </si>
  <si>
    <r>
      <t>自用</t>
    </r>
    <r>
      <rPr>
        <sz val="8"/>
        <rFont val="Times New Roman"/>
        <family val="1"/>
      </rPr>
      <t>Private</t>
    </r>
  </si>
  <si>
    <r>
      <t>營業</t>
    </r>
    <r>
      <rPr>
        <sz val="8"/>
        <rFont val="Times New Roman"/>
        <family val="1"/>
      </rPr>
      <t>Business</t>
    </r>
  </si>
  <si>
    <r>
      <t>八十四年</t>
    </r>
    <r>
      <rPr>
        <sz val="12"/>
        <rFont val="Times New Roman"/>
        <family val="1"/>
      </rPr>
      <t>1995</t>
    </r>
  </si>
  <si>
    <r>
      <t>89</t>
    </r>
    <r>
      <rPr>
        <sz val="8"/>
        <rFont val="標楷體"/>
        <family val="4"/>
      </rPr>
      <t>年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</si>
  <si>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1990</t>
    </r>
  </si>
  <si>
    <t>大客車</t>
  </si>
  <si>
    <r>
      <t>第二季</t>
    </r>
    <r>
      <rPr>
        <sz val="10"/>
        <rFont val="Times New Roman"/>
        <family val="1"/>
      </rPr>
      <t xml:space="preserve">                      2nd Qua.</t>
    </r>
  </si>
  <si>
    <r>
      <t>第三季</t>
    </r>
    <r>
      <rPr>
        <sz val="10"/>
        <rFont val="Times New Roman"/>
        <family val="1"/>
      </rPr>
      <t xml:space="preserve">                       3rd Qua.</t>
    </r>
  </si>
  <si>
    <r>
      <t>第四季</t>
    </r>
    <r>
      <rPr>
        <sz val="10"/>
        <rFont val="Times New Roman"/>
        <family val="1"/>
      </rPr>
      <t xml:space="preserve">                         4th Qua.</t>
    </r>
  </si>
  <si>
    <r>
      <t>當季較上季增減</t>
    </r>
    <r>
      <rPr>
        <sz val="9"/>
        <rFont val="Times New Roman"/>
        <family val="1"/>
      </rPr>
      <t>%               VS. with Last Quarter</t>
    </r>
  </si>
  <si>
    <t>小客車</t>
  </si>
  <si>
    <t>汽車</t>
  </si>
  <si>
    <t>機車</t>
  </si>
  <si>
    <r>
      <t>當季較上年同季　　　　　　增減</t>
    </r>
    <r>
      <rPr>
        <sz val="9"/>
        <rFont val="Times New Roman"/>
        <family val="1"/>
      </rPr>
      <t>%</t>
    </r>
    <r>
      <rPr>
        <sz val="9"/>
        <rFont val="標楷體"/>
        <family val="4"/>
      </rPr>
      <t>　　　　</t>
    </r>
    <r>
      <rPr>
        <sz val="9"/>
        <rFont val="Times New Roman"/>
        <family val="1"/>
      </rPr>
      <t xml:space="preserve">     VS. with Last Year</t>
    </r>
  </si>
  <si>
    <t>小貨車</t>
  </si>
  <si>
    <r>
      <t>90</t>
    </r>
    <r>
      <rPr>
        <sz val="8"/>
        <rFont val="標楷體"/>
        <family val="4"/>
      </rPr>
      <t>年</t>
    </r>
  </si>
  <si>
    <t>大貨車</t>
  </si>
  <si>
    <r>
      <t>91</t>
    </r>
    <r>
      <rPr>
        <sz val="8"/>
        <rFont val="標楷體"/>
        <family val="4"/>
      </rPr>
      <t>年</t>
    </r>
  </si>
  <si>
    <t>資料來源：交通部統計處</t>
  </si>
  <si>
    <r>
      <t>92</t>
    </r>
    <r>
      <rPr>
        <sz val="8"/>
        <rFont val="標楷體"/>
        <family val="4"/>
      </rPr>
      <t>年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</si>
  <si>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明：特種車包括消防車、警備車、警車及其他車輛。</t>
    </r>
  </si>
  <si>
    <t>特種車</t>
  </si>
  <si>
    <r>
      <t>93</t>
    </r>
    <r>
      <rPr>
        <sz val="8"/>
        <rFont val="標楷體"/>
        <family val="4"/>
      </rPr>
      <t>年</t>
    </r>
  </si>
  <si>
    <r>
      <t>94</t>
    </r>
    <r>
      <rPr>
        <sz val="8"/>
        <rFont val="標楷體"/>
        <family val="4"/>
      </rPr>
      <t>年</t>
    </r>
  </si>
  <si>
    <t>~25~</t>
  </si>
  <si>
    <r>
      <t>95</t>
    </r>
    <r>
      <rPr>
        <sz val="8"/>
        <rFont val="標楷體"/>
        <family val="4"/>
      </rPr>
      <t>年</t>
    </r>
  </si>
  <si>
    <r>
      <t>96年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</si>
  <si>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2st Qua.</t>
    </r>
  </si>
  <si>
    <t>十二、交通事故</t>
  </si>
  <si>
    <r>
      <t>表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 xml:space="preserve">、交通事故
</t>
    </r>
    <r>
      <rPr>
        <sz val="16"/>
        <rFont val="Times New Roman"/>
        <family val="1"/>
      </rPr>
      <t>Table 12. Traffic Accident</t>
    </r>
  </si>
  <si>
    <r>
      <t xml:space="preserve">       本縣97年第4季交通事故發生24件，人員死傷28人，分別較上季增加33.33%、減少9.68%；交通事故發生數與去年同季比較則增加14.29%。平均每日交通事故為0.27件；24件交通事故中</t>
    </r>
    <r>
      <rPr>
        <sz val="14"/>
        <color indexed="8"/>
        <rFont val="標楷體"/>
        <family val="4"/>
      </rPr>
      <t>，24件均為駕駛過失</t>
    </r>
    <r>
      <rPr>
        <sz val="14"/>
        <rFont val="標楷體"/>
        <family val="4"/>
      </rPr>
      <t>。</t>
    </r>
  </si>
  <si>
    <r>
      <t>年季別</t>
    </r>
    <r>
      <rPr>
        <sz val="10"/>
        <rFont val="Times New Roman"/>
        <family val="1"/>
      </rPr>
      <t xml:space="preserve">                  Year &amp; Quarter</t>
    </r>
  </si>
  <si>
    <t>發生件數Cases</t>
  </si>
  <si>
    <t>平均每日發生件數Cases Per Day</t>
  </si>
  <si>
    <r>
      <t>每萬輛機動車肇事件機率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Rate Per 10,000 Motor Vehicles</t>
    </r>
  </si>
  <si>
    <t>死傷人數Deaths &amp; Injuries</t>
  </si>
  <si>
    <t>肇事原因Causes</t>
  </si>
  <si>
    <r>
      <t>計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Total</t>
    </r>
  </si>
  <si>
    <t>死亡Deaths</t>
  </si>
  <si>
    <r>
      <t>受傷</t>
    </r>
    <r>
      <rPr>
        <sz val="9"/>
        <rFont val="標楷體"/>
        <family val="4"/>
      </rPr>
      <t>Injuries</t>
    </r>
  </si>
  <si>
    <t>駕駛過失Negligence in Traffic Accidents</t>
  </si>
  <si>
    <t>其他Others</t>
  </si>
  <si>
    <t>發生次數</t>
  </si>
  <si>
    <t>死傷人數</t>
  </si>
  <si>
    <r>
      <t>當季較上季增減</t>
    </r>
    <r>
      <rPr>
        <sz val="8"/>
        <rFont val="Times New Roman"/>
        <family val="1"/>
      </rPr>
      <t>%   VS. with Last Quarter</t>
    </r>
  </si>
  <si>
    <t>萬分點</t>
  </si>
  <si>
    <t>人數</t>
  </si>
  <si>
    <t>發生件數</t>
  </si>
  <si>
    <r>
      <t>96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</si>
  <si>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當季較上年同季增減</t>
    </r>
    <r>
      <rPr>
        <sz val="8"/>
        <rFont val="Times New Roman"/>
        <family val="1"/>
      </rPr>
      <t>%                                 VS. with Last Year</t>
    </r>
  </si>
  <si>
    <r>
      <t>97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</si>
  <si>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t>資料來源：本縣警察局</t>
  </si>
  <si>
    <t>十三、火災防護</t>
  </si>
  <si>
    <r>
      <t>表</t>
    </r>
    <r>
      <rPr>
        <sz val="16"/>
        <rFont val="Times New Roman"/>
        <family val="1"/>
      </rPr>
      <t>13</t>
    </r>
    <r>
      <rPr>
        <sz val="16"/>
        <rFont val="標楷體"/>
        <family val="4"/>
      </rPr>
      <t xml:space="preserve">、火災防護
</t>
    </r>
    <r>
      <rPr>
        <sz val="16"/>
        <rFont val="Times New Roman"/>
        <family val="1"/>
      </rPr>
      <t>Table 13. Fire Protection</t>
    </r>
  </si>
  <si>
    <r>
      <t>年季別</t>
    </r>
    <r>
      <rPr>
        <sz val="10"/>
        <rFont val="Times New Roman"/>
        <family val="1"/>
      </rPr>
      <t xml:space="preserve">               Year &amp; Quarter</t>
    </r>
  </si>
  <si>
    <r>
      <t>緊急救護服務出勤次數</t>
    </r>
    <r>
      <rPr>
        <sz val="10"/>
        <rFont val="Times New Roman"/>
        <family val="1"/>
      </rPr>
      <t xml:space="preserve">                   Times of Attendance</t>
    </r>
  </si>
  <si>
    <t>火             災          Fire</t>
  </si>
  <si>
    <t>發生件數Cases</t>
  </si>
  <si>
    <t>平均每日發生件數Cases Per Day</t>
  </si>
  <si>
    <r>
      <t>被毀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房屋數</t>
    </r>
    <r>
      <rPr>
        <sz val="10"/>
        <rFont val="Times New Roman"/>
        <family val="1"/>
      </rPr>
      <t>Houses</t>
    </r>
  </si>
  <si>
    <r>
      <t>死傷人數</t>
    </r>
    <r>
      <rPr>
        <sz val="10"/>
        <rFont val="Times New Roman"/>
        <family val="1"/>
      </rPr>
      <t xml:space="preserve">                        Deaths and Injuries</t>
    </r>
  </si>
  <si>
    <r>
      <t>財物估計損失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（千元）</t>
    </r>
    <r>
      <rPr>
        <sz val="10"/>
        <rFont val="Times New Roman"/>
        <family val="1"/>
      </rPr>
      <t>Estimated losses($1,000)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</si>
  <si>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</si>
  <si>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</t>
    </r>
    <r>
      <rPr>
        <sz val="10"/>
        <rFont val="Times New Roman"/>
        <family val="1"/>
      </rPr>
      <t>Injuries</t>
    </r>
  </si>
  <si>
    <r>
      <t>93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</si>
  <si>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r>
      <t>93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</si>
  <si>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93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</si>
  <si>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</si>
  <si>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</si>
  <si>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</si>
  <si>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</si>
  <si>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</si>
  <si>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</si>
  <si>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</si>
  <si>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</si>
  <si>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</si>
  <si>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</si>
  <si>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t>當季較上季增減%   VS. with Last Quarter</t>
  </si>
  <si>
    <t>間數</t>
  </si>
  <si>
    <r>
      <t>96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</si>
  <si>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t>當季較上年同季增減%                      VS. with Last Year</t>
  </si>
  <si>
    <r>
      <t>96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</si>
  <si>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96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</si>
  <si>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96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</si>
  <si>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 xml:space="preserve">                    2.88</t>
    </r>
    <r>
      <rPr>
        <sz val="12"/>
        <rFont val="標楷體"/>
        <family val="4"/>
      </rPr>
      <t>年起本府消防局</t>
    </r>
  </si>
  <si>
    <r>
      <t>97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</si>
  <si>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t>~29~</t>
  </si>
  <si>
    <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</si>
  <si>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t xml:space="preserve">    本縣截至97年第4季底歲出預算執行率52.94%，占分配數80.30%，其中經常門預算執行率為52.80%，占分配數89.98%；資本門預算執行率為53.55%，占分配數54.82%；經常門執行率最高為退休撫卹給付支出、專案補助支出、其他支出，皆占分配數100.00%，其次依序為社會保險支出占分配數99.28%，教育支出占分配數96.56%，社會救助支出占分配數94.70%…等（參見表14）；資本門執行率最高為其他支出占分配數100.00%，其次為社區發展支出占分配數95.14%，餘詳附表（參見表</t>
  </si>
  <si>
    <t>十四、預算執行－歲出（按政事別）</t>
  </si>
  <si>
    <r>
      <t>表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 xml:space="preserve">、歲出預算執行情形
</t>
    </r>
    <r>
      <rPr>
        <sz val="16"/>
        <rFont val="Times New Roman"/>
        <family val="1"/>
      </rPr>
      <t>Table 14. Performance of Budgetary Expenditures</t>
    </r>
  </si>
  <si>
    <t xml:space="preserve">        單位：千元</t>
  </si>
  <si>
    <t xml:space="preserve"> Unit：NT$1,000</t>
  </si>
  <si>
    <t>實際支付累計數</t>
  </si>
  <si>
    <r>
      <t>金額</t>
    </r>
    <r>
      <rPr>
        <sz val="8"/>
        <rFont val="Times New Roman"/>
        <family val="1"/>
      </rPr>
      <t>Amount</t>
    </r>
  </si>
  <si>
    <t xml:space="preserve">   經常門資本門總計 Grand Total</t>
  </si>
  <si>
    <r>
      <t>經常門</t>
    </r>
    <r>
      <rPr>
        <sz val="8"/>
        <rFont val="Times New Roman"/>
        <family val="1"/>
      </rPr>
      <t xml:space="preserve"> Current Total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</si>
</sst>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0.00000"/>
    <numFmt numFmtId="180" formatCode="0.0000"/>
    <numFmt numFmtId="181" formatCode="0.000"/>
    <numFmt numFmtId="182" formatCode="0.000000"/>
    <numFmt numFmtId="183" formatCode="0.0"/>
    <numFmt numFmtId="184" formatCode="0.0000000"/>
    <numFmt numFmtId="185" formatCode="#,##0.00_ "/>
    <numFmt numFmtId="186" formatCode="0.00_);\(0.00\)"/>
    <numFmt numFmtId="187" formatCode="0.0_);\(0.0\)"/>
    <numFmt numFmtId="188" formatCode="0_);\(0\)"/>
    <numFmt numFmtId="189" formatCode="0.0_);[Red]\(0.0\)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"/>
    <numFmt numFmtId="196" formatCode="#,##0.0_ "/>
    <numFmt numFmtId="197" formatCode="#,##0.000000000000000_ "/>
    <numFmt numFmtId="198" formatCode="#,##0.00000000000000_ "/>
    <numFmt numFmtId="199" formatCode="#,##0.0000000000000_ "/>
    <numFmt numFmtId="200" formatCode="#,##0.000000000000_ "/>
    <numFmt numFmtId="201" formatCode="#,##0.00000000000_ "/>
    <numFmt numFmtId="202" formatCode="#,##0.0000000000_ "/>
    <numFmt numFmtId="203" formatCode="#,##0.000000000_ "/>
    <numFmt numFmtId="204" formatCode="#,##0.00000000_ "/>
    <numFmt numFmtId="205" formatCode="#,##0.0000000_ "/>
    <numFmt numFmtId="206" formatCode="#,##0.000000_ "/>
    <numFmt numFmtId="207" formatCode="#,##0.00000_ "/>
    <numFmt numFmtId="208" formatCode="#,##0.0000_ "/>
    <numFmt numFmtId="209" formatCode="#,##0.000_ "/>
    <numFmt numFmtId="210" formatCode="0.00_ "/>
    <numFmt numFmtId="211" formatCode="0.0_ "/>
    <numFmt numFmtId="212" formatCode="_(* #\ ##0_);_(* \(#,##0\);_(* &quot;-&quot;??_);_(@_)"/>
    <numFmt numFmtId="213" formatCode="_-* #,##0.000_-;\-* #,##0.000_-;_-* &quot;-&quot;??_-;_-@_-"/>
    <numFmt numFmtId="214" formatCode="_(* #\ ##0.0_);_(* \(#,##0\);_(* &quot;-&quot;_);_(@_)"/>
    <numFmt numFmtId="215" formatCode="0.0000000_ "/>
    <numFmt numFmtId="216" formatCode="0.000000_ "/>
    <numFmt numFmtId="217" formatCode="0.00000_ "/>
    <numFmt numFmtId="218" formatCode="0.0000_ "/>
    <numFmt numFmtId="219" formatCode="0.000_ "/>
    <numFmt numFmtId="220" formatCode="0.000%"/>
    <numFmt numFmtId="221" formatCode="0.0%"/>
    <numFmt numFmtId="222" formatCode="0.00000000_ "/>
    <numFmt numFmtId="223" formatCode="0_ "/>
    <numFmt numFmtId="224" formatCode="&quot;$&quot;#,##0"/>
    <numFmt numFmtId="225" formatCode="#,##0.00_);[Red]\(#,##0.00\)"/>
    <numFmt numFmtId="226" formatCode="#,##0_);[Red]\(#,##0\)"/>
    <numFmt numFmtId="227" formatCode="0_);[Red]\(0\)"/>
    <numFmt numFmtId="228" formatCode="_-* #,##0.00_-;\-* #,##0.00_-;_-* &quot;-&quot;_-;_-@_-"/>
    <numFmt numFmtId="229" formatCode="0.00_);[Red]\(0.00\)"/>
    <numFmt numFmtId="230" formatCode="0.00000%"/>
    <numFmt numFmtId="231" formatCode="&quot;$&quot;#,##0.00"/>
    <numFmt numFmtId="232" formatCode="0.00;[Red]0.00"/>
  </numFmts>
  <fonts count="10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sz val="11"/>
      <name val="新細明體"/>
      <family val="1"/>
    </font>
    <font>
      <sz val="11.5"/>
      <name val="標楷體"/>
      <family val="4"/>
    </font>
    <font>
      <sz val="19.75"/>
      <name val="新細明體"/>
      <family val="1"/>
    </font>
    <font>
      <sz val="18"/>
      <name val="標楷體"/>
      <family val="4"/>
    </font>
    <font>
      <sz val="8"/>
      <name val="新細明體"/>
      <family val="1"/>
    </font>
    <font>
      <sz val="18"/>
      <name val="新細明體"/>
      <family val="1"/>
    </font>
    <font>
      <sz val="24.75"/>
      <name val="新細明體"/>
      <family val="1"/>
    </font>
    <font>
      <sz val="9"/>
      <name val="標楷體"/>
      <family val="4"/>
    </font>
    <font>
      <sz val="9.75"/>
      <name val="標楷體"/>
      <family val="4"/>
    </font>
    <font>
      <sz val="9.75"/>
      <name val="新細明體"/>
      <family val="1"/>
    </font>
    <font>
      <sz val="5.5"/>
      <name val="標楷體"/>
      <family val="4"/>
    </font>
    <font>
      <sz val="8"/>
      <name val="標楷體"/>
      <family val="4"/>
    </font>
    <font>
      <sz val="5.25"/>
      <name val="新細明體"/>
      <family val="1"/>
    </font>
    <font>
      <sz val="11.25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0"/>
      <name val="Arial"/>
      <family val="2"/>
    </font>
    <font>
      <vertAlign val="superscript"/>
      <sz val="12"/>
      <name val="新細明體"/>
      <family val="1"/>
    </font>
    <font>
      <vertAlign val="subscript"/>
      <sz val="12"/>
      <name val="新細明體"/>
      <family val="1"/>
    </font>
    <font>
      <sz val="7"/>
      <name val="新細明體"/>
      <family val="1"/>
    </font>
    <font>
      <sz val="9"/>
      <name val="細明體"/>
      <family val="3"/>
    </font>
    <font>
      <sz val="9"/>
      <color indexed="8"/>
      <name val="標楷體"/>
      <family val="4"/>
    </font>
    <font>
      <sz val="10"/>
      <color indexed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8.75"/>
      <name val="標楷體"/>
      <family val="4"/>
    </font>
    <font>
      <sz val="14.25"/>
      <name val="新細明體"/>
      <family val="1"/>
    </font>
    <font>
      <sz val="10.75"/>
      <name val="新細明體"/>
      <family val="1"/>
    </font>
    <font>
      <sz val="16.25"/>
      <name val="標楷體"/>
      <family val="4"/>
    </font>
    <font>
      <sz val="16.25"/>
      <name val="Times New Roman"/>
      <family val="1"/>
    </font>
    <font>
      <sz val="18.5"/>
      <name val="新細明體"/>
      <family val="1"/>
    </font>
    <font>
      <sz val="9.25"/>
      <name val="新細明體"/>
      <family val="1"/>
    </font>
    <font>
      <sz val="6"/>
      <name val="新細明體"/>
      <family val="1"/>
    </font>
    <font>
      <sz val="10.5"/>
      <name val="標楷體"/>
      <family val="4"/>
    </font>
    <font>
      <sz val="10.5"/>
      <name val="新細明體"/>
      <family val="1"/>
    </font>
    <font>
      <sz val="9"/>
      <color indexed="10"/>
      <name val="新細明體"/>
      <family val="1"/>
    </font>
    <font>
      <sz val="16.75"/>
      <name val="標楷體"/>
      <family val="4"/>
    </font>
    <font>
      <sz val="18.25"/>
      <name val="新細明體"/>
      <family val="1"/>
    </font>
    <font>
      <sz val="14"/>
      <name val="Times New Roman"/>
      <family val="1"/>
    </font>
    <font>
      <sz val="25.75"/>
      <name val="新細明體"/>
      <family val="1"/>
    </font>
    <font>
      <sz val="10.75"/>
      <name val="標楷體"/>
      <family val="4"/>
    </font>
    <font>
      <sz val="8.5"/>
      <name val="新細明體"/>
      <family val="1"/>
    </font>
    <font>
      <sz val="17.5"/>
      <name val="新細明體"/>
      <family val="1"/>
    </font>
    <font>
      <sz val="20"/>
      <name val="新細明體"/>
      <family val="1"/>
    </font>
    <font>
      <sz val="15"/>
      <name val="Times New Roman"/>
      <family val="1"/>
    </font>
    <font>
      <sz val="15"/>
      <name val="標楷體"/>
      <family val="4"/>
    </font>
    <font>
      <sz val="6"/>
      <name val="Times New Roman"/>
      <family val="1"/>
    </font>
    <font>
      <sz val="6"/>
      <name val="標楷體"/>
      <family val="4"/>
    </font>
    <font>
      <sz val="10"/>
      <name val="細明體"/>
      <family val="3"/>
    </font>
    <font>
      <b/>
      <sz val="9"/>
      <name val="新細明體"/>
      <family val="1"/>
    </font>
    <font>
      <sz val="19.5"/>
      <name val="新細明體"/>
      <family val="1"/>
    </font>
    <font>
      <sz val="21.5"/>
      <name val="新細明體"/>
      <family val="1"/>
    </font>
    <font>
      <sz val="13.75"/>
      <name val="標楷體"/>
      <family val="4"/>
    </font>
    <font>
      <sz val="13.75"/>
      <name val="Times New Roman"/>
      <family val="1"/>
    </font>
    <font>
      <sz val="21.25"/>
      <name val="新細明體"/>
      <family val="1"/>
    </font>
    <font>
      <sz val="8.5"/>
      <name val="標楷體"/>
      <family val="4"/>
    </font>
    <font>
      <sz val="21"/>
      <name val="新細明體"/>
      <family val="1"/>
    </font>
    <font>
      <sz val="16.75"/>
      <name val="Times New Roman"/>
      <family val="1"/>
    </font>
    <font>
      <sz val="22.25"/>
      <name val="新細明體"/>
      <family val="1"/>
    </font>
    <font>
      <sz val="22"/>
      <name val="新細明體"/>
      <family val="1"/>
    </font>
    <font>
      <sz val="13"/>
      <name val="標楷體"/>
      <family val="4"/>
    </font>
    <font>
      <sz val="13"/>
      <name val="Times New Roman"/>
      <family val="1"/>
    </font>
    <font>
      <sz val="20.25"/>
      <name val="新細明體"/>
      <family val="1"/>
    </font>
    <font>
      <sz val="14"/>
      <color indexed="8"/>
      <name val="標楷體"/>
      <family val="4"/>
    </font>
    <font>
      <sz val="16.75"/>
      <name val="新細明體"/>
      <family val="1"/>
    </font>
    <font>
      <sz val="16"/>
      <color indexed="10"/>
      <name val="標楷體"/>
      <family val="4"/>
    </font>
    <font>
      <sz val="12"/>
      <color indexed="10"/>
      <name val="標楷體"/>
      <family val="4"/>
    </font>
    <font>
      <sz val="7"/>
      <name val="標楷體"/>
      <family val="4"/>
    </font>
    <font>
      <sz val="6.5"/>
      <name val="標楷體"/>
      <family val="4"/>
    </font>
    <font>
      <sz val="8"/>
      <color indexed="8"/>
      <name val="新細明體"/>
      <family val="1"/>
    </font>
    <font>
      <sz val="12"/>
      <color indexed="10"/>
      <name val="新細明體"/>
      <family val="1"/>
    </font>
    <font>
      <sz val="22.5"/>
      <name val="新細明體"/>
      <family val="1"/>
    </font>
    <font>
      <sz val="20.75"/>
      <name val="新細明體"/>
      <family val="1"/>
    </font>
    <font>
      <sz val="25.5"/>
      <name val="新細明體"/>
      <family val="1"/>
    </font>
    <font>
      <sz val="10.25"/>
      <name val="標楷體"/>
      <family val="4"/>
    </font>
    <font>
      <sz val="8.25"/>
      <name val="標楷體"/>
      <family val="4"/>
    </font>
    <font>
      <sz val="17"/>
      <name val="新細明體"/>
      <family val="1"/>
    </font>
    <font>
      <sz val="15.5"/>
      <name val="新細明體"/>
      <family val="1"/>
    </font>
    <font>
      <sz val="16.5"/>
      <name val="新細明體"/>
      <family val="1"/>
    </font>
    <font>
      <vertAlign val="superscript"/>
      <sz val="8"/>
      <name val="標楷體"/>
      <family val="4"/>
    </font>
    <font>
      <sz val="9.25"/>
      <name val="標楷體"/>
      <family val="4"/>
    </font>
    <font>
      <sz val="20.5"/>
      <name val="新細明體"/>
      <family val="1"/>
    </font>
    <font>
      <sz val="8.75"/>
      <name val="Arial"/>
      <family val="2"/>
    </font>
    <font>
      <sz val="8"/>
      <name val="Arial"/>
      <family val="2"/>
    </font>
    <font>
      <sz val="14.25"/>
      <name val="標楷體"/>
      <family val="4"/>
    </font>
    <font>
      <sz val="14.25"/>
      <name val="Times New Roman"/>
      <family val="1"/>
    </font>
    <font>
      <sz val="19.25"/>
      <name val="新細明體"/>
      <family val="1"/>
    </font>
    <font>
      <sz val="14.5"/>
      <name val="標楷體"/>
      <family val="4"/>
    </font>
    <font>
      <sz val="14.5"/>
      <name val="Times New Roman"/>
      <family val="1"/>
    </font>
    <font>
      <sz val="18.75"/>
      <name val="新細明體"/>
      <family val="1"/>
    </font>
    <font>
      <sz val="14"/>
      <name val="新細明體"/>
      <family val="1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241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distributed" vertical="center"/>
    </xf>
    <xf numFmtId="3" fontId="5" fillId="0" borderId="0" xfId="0" applyNumberFormat="1" applyFont="1" applyAlignment="1">
      <alignment vertical="center"/>
    </xf>
    <xf numFmtId="3" fontId="4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4" fontId="4" fillId="0" borderId="12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43" fontId="0" fillId="0" borderId="4" xfId="15" applyFont="1" applyBorder="1" applyAlignment="1">
      <alignment vertical="center"/>
    </xf>
    <xf numFmtId="43" fontId="4" fillId="0" borderId="4" xfId="15" applyFont="1" applyBorder="1" applyAlignment="1">
      <alignment vertical="center"/>
    </xf>
    <xf numFmtId="43" fontId="4" fillId="0" borderId="13" xfId="15" applyFont="1" applyFill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6" xfId="0" applyFont="1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wrapText="1"/>
    </xf>
    <xf numFmtId="0" fontId="2" fillId="0" borderId="9" xfId="0" applyFont="1" applyBorder="1" applyAlignment="1">
      <alignment horizontal="distributed" wrapText="1"/>
    </xf>
    <xf numFmtId="3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3" fontId="4" fillId="0" borderId="2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6" fontId="4" fillId="0" borderId="2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191" fontId="0" fillId="0" borderId="0" xfId="15" applyNumberFormat="1" applyAlignment="1">
      <alignment/>
    </xf>
    <xf numFmtId="0" fontId="0" fillId="0" borderId="0" xfId="0" applyFill="1" applyBorder="1" applyAlignment="1">
      <alignment/>
    </xf>
    <xf numFmtId="0" fontId="2" fillId="0" borderId="21" xfId="0" applyFont="1" applyBorder="1" applyAlignment="1">
      <alignment horizontal="distributed" vertical="top"/>
    </xf>
    <xf numFmtId="0" fontId="2" fillId="0" borderId="2" xfId="0" applyFont="1" applyBorder="1" applyAlignment="1">
      <alignment horizontal="distributed" vertical="top"/>
    </xf>
    <xf numFmtId="0" fontId="2" fillId="0" borderId="14" xfId="0" applyFont="1" applyBorder="1" applyAlignment="1">
      <alignment horizontal="distributed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top"/>
    </xf>
    <xf numFmtId="0" fontId="2" fillId="0" borderId="24" xfId="0" applyFont="1" applyBorder="1" applyAlignment="1">
      <alignment horizontal="distributed"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 horizontal="distributed" wrapText="1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distributed"/>
    </xf>
    <xf numFmtId="0" fontId="2" fillId="0" borderId="16" xfId="0" applyFont="1" applyBorder="1" applyAlignment="1">
      <alignment horizontal="distributed" vertical="top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1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1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83" fontId="0" fillId="0" borderId="11" xfId="0" applyNumberForma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91" fontId="0" fillId="0" borderId="11" xfId="15" applyNumberFormat="1" applyBorder="1" applyAlignment="1">
      <alignment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7" fillId="0" borderId="3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191" fontId="0" fillId="0" borderId="4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20" xfId="0" applyNumberFormat="1" applyFont="1" applyBorder="1" applyAlignment="1">
      <alignment vertical="center"/>
    </xf>
    <xf numFmtId="191" fontId="0" fillId="0" borderId="0" xfId="15" applyNumberFormat="1" applyFill="1" applyBorder="1" applyAlignment="1">
      <alignment/>
    </xf>
    <xf numFmtId="0" fontId="0" fillId="0" borderId="4" xfId="0" applyFill="1" applyBorder="1" applyAlignment="1">
      <alignment/>
    </xf>
    <xf numFmtId="191" fontId="0" fillId="0" borderId="4" xfId="15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4" fontId="4" fillId="0" borderId="26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43" fontId="4" fillId="0" borderId="25" xfId="15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3" fontId="1" fillId="0" borderId="20" xfId="0" applyNumberFormat="1" applyFont="1" applyFill="1" applyBorder="1" applyAlignment="1">
      <alignment vertical="center"/>
    </xf>
    <xf numFmtId="191" fontId="1" fillId="0" borderId="0" xfId="15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7" fillId="0" borderId="3" xfId="0" applyFont="1" applyFill="1" applyBorder="1" applyAlignment="1" quotePrefix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ill="1" applyAlignment="1">
      <alignment/>
    </xf>
    <xf numFmtId="191" fontId="0" fillId="0" borderId="4" xfId="0" applyNumberFormat="1" applyFill="1" applyBorder="1" applyAlignment="1">
      <alignment/>
    </xf>
    <xf numFmtId="0" fontId="0" fillId="0" borderId="0" xfId="0" applyBorder="1" applyAlignment="1">
      <alignment/>
    </xf>
    <xf numFmtId="191" fontId="0" fillId="0" borderId="0" xfId="0" applyNumberFormat="1" applyFill="1" applyBorder="1" applyAlignment="1">
      <alignment/>
    </xf>
    <xf numFmtId="3" fontId="1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91" fontId="4" fillId="0" borderId="0" xfId="15" applyNumberFormat="1" applyFont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191" fontId="0" fillId="0" borderId="1" xfId="0" applyNumberFormat="1" applyFill="1" applyBorder="1" applyAlignment="1">
      <alignment/>
    </xf>
    <xf numFmtId="43" fontId="1" fillId="0" borderId="0" xfId="15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2" borderId="1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0" fillId="3" borderId="0" xfId="0" applyFill="1" applyAlignment="1">
      <alignment/>
    </xf>
    <xf numFmtId="0" fontId="12" fillId="0" borderId="1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 vertical="top"/>
    </xf>
    <xf numFmtId="0" fontId="7" fillId="0" borderId="9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/>
    </xf>
    <xf numFmtId="0" fontId="2" fillId="0" borderId="30" xfId="0" applyFont="1" applyBorder="1" applyAlignment="1">
      <alignment horizontal="distributed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25" fillId="0" borderId="3" xfId="0" applyFont="1" applyBorder="1" applyAlignment="1">
      <alignment horizontal="distributed" vertical="center"/>
    </xf>
    <xf numFmtId="0" fontId="21" fillId="0" borderId="3" xfId="0" applyFont="1" applyBorder="1" applyAlignment="1">
      <alignment horizontal="distributed" vertical="center"/>
    </xf>
    <xf numFmtId="0" fontId="18" fillId="0" borderId="3" xfId="0" applyFont="1" applyBorder="1" applyAlignment="1">
      <alignment horizontal="distributed" vertical="center"/>
    </xf>
    <xf numFmtId="0" fontId="18" fillId="0" borderId="7" xfId="0" applyFont="1" applyBorder="1" applyAlignment="1">
      <alignment horizontal="distributed" vertical="center"/>
    </xf>
    <xf numFmtId="0" fontId="25" fillId="0" borderId="3" xfId="0" applyFont="1" applyBorder="1" applyAlignment="1">
      <alignment horizontal="distributed" vertical="center"/>
    </xf>
    <xf numFmtId="0" fontId="25" fillId="0" borderId="3" xfId="0" applyFont="1" applyBorder="1" applyAlignment="1">
      <alignment horizontal="right" vertical="center"/>
    </xf>
    <xf numFmtId="0" fontId="25" fillId="0" borderId="6" xfId="0" applyFont="1" applyFill="1" applyBorder="1" applyAlignment="1">
      <alignment horizontal="distributed" vertical="center"/>
    </xf>
    <xf numFmtId="0" fontId="37" fillId="0" borderId="7" xfId="0" applyFont="1" applyFill="1" applyBorder="1" applyAlignment="1">
      <alignment horizontal="distributed" vertical="center"/>
    </xf>
    <xf numFmtId="0" fontId="25" fillId="0" borderId="3" xfId="0" applyFont="1" applyFill="1" applyBorder="1" applyAlignment="1">
      <alignment horizontal="distributed" vertical="center"/>
    </xf>
    <xf numFmtId="0" fontId="25" fillId="0" borderId="7" xfId="0" applyFont="1" applyBorder="1" applyAlignment="1">
      <alignment horizontal="right" vertical="center"/>
    </xf>
    <xf numFmtId="0" fontId="25" fillId="0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33" fillId="0" borderId="3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2" fillId="4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0" fillId="0" borderId="0" xfId="0" applyFont="1" applyAlignment="1">
      <alignment horizontal="centerContinuous" vertical="center"/>
    </xf>
    <xf numFmtId="0" fontId="2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8" fillId="0" borderId="23" xfId="0" applyFont="1" applyBorder="1" applyAlignment="1">
      <alignment horizontal="distributed" vertical="center"/>
    </xf>
    <xf numFmtId="0" fontId="0" fillId="0" borderId="0" xfId="0" applyAlignment="1">
      <alignment horizontal="centerContinuous"/>
    </xf>
    <xf numFmtId="0" fontId="40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8" fillId="0" borderId="22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/>
    </xf>
    <xf numFmtId="0" fontId="8" fillId="0" borderId="9" xfId="0" applyFont="1" applyFill="1" applyBorder="1" applyAlignment="1">
      <alignment horizontal="distributed"/>
    </xf>
    <xf numFmtId="0" fontId="8" fillId="0" borderId="10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top"/>
    </xf>
    <xf numFmtId="0" fontId="8" fillId="0" borderId="9" xfId="0" applyFont="1" applyBorder="1" applyAlignment="1">
      <alignment horizontal="distributed" vertical="top"/>
    </xf>
    <xf numFmtId="0" fontId="18" fillId="0" borderId="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distributed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0" fillId="0" borderId="11" xfId="0" applyFill="1" applyBorder="1" applyAlignment="1">
      <alignment/>
    </xf>
    <xf numFmtId="3" fontId="18" fillId="0" borderId="2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43" fontId="1" fillId="0" borderId="0" xfId="15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41" fontId="1" fillId="0" borderId="0" xfId="15" applyNumberFormat="1" applyFont="1" applyAlignment="1">
      <alignment horizontal="right" vertical="center"/>
    </xf>
    <xf numFmtId="0" fontId="13" fillId="0" borderId="3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91" fontId="0" fillId="0" borderId="0" xfId="0" applyNumberFormat="1" applyAlignment="1">
      <alignment/>
    </xf>
    <xf numFmtId="3" fontId="4" fillId="2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3" fontId="37" fillId="0" borderId="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2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distributed" vertical="center"/>
    </xf>
    <xf numFmtId="0" fontId="37" fillId="0" borderId="7" xfId="0" applyFont="1" applyBorder="1" applyAlignment="1">
      <alignment horizontal="right" vertical="center"/>
    </xf>
    <xf numFmtId="2" fontId="0" fillId="0" borderId="11" xfId="0" applyNumberFormat="1" applyBorder="1" applyAlignment="1">
      <alignment/>
    </xf>
    <xf numFmtId="210" fontId="0" fillId="0" borderId="0" xfId="0" applyNumberFormat="1" applyAlignment="1">
      <alignment/>
    </xf>
    <xf numFmtId="3" fontId="1" fillId="0" borderId="4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3" fontId="1" fillId="0" borderId="8" xfId="0" applyNumberFormat="1" applyFont="1" applyFill="1" applyBorder="1" applyAlignment="1">
      <alignment vertical="center"/>
    </xf>
    <xf numFmtId="41" fontId="1" fillId="0" borderId="4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right" vertical="center"/>
    </xf>
    <xf numFmtId="4" fontId="4" fillId="0" borderId="4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21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3" fontId="4" fillId="5" borderId="0" xfId="0" applyNumberFormat="1" applyFont="1" applyFill="1" applyBorder="1" applyAlignment="1">
      <alignment vertical="center"/>
    </xf>
    <xf numFmtId="0" fontId="37" fillId="0" borderId="3" xfId="0" applyFont="1" applyBorder="1" applyAlignment="1">
      <alignment horizontal="right" vertical="center"/>
    </xf>
    <xf numFmtId="0" fontId="7" fillId="2" borderId="6" xfId="0" applyFont="1" applyFill="1" applyBorder="1" applyAlignment="1">
      <alignment horizontal="distributed" vertical="center" wrapText="1"/>
    </xf>
    <xf numFmtId="3" fontId="4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distributed" vertical="center" wrapText="1"/>
    </xf>
    <xf numFmtId="0" fontId="12" fillId="2" borderId="3" xfId="0" applyFont="1" applyFill="1" applyBorder="1" applyAlignment="1">
      <alignment horizontal="distributed" vertical="center" wrapText="1"/>
    </xf>
    <xf numFmtId="3" fontId="1" fillId="2" borderId="0" xfId="0" applyNumberFormat="1" applyFont="1" applyFill="1" applyBorder="1" applyAlignment="1">
      <alignment vertical="center"/>
    </xf>
    <xf numFmtId="43" fontId="1" fillId="2" borderId="0" xfId="15" applyFont="1" applyFill="1" applyBorder="1" applyAlignment="1">
      <alignment horizontal="right" vertical="center"/>
    </xf>
    <xf numFmtId="191" fontId="1" fillId="2" borderId="0" xfId="15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distributed" vertical="center"/>
    </xf>
    <xf numFmtId="0" fontId="7" fillId="5" borderId="3" xfId="0" applyFont="1" applyFill="1" applyBorder="1" applyAlignment="1">
      <alignment horizontal="distributed" vertical="center"/>
    </xf>
    <xf numFmtId="3" fontId="1" fillId="5" borderId="0" xfId="0" applyNumberFormat="1" applyFont="1" applyFill="1" applyBorder="1" applyAlignment="1">
      <alignment vertical="center"/>
    </xf>
    <xf numFmtId="43" fontId="1" fillId="5" borderId="0" xfId="15" applyFont="1" applyFill="1" applyBorder="1" applyAlignment="1">
      <alignment horizontal="right" vertical="center"/>
    </xf>
    <xf numFmtId="191" fontId="1" fillId="5" borderId="0" xfId="15" applyNumberFormat="1" applyFont="1" applyFill="1" applyBorder="1" applyAlignment="1">
      <alignment vertical="center"/>
    </xf>
    <xf numFmtId="3" fontId="4" fillId="5" borderId="20" xfId="0" applyNumberFormat="1" applyFont="1" applyFill="1" applyBorder="1" applyAlignment="1">
      <alignment vertical="center"/>
    </xf>
    <xf numFmtId="0" fontId="0" fillId="5" borderId="0" xfId="0" applyFill="1" applyBorder="1" applyAlignment="1">
      <alignment/>
    </xf>
    <xf numFmtId="191" fontId="0" fillId="5" borderId="0" xfId="0" applyNumberFormat="1" applyFill="1" applyBorder="1" applyAlignment="1">
      <alignment/>
    </xf>
    <xf numFmtId="191" fontId="4" fillId="0" borderId="0" xfId="15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4" fillId="6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0" fillId="0" borderId="29" xfId="0" applyBorder="1" applyAlignment="1">
      <alignment horizontal="distributed"/>
    </xf>
    <xf numFmtId="0" fontId="4" fillId="0" borderId="35" xfId="0" applyFont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12" fillId="0" borderId="0" xfId="0" applyFont="1" applyFill="1" applyBorder="1" applyAlignment="1" quotePrefix="1">
      <alignment vertical="center"/>
    </xf>
    <xf numFmtId="0" fontId="7" fillId="0" borderId="3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25" fillId="0" borderId="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distributed"/>
    </xf>
    <xf numFmtId="0" fontId="8" fillId="0" borderId="29" xfId="0" applyFont="1" applyFill="1" applyBorder="1" applyAlignment="1">
      <alignment horizontal="distributed"/>
    </xf>
    <xf numFmtId="0" fontId="8" fillId="0" borderId="29" xfId="0" applyFont="1" applyBorder="1" applyAlignment="1">
      <alignment horizontal="distributed" vertical="top"/>
    </xf>
    <xf numFmtId="0" fontId="33" fillId="0" borderId="2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distributed"/>
    </xf>
    <xf numFmtId="0" fontId="8" fillId="0" borderId="9" xfId="0" applyFont="1" applyFill="1" applyBorder="1" applyAlignment="1">
      <alignment horizontal="distributed" vertical="top"/>
    </xf>
    <xf numFmtId="0" fontId="33" fillId="0" borderId="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43" fontId="4" fillId="0" borderId="4" xfId="15" applyFont="1" applyBorder="1" applyAlignment="1">
      <alignment vertical="top"/>
    </xf>
    <xf numFmtId="3" fontId="4" fillId="5" borderId="4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41" fontId="4" fillId="0" borderId="0" xfId="0" applyNumberFormat="1" applyFont="1" applyBorder="1" applyAlignment="1">
      <alignment vertical="top"/>
    </xf>
    <xf numFmtId="191" fontId="0" fillId="0" borderId="11" xfId="15" applyNumberFormat="1" applyFont="1" applyFill="1" applyBorder="1" applyAlignment="1">
      <alignment/>
    </xf>
    <xf numFmtId="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0" fontId="3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41" fontId="0" fillId="0" borderId="0" xfId="0" applyNumberFormat="1" applyAlignment="1">
      <alignment/>
    </xf>
    <xf numFmtId="210" fontId="4" fillId="0" borderId="20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48" fillId="0" borderId="3" xfId="0" applyFont="1" applyBorder="1" applyAlignment="1">
      <alignment horizontal="distributed" vertical="center"/>
    </xf>
    <xf numFmtId="43" fontId="0" fillId="0" borderId="0" xfId="15" applyBorder="1" applyAlignment="1">
      <alignment vertical="center"/>
    </xf>
    <xf numFmtId="0" fontId="4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8" fillId="0" borderId="3" xfId="0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 wrapText="1"/>
    </xf>
    <xf numFmtId="41" fontId="4" fillId="0" borderId="1" xfId="15" applyNumberFormat="1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1" fontId="4" fillId="0" borderId="27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41" fontId="4" fillId="0" borderId="2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 shrinkToFit="1"/>
    </xf>
    <xf numFmtId="177" fontId="4" fillId="0" borderId="0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3" fontId="4" fillId="0" borderId="0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vertical="top" shrinkToFit="1"/>
    </xf>
    <xf numFmtId="41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41" fontId="4" fillId="0" borderId="20" xfId="0" applyNumberFormat="1" applyFont="1" applyBorder="1" applyAlignment="1">
      <alignment horizontal="right" vertical="top"/>
    </xf>
    <xf numFmtId="41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8" fillId="0" borderId="0" xfId="0" applyFont="1" applyBorder="1" applyAlignment="1">
      <alignment horizontal="right" vertical="center" wrapText="1"/>
    </xf>
    <xf numFmtId="41" fontId="4" fillId="0" borderId="0" xfId="15" applyNumberFormat="1" applyFont="1" applyAlignment="1">
      <alignment horizontal="right" vertical="center"/>
    </xf>
    <xf numFmtId="0" fontId="0" fillId="0" borderId="0" xfId="0" applyAlignment="1">
      <alignment shrinkToFit="1"/>
    </xf>
    <xf numFmtId="41" fontId="4" fillId="0" borderId="2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0" fillId="0" borderId="31" xfId="0" applyBorder="1" applyAlignment="1">
      <alignment horizontal="distributed" vertical="center"/>
    </xf>
    <xf numFmtId="195" fontId="4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8" fillId="0" borderId="3" xfId="0" applyFont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185" fontId="8" fillId="0" borderId="1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210" fontId="4" fillId="0" borderId="0" xfId="0" applyNumberFormat="1" applyFont="1" applyAlignment="1">
      <alignment horizontal="right" vertical="center"/>
    </xf>
    <xf numFmtId="195" fontId="4" fillId="0" borderId="4" xfId="0" applyNumberFormat="1" applyFont="1" applyBorder="1" applyAlignment="1">
      <alignment vertical="center"/>
    </xf>
    <xf numFmtId="226" fontId="0" fillId="0" borderId="0" xfId="0" applyNumberFormat="1" applyAlignment="1">
      <alignment/>
    </xf>
    <xf numFmtId="185" fontId="4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 shrinkToFit="1"/>
    </xf>
    <xf numFmtId="0" fontId="6" fillId="0" borderId="3" xfId="0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top" shrinkToFit="1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/>
    </xf>
    <xf numFmtId="0" fontId="2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210" fontId="4" fillId="0" borderId="0" xfId="0" applyNumberFormat="1" applyFont="1" applyBorder="1" applyAlignment="1">
      <alignment/>
    </xf>
    <xf numFmtId="223" fontId="4" fillId="0" borderId="0" xfId="0" applyNumberFormat="1" applyFont="1" applyBorder="1" applyAlignment="1">
      <alignment/>
    </xf>
    <xf numFmtId="3" fontId="4" fillId="0" borderId="2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41" fontId="37" fillId="0" borderId="0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left" vertical="center"/>
    </xf>
    <xf numFmtId="41" fontId="0" fillId="0" borderId="0" xfId="0" applyNumberFormat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25" fillId="0" borderId="0" xfId="0" applyNumberFormat="1" applyFont="1" applyAlignment="1">
      <alignment/>
    </xf>
    <xf numFmtId="0" fontId="5" fillId="0" borderId="3" xfId="0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210" fontId="4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2" fontId="21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top"/>
    </xf>
    <xf numFmtId="2" fontId="35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24" fontId="0" fillId="0" borderId="0" xfId="0" applyNumberFormat="1" applyFont="1" applyBorder="1" applyAlignment="1">
      <alignment/>
    </xf>
    <xf numFmtId="210" fontId="0" fillId="0" borderId="0" xfId="0" applyNumberFormat="1" applyFont="1" applyBorder="1" applyAlignment="1">
      <alignment/>
    </xf>
    <xf numFmtId="224" fontId="4" fillId="0" borderId="0" xfId="0" applyNumberFormat="1" applyFont="1" applyBorder="1" applyAlignment="1">
      <alignment/>
    </xf>
    <xf numFmtId="2" fontId="36" fillId="0" borderId="4" xfId="0" applyNumberFormat="1" applyFont="1" applyBorder="1" applyAlignment="1">
      <alignment horizontal="center" vertical="top"/>
    </xf>
    <xf numFmtId="224" fontId="0" fillId="0" borderId="0" xfId="0" applyNumberFormat="1" applyFont="1" applyAlignment="1">
      <alignment/>
    </xf>
    <xf numFmtId="210" fontId="0" fillId="0" borderId="0" xfId="0" applyNumberFormat="1" applyFont="1" applyAlignment="1">
      <alignment/>
    </xf>
    <xf numFmtId="224" fontId="4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22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24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1" fontId="4" fillId="0" borderId="27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37" fillId="0" borderId="3" xfId="0" applyFont="1" applyBorder="1" applyAlignment="1">
      <alignment horizontal="left" vertical="center"/>
    </xf>
    <xf numFmtId="41" fontId="29" fillId="0" borderId="0" xfId="0" applyNumberFormat="1" applyFont="1" applyAlignment="1">
      <alignment/>
    </xf>
    <xf numFmtId="41" fontId="4" fillId="0" borderId="20" xfId="0" applyNumberFormat="1" applyFont="1" applyBorder="1" applyAlignment="1">
      <alignment/>
    </xf>
    <xf numFmtId="41" fontId="29" fillId="0" borderId="20" xfId="0" applyNumberFormat="1" applyFont="1" applyBorder="1" applyAlignment="1">
      <alignment/>
    </xf>
    <xf numFmtId="41" fontId="29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41" fontId="4" fillId="0" borderId="20" xfId="0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195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37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3" fontId="4" fillId="0" borderId="0" xfId="15" applyFont="1" applyAlignment="1">
      <alignment vertical="center"/>
    </xf>
    <xf numFmtId="41" fontId="4" fillId="0" borderId="0" xfId="15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2" fontId="21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/>
    </xf>
    <xf numFmtId="210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5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right" vertical="center"/>
    </xf>
    <xf numFmtId="43" fontId="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11" fillId="0" borderId="3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right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223" fontId="4" fillId="0" borderId="4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82" fillId="0" borderId="0" xfId="0" applyFont="1" applyAlignment="1">
      <alignment/>
    </xf>
    <xf numFmtId="210" fontId="2" fillId="0" borderId="0" xfId="0" applyNumberFormat="1" applyFont="1" applyAlignment="1">
      <alignment/>
    </xf>
    <xf numFmtId="0" fontId="25" fillId="0" borderId="6" xfId="0" applyFont="1" applyBorder="1" applyAlignment="1">
      <alignment/>
    </xf>
    <xf numFmtId="210" fontId="8" fillId="0" borderId="0" xfId="0" applyNumberFormat="1" applyFont="1" applyAlignment="1">
      <alignment/>
    </xf>
    <xf numFmtId="0" fontId="25" fillId="0" borderId="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185" fontId="18" fillId="0" borderId="0" xfId="0" applyNumberFormat="1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/>
    </xf>
    <xf numFmtId="3" fontId="18" fillId="0" borderId="0" xfId="15" applyNumberFormat="1" applyFont="1" applyBorder="1" applyAlignment="1">
      <alignment vertical="center"/>
    </xf>
    <xf numFmtId="0" fontId="25" fillId="0" borderId="3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41" fontId="18" fillId="0" borderId="0" xfId="15" applyNumberFormat="1" applyFont="1" applyBorder="1" applyAlignment="1">
      <alignment vertical="center"/>
    </xf>
    <xf numFmtId="41" fontId="18" fillId="0" borderId="0" xfId="0" applyNumberFormat="1" applyFont="1" applyAlignment="1">
      <alignment horizontal="right" vertical="center"/>
    </xf>
    <xf numFmtId="41" fontId="85" fillId="0" borderId="0" xfId="15" applyNumberFormat="1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228" fontId="18" fillId="0" borderId="0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3" fontId="18" fillId="0" borderId="8" xfId="0" applyNumberFormat="1" applyFont="1" applyBorder="1" applyAlignment="1">
      <alignment horizontal="right" vertical="center"/>
    </xf>
    <xf numFmtId="185" fontId="18" fillId="0" borderId="4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8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85" fontId="4" fillId="0" borderId="0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1"/>
    </xf>
    <xf numFmtId="185" fontId="0" fillId="0" borderId="0" xfId="0" applyNumberFormat="1" applyBorder="1" applyAlignment="1">
      <alignment/>
    </xf>
    <xf numFmtId="0" fontId="7" fillId="0" borderId="3" xfId="0" applyFont="1" applyBorder="1" applyAlignment="1">
      <alignment horizontal="left" vertical="center" wrapText="1" indent="1"/>
    </xf>
    <xf numFmtId="228" fontId="4" fillId="0" borderId="0" xfId="15" applyNumberFormat="1" applyFont="1" applyAlignment="1">
      <alignment horizontal="right" vertical="center"/>
    </xf>
    <xf numFmtId="228" fontId="4" fillId="0" borderId="0" xfId="0" applyNumberFormat="1" applyFont="1" applyBorder="1" applyAlignment="1">
      <alignment horizontal="right" vertical="center"/>
    </xf>
    <xf numFmtId="41" fontId="4" fillId="0" borderId="0" xfId="15" applyNumberFormat="1" applyFont="1" applyBorder="1" applyAlignment="1">
      <alignment horizontal="right" vertical="center"/>
    </xf>
    <xf numFmtId="195" fontId="37" fillId="0" borderId="0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 indent="1"/>
    </xf>
    <xf numFmtId="3" fontId="4" fillId="0" borderId="2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228" fontId="4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/>
      <protection locked="0"/>
    </xf>
    <xf numFmtId="0" fontId="25" fillId="0" borderId="4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95" fontId="4" fillId="0" borderId="27" xfId="0" applyNumberFormat="1" applyFont="1" applyBorder="1" applyAlignment="1">
      <alignment horizontal="right"/>
    </xf>
    <xf numFmtId="195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4" fillId="0" borderId="20" xfId="0" applyNumberFormat="1" applyFont="1" applyBorder="1" applyAlignment="1">
      <alignment horizontal="right"/>
    </xf>
    <xf numFmtId="195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95" fontId="4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27" fontId="4" fillId="0" borderId="20" xfId="0" applyNumberFormat="1" applyFont="1" applyBorder="1" applyAlignment="1">
      <alignment/>
    </xf>
    <xf numFmtId="227" fontId="4" fillId="0" borderId="0" xfId="0" applyNumberFormat="1" applyFont="1" applyAlignment="1">
      <alignment/>
    </xf>
    <xf numFmtId="41" fontId="4" fillId="0" borderId="0" xfId="0" applyNumberFormat="1" applyFont="1" applyFill="1" applyBorder="1" applyAlignment="1">
      <alignment/>
    </xf>
    <xf numFmtId="226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1" fontId="4" fillId="0" borderId="0" xfId="0" applyNumberFormat="1" applyFont="1" applyAlignment="1">
      <alignment horizontal="right"/>
    </xf>
    <xf numFmtId="195" fontId="4" fillId="0" borderId="0" xfId="0" applyNumberFormat="1" applyFont="1" applyFill="1" applyBorder="1" applyAlignment="1">
      <alignment/>
    </xf>
    <xf numFmtId="227" fontId="4" fillId="0" borderId="0" xfId="0" applyNumberFormat="1" applyFont="1" applyBorder="1" applyAlignment="1">
      <alignment/>
    </xf>
    <xf numFmtId="185" fontId="8" fillId="0" borderId="1" xfId="15" applyNumberFormat="1" applyFont="1" applyBorder="1" applyAlignment="1">
      <alignment horizontal="right" vertical="center"/>
    </xf>
    <xf numFmtId="195" fontId="4" fillId="0" borderId="4" xfId="15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41" fontId="5" fillId="0" borderId="0" xfId="0" applyNumberFormat="1" applyFont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95" fontId="0" fillId="0" borderId="20" xfId="0" applyNumberFormat="1" applyBorder="1" applyAlignment="1">
      <alignment/>
    </xf>
    <xf numFmtId="41" fontId="5" fillId="0" borderId="0" xfId="0" applyNumberFormat="1" applyFont="1" applyFill="1" applyBorder="1" applyAlignment="1">
      <alignment/>
    </xf>
    <xf numFmtId="195" fontId="0" fillId="0" borderId="20" xfId="0" applyNumberFormat="1" applyFill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8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41" fontId="4" fillId="0" borderId="27" xfId="0" applyNumberFormat="1" applyFont="1" applyBorder="1" applyAlignment="1">
      <alignment vertical="center"/>
    </xf>
    <xf numFmtId="226" fontId="5" fillId="0" borderId="0" xfId="15" applyNumberFormat="1" applyFont="1" applyFill="1" applyBorder="1" applyAlignment="1">
      <alignment/>
    </xf>
    <xf numFmtId="226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8" fillId="0" borderId="3" xfId="0" applyFont="1" applyBorder="1" applyAlignment="1">
      <alignment horizontal="left" wrapText="1"/>
    </xf>
    <xf numFmtId="191" fontId="4" fillId="0" borderId="0" xfId="15" applyNumberFormat="1" applyFont="1" applyAlignment="1">
      <alignment/>
    </xf>
    <xf numFmtId="191" fontId="0" fillId="0" borderId="0" xfId="0" applyNumberFormat="1" applyAlignment="1">
      <alignment vertical="center"/>
    </xf>
    <xf numFmtId="227" fontId="4" fillId="0" borderId="0" xfId="15" applyNumberFormat="1" applyFont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210" fontId="5" fillId="0" borderId="13" xfId="18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210" fontId="5" fillId="0" borderId="47" xfId="18" applyNumberFormat="1" applyFont="1" applyBorder="1" applyAlignment="1">
      <alignment vertical="center"/>
    </xf>
    <xf numFmtId="210" fontId="5" fillId="0" borderId="17" xfId="18" applyNumberFormat="1" applyFont="1" applyBorder="1" applyAlignment="1">
      <alignment vertical="center"/>
    </xf>
    <xf numFmtId="41" fontId="5" fillId="0" borderId="17" xfId="18" applyNumberFormat="1" applyFont="1" applyBorder="1" applyAlignment="1">
      <alignment vertical="center"/>
    </xf>
    <xf numFmtId="0" fontId="2" fillId="0" borderId="48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91" fontId="4" fillId="0" borderId="0" xfId="15" applyNumberFormat="1" applyFont="1" applyAlignment="1">
      <alignment horizontal="right"/>
    </xf>
    <xf numFmtId="0" fontId="106" fillId="0" borderId="0" xfId="0" applyFont="1" applyAlignment="1">
      <alignment/>
    </xf>
    <xf numFmtId="0" fontId="40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wrapText="1"/>
    </xf>
    <xf numFmtId="191" fontId="4" fillId="0" borderId="0" xfId="15" applyNumberFormat="1" applyFont="1" applyAlignment="1">
      <alignment/>
    </xf>
    <xf numFmtId="191" fontId="4" fillId="0" borderId="0" xfId="15" applyNumberFormat="1" applyFont="1" applyBorder="1" applyAlignment="1">
      <alignment/>
    </xf>
    <xf numFmtId="0" fontId="8" fillId="0" borderId="41" xfId="0" applyFont="1" applyBorder="1" applyAlignment="1">
      <alignment horizontal="distributed" vertical="center" wrapText="1"/>
    </xf>
    <xf numFmtId="210" fontId="4" fillId="0" borderId="49" xfId="18" applyNumberFormat="1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4" fillId="0" borderId="3" xfId="0" applyFont="1" applyBorder="1" applyAlignment="1">
      <alignment horizontal="right" wrapText="1"/>
    </xf>
    <xf numFmtId="4" fontId="4" fillId="0" borderId="2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210" fontId="14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wrapText="1"/>
    </xf>
    <xf numFmtId="2" fontId="5" fillId="0" borderId="20" xfId="0" applyNumberFormat="1" applyFont="1" applyBorder="1" applyAlignment="1">
      <alignment/>
    </xf>
    <xf numFmtId="0" fontId="4" fillId="0" borderId="7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/>
    </xf>
    <xf numFmtId="0" fontId="4" fillId="0" borderId="51" xfId="0" applyFont="1" applyBorder="1" applyAlignment="1">
      <alignment horizontal="right" vertical="center" wrapText="1"/>
    </xf>
    <xf numFmtId="2" fontId="5" fillId="0" borderId="52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9" xfId="0" applyBorder="1" applyAlignment="1">
      <alignment horizontal="distributed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10" fontId="4" fillId="0" borderId="8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distributed"/>
    </xf>
    <xf numFmtId="0" fontId="2" fillId="0" borderId="14" xfId="0" applyFont="1" applyBorder="1" applyAlignment="1">
      <alignment horizontal="distributed" vertical="center"/>
    </xf>
    <xf numFmtId="0" fontId="8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horizontal="distributed"/>
    </xf>
    <xf numFmtId="0" fontId="40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210" fontId="4" fillId="0" borderId="2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1" fontId="4" fillId="0" borderId="1" xfId="15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41" fontId="0" fillId="0" borderId="27" xfId="15" applyNumberFormat="1" applyFont="1" applyBorder="1" applyAlignment="1">
      <alignment vertical="center"/>
    </xf>
    <xf numFmtId="41" fontId="4" fillId="0" borderId="1" xfId="15" applyNumberFormat="1" applyFont="1" applyFill="1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/>
    </xf>
    <xf numFmtId="0" fontId="1" fillId="0" borderId="2" xfId="0" applyFont="1" applyBorder="1" applyAlignment="1">
      <alignment/>
    </xf>
    <xf numFmtId="0" fontId="37" fillId="0" borderId="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35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40" fillId="0" borderId="0" xfId="0" applyFont="1" applyAlignment="1">
      <alignment horizontal="center"/>
    </xf>
    <xf numFmtId="0" fontId="29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1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4" fontId="4" fillId="0" borderId="2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vertical="top" wrapText="1"/>
    </xf>
    <xf numFmtId="4" fontId="4" fillId="0" borderId="8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8" fillId="0" borderId="3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176" fontId="4" fillId="0" borderId="4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top" wrapText="1" shrinkToFit="1"/>
    </xf>
    <xf numFmtId="0" fontId="2" fillId="0" borderId="0" xfId="0" applyFont="1" applyAlignment="1">
      <alignment vertical="top" wrapText="1" shrinkToFit="1"/>
    </xf>
    <xf numFmtId="185" fontId="4" fillId="0" borderId="49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5" fontId="4" fillId="0" borderId="53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26" fontId="6" fillId="0" borderId="0" xfId="0" applyNumberFormat="1" applyFont="1" applyAlignment="1">
      <alignment horizontal="center" vertical="center" wrapText="1"/>
    </xf>
    <xf numFmtId="226" fontId="0" fillId="0" borderId="0" xfId="0" applyNumberFormat="1" applyAlignment="1">
      <alignment horizontal="center" vertical="center" wrapText="1"/>
    </xf>
    <xf numFmtId="226" fontId="8" fillId="0" borderId="34" xfId="0" applyNumberFormat="1" applyFont="1" applyBorder="1" applyAlignment="1">
      <alignment horizontal="center" vertical="center" wrapText="1"/>
    </xf>
    <xf numFmtId="226" fontId="8" fillId="0" borderId="23" xfId="0" applyNumberFormat="1" applyFont="1" applyBorder="1" applyAlignment="1">
      <alignment horizontal="center" vertical="center" wrapText="1"/>
    </xf>
    <xf numFmtId="183" fontId="0" fillId="0" borderId="0" xfId="0" applyNumberForma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41" fontId="1" fillId="0" borderId="0" xfId="15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3" fontId="1" fillId="0" borderId="20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/>
    </xf>
    <xf numFmtId="0" fontId="8" fillId="0" borderId="18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18" fillId="0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/>
    </xf>
    <xf numFmtId="0" fontId="14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3" fontId="1" fillId="0" borderId="4" xfId="0" applyNumberFormat="1" applyFont="1" applyFill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9" xfId="0" applyFont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4" fillId="0" borderId="8" xfId="0" applyFont="1" applyBorder="1" applyAlignment="1">
      <alignment/>
    </xf>
    <xf numFmtId="3" fontId="1" fillId="0" borderId="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41" fontId="1" fillId="0" borderId="0" xfId="15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0" xfId="0" applyFont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2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212" fontId="4" fillId="0" borderId="15" xfId="15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212" fontId="4" fillId="0" borderId="9" xfId="15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0" fillId="0" borderId="1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8" fillId="0" borderId="33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18" fillId="0" borderId="3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8" fillId="0" borderId="27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/>
    </xf>
    <xf numFmtId="0" fontId="29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4" fillId="0" borderId="31" xfId="0" applyFont="1" applyBorder="1" applyAlignment="1">
      <alignment horizontal="distributed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210" fontId="36" fillId="0" borderId="49" xfId="0" applyNumberFormat="1" applyFont="1" applyBorder="1" applyAlignment="1">
      <alignment horizontal="right" vertical="center"/>
    </xf>
    <xf numFmtId="210" fontId="4" fillId="0" borderId="49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210" fontId="25" fillId="0" borderId="14" xfId="0" applyNumberFormat="1" applyFont="1" applyBorder="1" applyAlignment="1">
      <alignment horizontal="center" vertical="center" wrapText="1"/>
    </xf>
    <xf numFmtId="210" fontId="25" fillId="0" borderId="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210" fontId="63" fillId="0" borderId="14" xfId="0" applyNumberFormat="1" applyFont="1" applyBorder="1" applyAlignment="1">
      <alignment horizontal="center" vertical="center" wrapText="1"/>
    </xf>
    <xf numFmtId="210" fontId="63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24" fontId="6" fillId="0" borderId="0" xfId="0" applyNumberFormat="1" applyFont="1" applyAlignment="1">
      <alignment horizontal="center" vertical="center" wrapText="1"/>
    </xf>
    <xf numFmtId="224" fontId="0" fillId="0" borderId="0" xfId="0" applyNumberFormat="1" applyAlignment="1">
      <alignment horizontal="center" vertical="center" wrapText="1"/>
    </xf>
    <xf numFmtId="223" fontId="6" fillId="0" borderId="0" xfId="0" applyNumberFormat="1" applyFont="1" applyAlignment="1">
      <alignment horizontal="center"/>
    </xf>
    <xf numFmtId="223" fontId="0" fillId="0" borderId="0" xfId="0" applyNumberForma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210" fontId="36" fillId="0" borderId="53" xfId="0" applyNumberFormat="1" applyFont="1" applyBorder="1" applyAlignment="1">
      <alignment horizontal="right" vertical="center"/>
    </xf>
    <xf numFmtId="210" fontId="4" fillId="0" borderId="0" xfId="0" applyNumberFormat="1" applyFont="1" applyBorder="1" applyAlignment="1">
      <alignment horizontal="right" vertical="center"/>
    </xf>
    <xf numFmtId="210" fontId="4" fillId="0" borderId="5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5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23" fontId="8" fillId="0" borderId="33" xfId="0" applyNumberFormat="1" applyFont="1" applyBorder="1" applyAlignment="1">
      <alignment horizontal="center" vertical="center" wrapText="1"/>
    </xf>
    <xf numFmtId="223" fontId="8" fillId="0" borderId="10" xfId="0" applyNumberFormat="1" applyFont="1" applyBorder="1" applyAlignment="1">
      <alignment horizontal="center" vertical="center" wrapText="1"/>
    </xf>
    <xf numFmtId="223" fontId="8" fillId="0" borderId="16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4" xfId="0" applyFont="1" applyBorder="1" applyAlignment="1">
      <alignment horizontal="right" wrapText="1"/>
    </xf>
    <xf numFmtId="0" fontId="21" fillId="0" borderId="3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2" fontId="4" fillId="0" borderId="49" xfId="0" applyNumberFormat="1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2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2" fillId="0" borderId="31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85" fontId="4" fillId="0" borderId="1" xfId="15" applyNumberFormat="1" applyFont="1" applyBorder="1" applyAlignment="1">
      <alignment horizontal="right" vertical="center"/>
    </xf>
    <xf numFmtId="185" fontId="4" fillId="0" borderId="4" xfId="15" applyNumberFormat="1" applyFont="1" applyBorder="1" applyAlignment="1">
      <alignment horizontal="right" vertical="center"/>
    </xf>
    <xf numFmtId="0" fontId="8" fillId="0" borderId="48" xfId="0" applyFont="1" applyBorder="1" applyAlignment="1" applyProtection="1">
      <alignment horizontal="center"/>
      <protection locked="0"/>
    </xf>
    <xf numFmtId="0" fontId="8" fillId="0" borderId="50" xfId="0" applyFont="1" applyBorder="1" applyAlignment="1" applyProtection="1">
      <alignment horizontal="center"/>
      <protection locked="0"/>
    </xf>
    <xf numFmtId="185" fontId="4" fillId="0" borderId="27" xfId="15" applyNumberFormat="1" applyFont="1" applyBorder="1" applyAlignment="1">
      <alignment horizontal="right" vertical="center"/>
    </xf>
    <xf numFmtId="185" fontId="4" fillId="0" borderId="8" xfId="15" applyNumberFormat="1" applyFont="1" applyBorder="1" applyAlignment="1">
      <alignment horizontal="right" vertical="center"/>
    </xf>
    <xf numFmtId="210" fontId="4" fillId="0" borderId="1" xfId="0" applyNumberFormat="1" applyFont="1" applyBorder="1" applyAlignment="1">
      <alignment horizontal="right" vertical="center"/>
    </xf>
    <xf numFmtId="210" fontId="4" fillId="0" borderId="4" xfId="0" applyNumberFormat="1" applyFont="1" applyBorder="1" applyAlignment="1">
      <alignment horizontal="right" vertical="center"/>
    </xf>
    <xf numFmtId="210" fontId="4" fillId="0" borderId="27" xfId="0" applyNumberFormat="1" applyFont="1" applyBorder="1" applyAlignment="1">
      <alignment horizontal="right" vertical="center"/>
    </xf>
    <xf numFmtId="210" fontId="4" fillId="0" borderId="8" xfId="0" applyNumberFormat="1" applyFont="1" applyBorder="1" applyAlignment="1">
      <alignment horizontal="right" vertical="center"/>
    </xf>
    <xf numFmtId="0" fontId="21" fillId="0" borderId="7" xfId="0" applyFont="1" applyBorder="1" applyAlignment="1">
      <alignment horizontal="center" vertical="center" wrapText="1"/>
    </xf>
    <xf numFmtId="0" fontId="29" fillId="0" borderId="0" xfId="0" applyFont="1" applyAlignment="1" applyProtection="1">
      <alignment vertical="top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right" wrapText="1"/>
    </xf>
    <xf numFmtId="0" fontId="8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 applyProtection="1">
      <alignment horizontal="distributed" vertical="center"/>
      <protection hidden="1"/>
    </xf>
    <xf numFmtId="0" fontId="2" fillId="0" borderId="7" xfId="0" applyFont="1" applyBorder="1" applyAlignment="1" applyProtection="1">
      <alignment horizontal="distributed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left"/>
    </xf>
    <xf numFmtId="0" fontId="8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distributed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distributed"/>
    </xf>
    <xf numFmtId="0" fontId="54" fillId="0" borderId="0" xfId="0" applyFont="1" applyAlignment="1">
      <alignment horizontal="left" shrinkToFit="1"/>
    </xf>
    <xf numFmtId="0" fontId="29" fillId="0" borderId="0" xfId="0" applyFont="1" applyAlignment="1">
      <alignment horizontal="left" shrinkToFit="1"/>
    </xf>
    <xf numFmtId="0" fontId="76" fillId="0" borderId="4" xfId="0" applyFont="1" applyBorder="1" applyAlignment="1">
      <alignment horizontal="center" vertical="center" wrapText="1"/>
    </xf>
    <xf numFmtId="0" fontId="76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0" fillId="0" borderId="56" xfId="0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54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2" fillId="0" borderId="34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</a:t>
            </a:r>
            <a:r>
              <a:rPr lang="en-US" cap="none" sz="1600" b="0" i="0" u="none" baseline="0"/>
              <a:t>　本縣人口動態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275"/>
          <c:w val="0.90125"/>
          <c:h val="0.76125"/>
        </c:manualLayout>
      </c:layout>
      <c:lineChart>
        <c:grouping val="standard"/>
        <c:varyColors val="0"/>
        <c:ser>
          <c:idx val="0"/>
          <c:order val="0"/>
          <c:tx>
            <c:strRef>
              <c:f>'圖一'!$K$3</c:f>
              <c:strCache>
                <c:ptCount val="1"/>
                <c:pt idx="0">
                  <c:v>人口總增加數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'圖一'!$J$4:$J$11</c:f>
              <c:strCache>
                <c:ptCount val="5"/>
                <c:pt idx="0">
                  <c:v>96年第4季</c:v>
                </c:pt>
                <c:pt idx="1">
                  <c:v>97年第1季</c:v>
                </c:pt>
                <c:pt idx="2">
                  <c:v>第2季</c:v>
                </c:pt>
                <c:pt idx="3">
                  <c:v>第3季</c:v>
                </c:pt>
                <c:pt idx="4">
                  <c:v>第4季</c:v>
                </c:pt>
              </c:strCache>
            </c:strRef>
          </c:cat>
          <c:val>
            <c:numRef>
              <c:f>'圖一'!$K$4:$K$11</c:f>
              <c:numCache>
                <c:ptCount val="5"/>
                <c:pt idx="0">
                  <c:v>205</c:v>
                </c:pt>
                <c:pt idx="1">
                  <c:v>258</c:v>
                </c:pt>
                <c:pt idx="2">
                  <c:v>426</c:v>
                </c:pt>
                <c:pt idx="3">
                  <c:v>12</c:v>
                </c:pt>
                <c:pt idx="4">
                  <c:v>-192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'圖一'!$L$3</c:f>
              <c:strCache>
                <c:ptCount val="1"/>
                <c:pt idx="0">
                  <c:v>自然增加數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'圖一'!$J$4:$J$11</c:f>
              <c:strCache>
                <c:ptCount val="5"/>
                <c:pt idx="0">
                  <c:v>96年第4季</c:v>
                </c:pt>
                <c:pt idx="1">
                  <c:v>97年第1季</c:v>
                </c:pt>
                <c:pt idx="2">
                  <c:v>第2季</c:v>
                </c:pt>
                <c:pt idx="3">
                  <c:v>第3季</c:v>
                </c:pt>
                <c:pt idx="4">
                  <c:v>第4季</c:v>
                </c:pt>
              </c:strCache>
            </c:strRef>
          </c:cat>
          <c:val>
            <c:numRef>
              <c:f>'圖一'!$L$4:$L$11</c:f>
              <c:numCache>
                <c:ptCount val="5"/>
                <c:pt idx="0">
                  <c:v>175</c:v>
                </c:pt>
                <c:pt idx="1">
                  <c:v>-11</c:v>
                </c:pt>
                <c:pt idx="2">
                  <c:v>19</c:v>
                </c:pt>
                <c:pt idx="3">
                  <c:v>75</c:v>
                </c:pt>
                <c:pt idx="4">
                  <c:v>159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'圖一'!$M$3</c:f>
              <c:strCache>
                <c:ptCount val="1"/>
                <c:pt idx="0">
                  <c:v>社會增加數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'圖一'!$J$4:$J$11</c:f>
              <c:strCache>
                <c:ptCount val="5"/>
                <c:pt idx="0">
                  <c:v>96年第4季</c:v>
                </c:pt>
                <c:pt idx="1">
                  <c:v>97年第1季</c:v>
                </c:pt>
                <c:pt idx="2">
                  <c:v>第2季</c:v>
                </c:pt>
                <c:pt idx="3">
                  <c:v>第3季</c:v>
                </c:pt>
                <c:pt idx="4">
                  <c:v>第4季</c:v>
                </c:pt>
              </c:strCache>
            </c:strRef>
          </c:cat>
          <c:val>
            <c:numRef>
              <c:f>'圖一'!$M$4:$M$11</c:f>
              <c:numCache>
                <c:ptCount val="5"/>
                <c:pt idx="0">
                  <c:v>30</c:v>
                </c:pt>
                <c:pt idx="1">
                  <c:v>269</c:v>
                </c:pt>
                <c:pt idx="2">
                  <c:v>407</c:v>
                </c:pt>
                <c:pt idx="3">
                  <c:v>-63</c:v>
                </c:pt>
                <c:pt idx="4">
                  <c:v>-351</c:v>
                </c:pt>
              </c:numCache>
            </c:numRef>
          </c:val>
          <c:smooth val="0"/>
        </c:ser>
        <c:marker val="1"/>
        <c:axId val="64977335"/>
        <c:axId val="62777208"/>
      </c:lineChart>
      <c:catAx>
        <c:axId val="64977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62777208"/>
        <c:crossesAt val="-2000"/>
        <c:auto val="1"/>
        <c:lblOffset val="100"/>
        <c:noMultiLvlLbl val="0"/>
      </c:catAx>
      <c:valAx>
        <c:axId val="627772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4977335"/>
        <c:crossesAt val="1"/>
        <c:crossBetween val="midCat"/>
        <c:dispUnits/>
        <c:majorUnit val="100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5875"/>
          <c:y val="0.94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10</a:t>
            </a:r>
            <a:r>
              <a:rPr lang="en-US" cap="none" sz="1600" b="0" i="0" u="none" baseline="0"/>
              <a:t>　宜蘭縣近年來犯罪率</a:t>
            </a:r>
          </a:p>
        </c:rich>
      </c:tx>
      <c:layout>
        <c:manualLayout>
          <c:xMode val="factor"/>
          <c:yMode val="factor"/>
          <c:x val="-0.00475"/>
          <c:y val="0.05975"/>
        </c:manualLayout>
      </c:layout>
      <c:spPr>
        <a:noFill/>
        <a:ln>
          <a:noFill/>
        </a:ln>
      </c:spPr>
    </c:title>
    <c:view3D>
      <c:rotX val="9"/>
      <c:rotY val="36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71"/>
          <c:w val="0.97575"/>
          <c:h val="0.7655"/>
        </c:manualLayout>
      </c:layout>
      <c:bar3DChart>
        <c:barDir val="col"/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'保安防衛'!$AH$10:$AH$31</c:f>
              <c:strCache/>
            </c:strRef>
          </c:cat>
          <c:val>
            <c:numRef>
              <c:f>'保安防衛'!$AI$10:$AI$31</c:f>
              <c:numCache/>
            </c:numRef>
          </c:val>
          <c:shape val="pyramid"/>
        </c:ser>
        <c:shape val="pyramid"/>
        <c:axId val="64299269"/>
        <c:axId val="18702918"/>
        <c:axId val="7730119"/>
      </c:bar3DChart>
      <c:catAx>
        <c:axId val="64299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8702918"/>
        <c:crosses val="autoZero"/>
        <c:auto val="1"/>
        <c:lblOffset val="100"/>
        <c:noMultiLvlLbl val="0"/>
      </c:catAx>
      <c:valAx>
        <c:axId val="187029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件/十萬人口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299269"/>
        <c:crossesAt val="1"/>
        <c:crossBetween val="between"/>
        <c:dispUnits/>
        <c:majorUnit val="400"/>
      </c:valAx>
      <c:serAx>
        <c:axId val="7730119"/>
        <c:scaling>
          <c:orientation val="minMax"/>
        </c:scaling>
        <c:axPos val="b"/>
        <c:delete val="1"/>
        <c:majorTickMark val="in"/>
        <c:minorTickMark val="none"/>
        <c:tickLblPos val="low"/>
        <c:crossAx val="1870291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圖</a:t>
            </a:r>
            <a:r>
              <a:rPr lang="en-US" cap="none" sz="1375" b="0" i="0" u="none" baseline="0"/>
              <a:t>11</a:t>
            </a:r>
            <a:r>
              <a:rPr lang="en-US" cap="none" sz="1375" b="0" i="0" u="none" baseline="0"/>
              <a:t>　宜蘭縣保安警衛概況</a:t>
            </a:r>
          </a:p>
        </c:rich>
      </c:tx>
      <c:layout>
        <c:manualLayout>
          <c:xMode val="factor"/>
          <c:yMode val="factor"/>
          <c:x val="0.004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32"/>
          <c:w val="0.9002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'保安防衛'!$AJ$43</c:f>
              <c:strCache>
                <c:ptCount val="1"/>
                <c:pt idx="0">
                  <c:v>全般刑案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'保安防衛'!$AI$44</c:f>
              <c:strCache/>
            </c:strRef>
          </c:cat>
          <c:val>
            <c:numRef>
              <c:f>'保安防衛'!$AJ$44</c:f>
              <c:numCache/>
            </c:numRef>
          </c:val>
        </c:ser>
        <c:ser>
          <c:idx val="1"/>
          <c:order val="1"/>
          <c:tx>
            <c:strRef>
              <c:f>'保安防衛'!$AK$43</c:f>
              <c:strCache>
                <c:ptCount val="1"/>
                <c:pt idx="0">
                  <c:v>違反社維法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'保安防衛'!$AI$44</c:f>
              <c:strCache/>
            </c:strRef>
          </c:cat>
          <c:val>
            <c:numRef>
              <c:f>'保安防衛'!$AK$44</c:f>
              <c:numCache/>
            </c:numRef>
          </c:val>
        </c:ser>
        <c:ser>
          <c:idx val="2"/>
          <c:order val="2"/>
          <c:tx>
            <c:strRef>
              <c:f>'保安防衛'!$AL$43</c:f>
              <c:strCache>
                <c:ptCount val="1"/>
                <c:pt idx="0">
                  <c:v>經濟案件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'保安防衛'!$AI$44</c:f>
              <c:strCache/>
            </c:strRef>
          </c:cat>
          <c:val>
            <c:numRef>
              <c:f>'保安防衛'!$AL$44</c:f>
              <c:numCache/>
            </c:numRef>
          </c:val>
        </c:ser>
        <c:axId val="32695688"/>
        <c:axId val="44844937"/>
      </c:barChart>
      <c:catAx>
        <c:axId val="32695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844937"/>
        <c:crosses val="autoZero"/>
        <c:auto val="1"/>
        <c:lblOffset val="0"/>
        <c:noMultiLvlLbl val="0"/>
      </c:catAx>
      <c:valAx>
        <c:axId val="44844937"/>
        <c:scaling>
          <c:orientation val="minMax"/>
          <c:max val="1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32695688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725"/>
          <c:y val="0.881"/>
        </c:manualLayout>
      </c:layout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圖</a:t>
            </a:r>
            <a:r>
              <a:rPr lang="en-US" cap="none" sz="1675" b="0" i="0" u="none" baseline="0"/>
              <a:t>13</a:t>
            </a:r>
            <a:r>
              <a:rPr lang="en-US" cap="none" sz="1675" b="0" i="0" u="none" baseline="0"/>
              <a:t>　宜蘭縣汽機車數趨勢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755"/>
          <c:w val="0.961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'機動車輛'!$AH$47</c:f>
              <c:strCache>
                <c:ptCount val="1"/>
                <c:pt idx="0">
                  <c:v>汽車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'機動車輛'!$AG$48:$AG$55</c:f>
              <c:strCache/>
            </c:strRef>
          </c:cat>
          <c:val>
            <c:numRef>
              <c:f>'機動車輛'!$AH$48:$AH$55</c:f>
              <c:numCache/>
            </c:numRef>
          </c:val>
          <c:smooth val="0"/>
        </c:ser>
        <c:ser>
          <c:idx val="1"/>
          <c:order val="1"/>
          <c:tx>
            <c:strRef>
              <c:f>'機動車輛'!$AI$47</c:f>
              <c:strCache>
                <c:ptCount val="1"/>
                <c:pt idx="0">
                  <c:v>機車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'機動車輛'!$AG$48:$AG$55</c:f>
              <c:strCache/>
            </c:strRef>
          </c:cat>
          <c:val>
            <c:numRef>
              <c:f>'機動車輛'!$AI$48:$AI$55</c:f>
              <c:numCache/>
            </c:numRef>
          </c:val>
          <c:smooth val="0"/>
        </c:ser>
        <c:marker val="1"/>
        <c:axId val="29239754"/>
        <c:axId val="21535819"/>
      </c:lineChart>
      <c:catAx>
        <c:axId val="29239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/>
            </a:pPr>
          </a:p>
        </c:txPr>
        <c:crossAx val="21535819"/>
        <c:crosses val="autoZero"/>
        <c:auto val="1"/>
        <c:lblOffset val="100"/>
        <c:noMultiLvlLbl val="0"/>
      </c:catAx>
      <c:valAx>
        <c:axId val="21535819"/>
        <c:scaling>
          <c:orientation val="minMax"/>
          <c:min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輛</a:t>
                </a:r>
              </a:p>
            </c:rich>
          </c:tx>
          <c:layout>
            <c:manualLayout>
              <c:xMode val="factor"/>
              <c:yMode val="factor"/>
              <c:x val="0.014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39754"/>
        <c:crossesAt val="1"/>
        <c:crossBetween val="midCat"/>
        <c:dispUnits/>
        <c:majorUnit val="60000"/>
      </c:valAx>
      <c:spPr>
        <a:noFill/>
      </c:spPr>
    </c:plotArea>
    <c:legend>
      <c:legendPos val="b"/>
      <c:layout>
        <c:manualLayout>
          <c:xMode val="edge"/>
          <c:yMode val="edge"/>
          <c:x val="0.31575"/>
          <c:y val="0.90825"/>
          <c:w val="0.39375"/>
          <c:h val="0.048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圖</a:t>
            </a:r>
            <a:r>
              <a:rPr lang="en-US" cap="none" sz="1300" b="0" i="0" u="none" baseline="0"/>
              <a:t>12</a:t>
            </a:r>
            <a:r>
              <a:rPr lang="en-US" cap="none" sz="1300" b="0" i="0" u="none" baseline="0"/>
              <a:t>　宜蘭縣各型汽車比例圖
      </a:t>
            </a:r>
            <a:r>
              <a:rPr lang="en-US" cap="none" sz="1300" b="0" i="0" u="none" baseline="0"/>
              <a:t>97</a:t>
            </a:r>
            <a:r>
              <a:rPr lang="en-US" cap="none" sz="1300" b="0" i="0" u="none" baseline="0"/>
              <a:t>年第4季底</a:t>
            </a:r>
          </a:p>
        </c:rich>
      </c:tx>
      <c:layout>
        <c:manualLayout>
          <c:xMode val="factor"/>
          <c:yMode val="factor"/>
          <c:x val="-0.0435"/>
          <c:y val="-0.018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304"/>
          <c:w val="0.646"/>
          <c:h val="0.571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'機動車輛'!$AC$47:$AC$51</c:f>
              <c:strCache/>
            </c:strRef>
          </c:cat>
          <c:val>
            <c:numRef>
              <c:f>'機動車輛'!$AD$47:$AD$51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5"/>
          <c:y val="0.9105"/>
          <c:w val="0.53375"/>
          <c:h val="0.086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15</a:t>
            </a:r>
            <a:r>
              <a:rPr lang="en-US" cap="none" sz="1600" b="0" i="0" u="none" baseline="0"/>
              <a:t>　宜蘭縣交通事故概況</a:t>
            </a:r>
          </a:p>
        </c:rich>
      </c:tx>
      <c:layout>
        <c:manualLayout>
          <c:xMode val="factor"/>
          <c:yMode val="factor"/>
          <c:x val="0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35"/>
          <c:w val="0.91975"/>
          <c:h val="0.7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'交通事故'!$V$37</c:f>
              <c:strCache>
                <c:ptCount val="1"/>
                <c:pt idx="0">
                  <c:v>發生次數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'交通事故'!$U$39:$U$48</c:f>
              <c:strCache/>
            </c:strRef>
          </c:cat>
          <c:val>
            <c:numRef>
              <c:f>'交通事故'!$V$39:$V$48</c:f>
              <c:numCache/>
            </c:numRef>
          </c:val>
        </c:ser>
        <c:axId val="57650956"/>
        <c:axId val="56324621"/>
      </c:barChart>
      <c:lineChart>
        <c:grouping val="standard"/>
        <c:varyColors val="0"/>
        <c:ser>
          <c:idx val="0"/>
          <c:order val="1"/>
          <c:tx>
            <c:strRef>
              <c:f>'交通事故'!$W$37</c:f>
              <c:strCache>
                <c:ptCount val="1"/>
                <c:pt idx="0">
                  <c:v>死傷人數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'交通事故'!$W$39:$W$48</c:f>
              <c:numCache/>
            </c:numRef>
          </c:val>
          <c:smooth val="0"/>
        </c:ser>
        <c:axId val="37221710"/>
        <c:axId val="3492047"/>
      </c:lineChart>
      <c:catAx>
        <c:axId val="57650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324621"/>
        <c:crosses val="autoZero"/>
        <c:auto val="0"/>
        <c:lblOffset val="100"/>
        <c:tickLblSkip val="1"/>
        <c:noMultiLvlLbl val="0"/>
      </c:catAx>
      <c:valAx>
        <c:axId val="563246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50956"/>
        <c:crossesAt val="1"/>
        <c:crossBetween val="between"/>
        <c:dispUnits/>
      </c:valAx>
      <c:catAx>
        <c:axId val="37221710"/>
        <c:scaling>
          <c:orientation val="minMax"/>
        </c:scaling>
        <c:axPos val="b"/>
        <c:delete val="1"/>
        <c:majorTickMark val="in"/>
        <c:minorTickMark val="none"/>
        <c:tickLblPos val="nextTo"/>
        <c:crossAx val="3492047"/>
        <c:crosses val="autoZero"/>
        <c:auto val="0"/>
        <c:lblOffset val="100"/>
        <c:noMultiLvlLbl val="0"/>
      </c:catAx>
      <c:valAx>
        <c:axId val="3492047"/>
        <c:scaling>
          <c:orientation val="minMax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單位：人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221710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364"/>
          <c:y val="0.93825"/>
          <c:w val="0.323"/>
          <c:h val="0.05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14</a:t>
            </a:r>
            <a:r>
              <a:rPr lang="en-US" cap="none" sz="1600" b="0" i="0" u="none" baseline="0"/>
              <a:t>　宜蘭縣交通事故趨勢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765"/>
          <c:w val="0.88975"/>
          <c:h val="0.639"/>
        </c:manualLayout>
      </c:layout>
      <c:lineChart>
        <c:grouping val="standard"/>
        <c:varyColors val="0"/>
        <c:ser>
          <c:idx val="1"/>
          <c:order val="0"/>
          <c:tx>
            <c:strRef>
              <c:f>'交通事故'!$Z$45</c:f>
              <c:strCache>
                <c:ptCount val="1"/>
                <c:pt idx="0">
                  <c:v>發生件數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'交通事故'!$Y$46:$Y$50</c:f>
              <c:strCache/>
            </c:strRef>
          </c:cat>
          <c:val>
            <c:numRef>
              <c:f>'交通事故'!$Z$46:$Z$50</c:f>
              <c:numCache/>
            </c:numRef>
          </c:val>
          <c:smooth val="0"/>
        </c:ser>
        <c:ser>
          <c:idx val="0"/>
          <c:order val="1"/>
          <c:tx>
            <c:strRef>
              <c:f>'交通事故'!$AA$45</c:f>
              <c:strCache>
                <c:ptCount val="1"/>
                <c:pt idx="0">
                  <c:v>死傷人數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'交通事故'!$Y$46:$Y$50</c:f>
              <c:strCache/>
            </c:strRef>
          </c:cat>
          <c:val>
            <c:numRef>
              <c:f>'交通事故'!$AA$46:$AA$50</c:f>
              <c:numCache/>
            </c:numRef>
          </c:val>
          <c:smooth val="0"/>
        </c:ser>
        <c:marker val="1"/>
        <c:axId val="25656464"/>
        <c:axId val="57057425"/>
      </c:lineChart>
      <c:catAx>
        <c:axId val="2565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7057425"/>
        <c:crosses val="autoZero"/>
        <c:auto val="0"/>
        <c:lblOffset val="100"/>
        <c:noMultiLvlLbl val="0"/>
      </c:catAx>
      <c:valAx>
        <c:axId val="57057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件、人</a:t>
                </a:r>
              </a:p>
            </c:rich>
          </c:tx>
          <c:layout>
            <c:manualLayout>
              <c:xMode val="factor"/>
              <c:yMode val="factor"/>
              <c:x val="0.018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6564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5"/>
          <c:y val="0.84875"/>
          <c:w val="0.43375"/>
          <c:h val="0.09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16</a:t>
            </a:r>
            <a:r>
              <a:rPr lang="en-US" cap="none" sz="1600" b="0" i="0" u="none" baseline="0"/>
              <a:t>　宜蘭縣火災發生次數概況</a:t>
            </a:r>
          </a:p>
        </c:rich>
      </c:tx>
      <c:layout>
        <c:manualLayout>
          <c:xMode val="factor"/>
          <c:yMode val="factor"/>
          <c:x val="0.03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2425"/>
          <c:w val="0.85475"/>
          <c:h val="0.73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'火災防護'!$S$51:$S$55</c:f>
              <c:strCache/>
            </c:strRef>
          </c:cat>
          <c:val>
            <c:numRef>
              <c:f>'火災防護'!$T$51:$T$55</c:f>
              <c:numCache/>
            </c:numRef>
          </c:val>
          <c:smooth val="0"/>
        </c:ser>
        <c:axId val="17745106"/>
        <c:axId val="12581203"/>
      </c:lineChart>
      <c:catAx>
        <c:axId val="17745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2581203"/>
        <c:crosses val="autoZero"/>
        <c:auto val="1"/>
        <c:lblOffset val="100"/>
        <c:noMultiLvlLbl val="0"/>
      </c:catAx>
      <c:valAx>
        <c:axId val="125812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3675"/>
              <c:y val="0.1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45106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圖</a:t>
            </a:r>
            <a:r>
              <a:rPr lang="en-US" cap="none" sz="1300" b="0" i="0" u="none" baseline="0"/>
              <a:t>17</a:t>
            </a:r>
            <a:r>
              <a:rPr lang="en-US" cap="none" sz="1300" b="0" i="0" u="none" baseline="0"/>
              <a:t>　經常門歲出占分配數執行率
</a:t>
            </a:r>
            <a:r>
              <a:rPr lang="en-US" cap="none" sz="1300" b="0" i="0" u="none" baseline="0"/>
              <a:t>97</a:t>
            </a:r>
            <a:r>
              <a:rPr lang="en-US" cap="none" sz="1300" b="0" i="0" u="none" baseline="0"/>
              <a:t>年第4季底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625"/>
          <c:w val="0.968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'歲出預算執行情形'!$T$9:$T$30</c:f>
              <c:strCache/>
            </c:strRef>
          </c:cat>
          <c:val>
            <c:numRef>
              <c:f>'歲出預算執行情形'!$U$9:$U$30</c:f>
              <c:numCache/>
            </c:numRef>
          </c:val>
        </c:ser>
        <c:axId val="12471828"/>
        <c:axId val="5362453"/>
      </c:barChart>
      <c:catAx>
        <c:axId val="12471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5362453"/>
        <c:crosses val="autoZero"/>
        <c:auto val="1"/>
        <c:lblOffset val="100"/>
        <c:noMultiLvlLbl val="0"/>
      </c:catAx>
      <c:valAx>
        <c:axId val="536245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471828"/>
        <c:crossesAt val="1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圖</a:t>
            </a:r>
            <a:r>
              <a:rPr lang="en-US" cap="none" sz="1400" b="0" i="0" u="none" baseline="0"/>
              <a:t>18</a:t>
            </a:r>
            <a:r>
              <a:rPr lang="en-US" cap="none" sz="1400" b="0" i="0" u="none" baseline="0"/>
              <a:t>　資本門歲出占分配數執行率
</a:t>
            </a:r>
            <a:r>
              <a:rPr lang="en-US" cap="none" sz="1400" b="0" i="0" u="none" baseline="0"/>
              <a:t>97</a:t>
            </a:r>
            <a:r>
              <a:rPr lang="en-US" cap="none" sz="1400" b="0" i="0" u="none" baseline="0"/>
              <a:t>年第4季底</a:t>
            </a:r>
          </a:p>
        </c:rich>
      </c:tx>
      <c:layout>
        <c:manualLayout>
          <c:xMode val="factor"/>
          <c:yMode val="factor"/>
          <c:x val="0.02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25"/>
          <c:w val="0.981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'歲出預算執行情形'!$T$32:$T$47</c:f>
              <c:strCache/>
            </c:strRef>
          </c:cat>
          <c:val>
            <c:numRef>
              <c:f>'歲出預算執行情形'!$U$32:$U$47</c:f>
              <c:numCache/>
            </c:numRef>
          </c:val>
        </c:ser>
        <c:axId val="13015126"/>
        <c:axId val="40676823"/>
      </c:barChart>
      <c:catAx>
        <c:axId val="13015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/>
            </a:pPr>
          </a:p>
        </c:txPr>
        <c:crossAx val="40676823"/>
        <c:crosses val="autoZero"/>
        <c:auto val="1"/>
        <c:lblOffset val="100"/>
        <c:noMultiLvlLbl val="0"/>
      </c:catAx>
      <c:valAx>
        <c:axId val="4067682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3015126"/>
        <c:crossesAt val="1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圖</a:t>
            </a:r>
            <a:r>
              <a:rPr lang="en-US" cap="none" sz="1400" b="0" i="0" u="none" baseline="0"/>
              <a:t>20</a:t>
            </a:r>
            <a:r>
              <a:rPr lang="en-US" cap="none" sz="1400" b="0" i="0" u="none" baseline="0"/>
              <a:t>　實收納庫數占預算分配數之比率〈經常門〉
</a:t>
            </a:r>
            <a:r>
              <a:rPr lang="en-US" cap="none" sz="1400" b="0" i="0" u="none" baseline="0"/>
              <a:t>97</a:t>
            </a:r>
            <a:r>
              <a:rPr lang="en-US" cap="none" sz="1400" b="0" i="0" u="none" baseline="0"/>
              <a:t>年第4季底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50"/>
      <c:rAngAx val="1"/>
    </c:view3D>
    <c:plotArea>
      <c:layout>
        <c:manualLayout>
          <c:xMode val="edge"/>
          <c:yMode val="edge"/>
          <c:x val="0"/>
          <c:y val="0.179"/>
          <c:w val="0.93825"/>
          <c:h val="0.760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'歲入預算執行情形'!$U$8:$U$15</c:f>
              <c:strCache/>
            </c:strRef>
          </c:cat>
          <c:val>
            <c:numRef>
              <c:f>'歲入預算執行情形'!$V$8:$V$15</c:f>
              <c:numCache/>
            </c:numRef>
          </c:val>
          <c:shape val="box"/>
        </c:ser>
        <c:gapWidth val="80"/>
        <c:shape val="box"/>
        <c:axId val="26747800"/>
        <c:axId val="60885401"/>
      </c:bar3DChart>
      <c:catAx>
        <c:axId val="267478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科目</a:t>
                </a:r>
              </a:p>
            </c:rich>
          </c:tx>
          <c:layout>
            <c:manualLayout>
              <c:xMode val="factor"/>
              <c:yMode val="factor"/>
              <c:x val="0.22325"/>
              <c:y val="-0.3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85401"/>
        <c:crosses val="autoZero"/>
        <c:auto val="1"/>
        <c:lblOffset val="100"/>
        <c:noMultiLvlLbl val="0"/>
      </c:catAx>
      <c:valAx>
        <c:axId val="6088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百分比</a:t>
                </a:r>
              </a:p>
            </c:rich>
          </c:tx>
          <c:layout>
            <c:manualLayout>
              <c:xMode val="factor"/>
              <c:yMode val="factor"/>
              <c:x val="0.36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478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</a:t>
            </a:r>
            <a:r>
              <a:rPr lang="en-US" cap="none" sz="1600" b="0" i="0" u="none" baseline="0"/>
              <a:t>　勞動力參與率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175"/>
          <c:w val="0.892"/>
          <c:h val="0.81875"/>
        </c:manualLayout>
      </c:layout>
      <c:lineChart>
        <c:grouping val="standard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'圖二'!$M$11:$M$15</c:f>
              <c:strCache>
                <c:ptCount val="5"/>
                <c:pt idx="0">
                  <c:v>93年</c:v>
                </c:pt>
                <c:pt idx="1">
                  <c:v>94年</c:v>
                </c:pt>
                <c:pt idx="2">
                  <c:v>95年</c:v>
                </c:pt>
                <c:pt idx="3">
                  <c:v>96年</c:v>
                </c:pt>
                <c:pt idx="4">
                  <c:v>97年</c:v>
                </c:pt>
              </c:strCache>
            </c:strRef>
          </c:cat>
          <c:val>
            <c:numRef>
              <c:f>'圖二'!$N$11:$N$15</c:f>
              <c:numCache>
                <c:ptCount val="5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58.4</c:v>
                </c:pt>
                <c:pt idx="4">
                  <c:v>56.8</c:v>
                </c:pt>
              </c:numCache>
            </c:numRef>
          </c:val>
          <c:smooth val="0"/>
        </c:ser>
        <c:marker val="1"/>
        <c:axId val="53986681"/>
        <c:axId val="19473338"/>
      </c:lineChart>
      <c:catAx>
        <c:axId val="53986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9473338"/>
        <c:crosses val="autoZero"/>
        <c:auto val="0"/>
        <c:lblOffset val="100"/>
        <c:noMultiLvlLbl val="0"/>
      </c:catAx>
      <c:valAx>
        <c:axId val="194733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986681"/>
        <c:crossesAt val="1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圖</a:t>
            </a:r>
            <a:r>
              <a:rPr lang="en-US" cap="none" sz="1300" b="0" i="0" u="none" baseline="0"/>
              <a:t>19</a:t>
            </a:r>
            <a:r>
              <a:rPr lang="en-US" cap="none" sz="1300" b="0" i="0" u="none" baseline="0"/>
              <a:t>　歲入來源比例圖(經常門)
97年度第4季</a:t>
            </a:r>
          </a:p>
        </c:rich>
      </c:tx>
      <c:layout>
        <c:manualLayout>
          <c:xMode val="factor"/>
          <c:yMode val="factor"/>
          <c:x val="0.001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825"/>
          <c:y val="0.47525"/>
          <c:w val="0.4185"/>
          <c:h val="0.38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'歲入預算執行情形'!$S$8:$S$15</c:f>
              <c:strCache/>
            </c:strRef>
          </c:cat>
          <c:val>
            <c:numRef>
              <c:f>'歲入預算執行情形'!$T$8:$T$15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22</a:t>
            </a:r>
            <a:r>
              <a:rPr lang="en-US" cap="none" sz="1600" b="0" i="0" u="none" baseline="0"/>
              <a:t>　宜蘭縣商業登記家數與資本額</a:t>
            </a:r>
          </a:p>
        </c:rich>
      </c:tx>
      <c:layout>
        <c:manualLayout>
          <c:xMode val="factor"/>
          <c:yMode val="factor"/>
          <c:x val="-0.028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92"/>
          <c:w val="0.94525"/>
          <c:h val="0.7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'工商行業'!$V$53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'工商行業'!$U$54:$U$63</c:f>
              <c:strCache/>
            </c:strRef>
          </c:cat>
          <c:val>
            <c:numRef>
              <c:f>'工商行業'!$V$54:$V$63</c:f>
              <c:numCache/>
            </c:numRef>
          </c:val>
        </c:ser>
        <c:axId val="65236954"/>
        <c:axId val="12543579"/>
      </c:barChart>
      <c:lineChart>
        <c:grouping val="standard"/>
        <c:varyColors val="0"/>
        <c:ser>
          <c:idx val="0"/>
          <c:order val="1"/>
          <c:tx>
            <c:strRef>
              <c:f>'工商行業'!$W$53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'工商行業'!$U$53:$U$62</c:f>
              <c:strCache/>
            </c:strRef>
          </c:cat>
          <c:val>
            <c:numRef>
              <c:f>'工商行業'!$W$54:$W$63</c:f>
              <c:numCache/>
            </c:numRef>
          </c:val>
          <c:smooth val="0"/>
        </c:ser>
        <c:axId val="10026268"/>
        <c:axId val="47727645"/>
      </c:lineChart>
      <c:catAx>
        <c:axId val="65236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12543579"/>
        <c:crosses val="autoZero"/>
        <c:auto val="0"/>
        <c:lblOffset val="100"/>
        <c:noMultiLvlLbl val="0"/>
      </c:catAx>
      <c:valAx>
        <c:axId val="12543579"/>
        <c:scaling>
          <c:orientation val="minMax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單位：家</a:t>
                </a:r>
              </a:p>
            </c:rich>
          </c:tx>
          <c:layout>
            <c:manualLayout>
              <c:xMode val="factor"/>
              <c:yMode val="factor"/>
              <c:x val="0.0217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236954"/>
        <c:crossesAt val="1"/>
        <c:crossBetween val="between"/>
        <c:dispUnits/>
        <c:majorUnit val="3000"/>
      </c:valAx>
      <c:catAx>
        <c:axId val="10026268"/>
        <c:scaling>
          <c:orientation val="minMax"/>
        </c:scaling>
        <c:axPos val="b"/>
        <c:delete val="1"/>
        <c:majorTickMark val="in"/>
        <c:minorTickMark val="none"/>
        <c:tickLblPos val="nextTo"/>
        <c:crossAx val="47727645"/>
        <c:crosses val="autoZero"/>
        <c:auto val="1"/>
        <c:lblOffset val="100"/>
        <c:noMultiLvlLbl val="0"/>
      </c:catAx>
      <c:valAx>
        <c:axId val="47727645"/>
        <c:scaling>
          <c:orientation val="minMax"/>
          <c:min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單位：千元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026268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2425"/>
          <c:w val="0.39825"/>
          <c:h val="0.06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圖</a:t>
            </a:r>
            <a:r>
              <a:rPr lang="en-US" cap="none" sz="1400" b="0" i="0" u="none" baseline="0"/>
              <a:t>21</a:t>
            </a:r>
            <a:r>
              <a:rPr lang="en-US" cap="none" sz="1400" b="0" i="0" u="none" baseline="0"/>
              <a:t>　宜蘭縣工廠登記家數趨勢圖</a:t>
            </a:r>
          </a:p>
        </c:rich>
      </c:tx>
      <c:layout>
        <c:manualLayout>
          <c:xMode val="factor"/>
          <c:yMode val="factor"/>
          <c:x val="0.04725"/>
          <c:y val="-0.00675"/>
        </c:manualLayout>
      </c:layout>
      <c:spPr>
        <a:noFill/>
        <a:ln>
          <a:noFill/>
        </a:ln>
      </c:spPr>
    </c:title>
    <c:view3D>
      <c:rotX val="9"/>
      <c:rotY val="34"/>
      <c:depthPercent val="100"/>
      <c:rAngAx val="1"/>
    </c:view3D>
    <c:plotArea>
      <c:layout>
        <c:manualLayout>
          <c:xMode val="edge"/>
          <c:yMode val="edge"/>
          <c:x val="0"/>
          <c:y val="0.17625"/>
          <c:w val="0.9945"/>
          <c:h val="0.7455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'工商行業'!$R$50:$R$59</c:f>
              <c:strCache/>
            </c:strRef>
          </c:cat>
          <c:val>
            <c:numRef>
              <c:f>'工商行業'!$S$50:$S$59</c:f>
              <c:numCache/>
            </c:numRef>
          </c:val>
          <c:shape val="pyramid"/>
        </c:ser>
        <c:gapWidth val="100"/>
        <c:shape val="pyramid"/>
        <c:axId val="15289182"/>
        <c:axId val="54272735"/>
      </c:bar3DChart>
      <c:catAx>
        <c:axId val="15289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4272735"/>
        <c:crosses val="autoZero"/>
        <c:auto val="1"/>
        <c:lblOffset val="100"/>
        <c:noMultiLvlLbl val="0"/>
      </c:catAx>
      <c:valAx>
        <c:axId val="542727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單位：家數</a:t>
                </a:r>
              </a:p>
            </c:rich>
          </c:tx>
          <c:layout>
            <c:manualLayout>
              <c:xMode val="factor"/>
              <c:yMode val="factor"/>
              <c:x val="0.0685"/>
              <c:y val="-0.3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2891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24</a:t>
            </a:r>
            <a:r>
              <a:rPr lang="en-US" cap="none" sz="1600" b="0" i="0" u="none" baseline="0"/>
              <a:t>　宜蘭縣總樓板面積趨勢</a:t>
            </a:r>
          </a:p>
        </c:rich>
      </c:tx>
      <c:layout>
        <c:manualLayout>
          <c:xMode val="factor"/>
          <c:yMode val="factor"/>
          <c:x val="0.021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625"/>
          <c:w val="0.87875"/>
          <c:h val="0.82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'總樓板面積'!$T$13:$T$41</c:f>
              <c:strCache/>
            </c:strRef>
          </c:cat>
          <c:val>
            <c:numRef>
              <c:f>'總樓板面積'!$U$13:$U$41</c:f>
              <c:numCache/>
            </c:numRef>
          </c:val>
          <c:smooth val="0"/>
        </c:ser>
        <c:axId val="38066848"/>
        <c:axId val="58426017"/>
      </c:lineChart>
      <c:catAx>
        <c:axId val="38066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75" b="0" i="0" u="none" baseline="0"/>
            </a:pPr>
          </a:p>
        </c:txPr>
        <c:crossAx val="58426017"/>
        <c:crosses val="autoZero"/>
        <c:auto val="1"/>
        <c:lblOffset val="100"/>
        <c:noMultiLvlLbl val="0"/>
      </c:catAx>
      <c:valAx>
        <c:axId val="58426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平方公尺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66848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圖</a:t>
            </a:r>
            <a:r>
              <a:rPr lang="en-US" cap="none" sz="1375" b="0" i="0" u="none" baseline="0"/>
              <a:t>23</a:t>
            </a:r>
            <a:r>
              <a:rPr lang="en-US" cap="none" sz="1375" b="0" i="0" u="none" baseline="0"/>
              <a:t>　宜蘭縣總樓板面積概況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"/>
          <c:w val="0.926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'總樓板面積'!$W$68:$W$72</c:f>
              <c:strCache/>
            </c:strRef>
          </c:cat>
          <c:val>
            <c:numRef>
              <c:f>'總樓板面積'!$X$68:$X$72</c:f>
              <c:numCache/>
            </c:numRef>
          </c:val>
        </c:ser>
        <c:axId val="39594722"/>
        <c:axId val="23520099"/>
      </c:barChart>
      <c:catAx>
        <c:axId val="39594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3520099"/>
        <c:crosses val="autoZero"/>
        <c:auto val="1"/>
        <c:lblOffset val="100"/>
        <c:noMultiLvlLbl val="0"/>
      </c:catAx>
      <c:valAx>
        <c:axId val="235200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平方公尺</a:t>
                </a:r>
              </a:p>
            </c:rich>
          </c:tx>
          <c:layout>
            <c:manualLayout>
              <c:xMode val="factor"/>
              <c:yMode val="factor"/>
              <c:x val="0.0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594722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圖</a:t>
            </a:r>
            <a:r>
              <a:rPr lang="en-US" cap="none" sz="1425" b="0" i="0" u="none" baseline="0"/>
              <a:t>25</a:t>
            </a:r>
            <a:r>
              <a:rPr lang="en-US" cap="none" sz="1425" b="0" i="0" u="none" baseline="0"/>
              <a:t>　宜蘭縣觀光遊憩區遊客人次</a:t>
            </a:r>
          </a:p>
        </c:rich>
      </c:tx>
      <c:layout>
        <c:manualLayout>
          <c:xMode val="factor"/>
          <c:yMode val="factor"/>
          <c:x val="-0.001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1625"/>
          <c:w val="0.96725"/>
          <c:h val="0.77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'觀光遊憩區遊客人次'!$M$50:$M$55</c:f>
              <c:strCache/>
            </c:strRef>
          </c:cat>
          <c:val>
            <c:numRef>
              <c:f>'觀光遊憩區遊客人次'!$N$50:$N$55</c:f>
              <c:numCache/>
            </c:numRef>
          </c:val>
          <c:smooth val="0"/>
        </c:ser>
        <c:axId val="52411428"/>
        <c:axId val="51299621"/>
      </c:lineChart>
      <c:catAx>
        <c:axId val="52411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1299621"/>
        <c:crosses val="autoZero"/>
        <c:auto val="1"/>
        <c:lblOffset val="100"/>
        <c:noMultiLvlLbl val="0"/>
      </c:catAx>
      <c:valAx>
        <c:axId val="51299621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人次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2411428"/>
        <c:crossesAt val="1"/>
        <c:crossBetween val="midCat"/>
        <c:dispUnits/>
        <c:majorUnit val="5000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圖</a:t>
            </a:r>
            <a:r>
              <a:rPr lang="en-US" cap="none" sz="1450" b="0" i="0" u="none" baseline="0"/>
              <a:t>26</a:t>
            </a:r>
            <a:r>
              <a:rPr lang="en-US" cap="none" sz="1450" b="0" i="0" u="none" baseline="0"/>
              <a:t>　宜蘭縣觀光遊憩區遊客人次比例圖 
97年第4季</a:t>
            </a:r>
          </a:p>
        </c:rich>
      </c:tx>
      <c:layout>
        <c:manualLayout>
          <c:xMode val="factor"/>
          <c:yMode val="factor"/>
          <c:x val="-0.00325"/>
          <c:y val="0.02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75"/>
          <c:y val="0.4285"/>
          <c:w val="0.51225"/>
          <c:h val="0.35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梅花湖
21.85%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'觀光遊憩區遊客人次'!$P$48:$P$55</c:f>
              <c:strCache/>
            </c:strRef>
          </c:cat>
          <c:val>
            <c:numRef>
              <c:f>'觀光遊憩區遊客人次'!$Q$48:$Q$55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'觀光遊憩區遊客人次'!$P$48:$P$55</c:f>
              <c:strCache/>
            </c:strRef>
          </c:cat>
          <c:val>
            <c:numRef>
              <c:f>'觀光遊憩區遊客人次'!$R$48:$R$55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圖27動力漁船數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5"/>
          <c:w val="0.964"/>
          <c:h val="0.8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'漁業'!$B$77:$B$78</c:f>
              <c:strCache>
                <c:ptCount val="1"/>
                <c:pt idx="0">
                  <c:v>動力漁船數 艘數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'漁業'!$A$79:$A$83</c:f>
              <c:strCache/>
            </c:strRef>
          </c:cat>
          <c:val>
            <c:numRef>
              <c:f>'漁業'!$B$79:$B$83</c:f>
              <c:numCache/>
            </c:numRef>
          </c:val>
        </c:ser>
        <c:gapWidth val="100"/>
        <c:axId val="46141030"/>
        <c:axId val="46376935"/>
      </c:barChart>
      <c:lineChart>
        <c:grouping val="standard"/>
        <c:varyColors val="0"/>
        <c:ser>
          <c:idx val="0"/>
          <c:order val="1"/>
          <c:tx>
            <c:strRef>
              <c:f>'漁業'!$C$77:$C$78</c:f>
              <c:strCache>
                <c:ptCount val="1"/>
                <c:pt idx="0">
                  <c:v>動力漁船數 噸數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'漁業'!$A$79:$A$83</c:f>
              <c:strCache/>
            </c:strRef>
          </c:cat>
          <c:val>
            <c:numRef>
              <c:f>'漁業'!$C$79:$C$83</c:f>
              <c:numCache/>
            </c:numRef>
          </c:val>
          <c:smooth val="0"/>
        </c:ser>
        <c:upDownBars>
          <c:upBars/>
          <c:downBars/>
        </c:upDownBars>
        <c:axId val="61710760"/>
        <c:axId val="51776425"/>
      </c:lineChart>
      <c:catAx>
        <c:axId val="46141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376935"/>
        <c:crosses val="autoZero"/>
        <c:auto val="0"/>
        <c:lblOffset val="100"/>
        <c:noMultiLvlLbl val="0"/>
      </c:catAx>
      <c:valAx>
        <c:axId val="463769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艘數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6141030"/>
        <c:crossesAt val="1"/>
        <c:crossBetween val="between"/>
        <c:dispUnits/>
      </c:valAx>
      <c:catAx>
        <c:axId val="61710760"/>
        <c:scaling>
          <c:orientation val="minMax"/>
        </c:scaling>
        <c:axPos val="b"/>
        <c:delete val="1"/>
        <c:majorTickMark val="in"/>
        <c:minorTickMark val="none"/>
        <c:tickLblPos val="nextTo"/>
        <c:crossAx val="51776425"/>
        <c:crosses val="autoZero"/>
        <c:auto val="0"/>
        <c:lblOffset val="100"/>
        <c:noMultiLvlLbl val="0"/>
      </c:catAx>
      <c:valAx>
        <c:axId val="51776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噸數</a:t>
                </a:r>
              </a:p>
            </c:rich>
          </c:tx>
          <c:layout>
            <c:manualLayout>
              <c:xMode val="factor"/>
              <c:yMode val="factor"/>
              <c:x val="0.01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7107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15"/>
          <c:y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圖28漁業產量 </a:t>
            </a:r>
          </a:p>
        </c:rich>
      </c:tx>
      <c:layout>
        <c:manualLayout>
          <c:xMode val="factor"/>
          <c:yMode val="factor"/>
          <c:x val="-0.00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9"/>
          <c:w val="0.969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'漁業'!$D$77:$D$78</c:f>
              <c:strCache>
                <c:ptCount val="1"/>
                <c:pt idx="0">
                  <c:v>漁業產量 噸數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'漁業'!$A$79:$A$83</c:f>
              <c:strCache/>
            </c:strRef>
          </c:cat>
          <c:val>
            <c:numRef>
              <c:f>'漁業'!$D$79:$D$83</c:f>
              <c:numCache/>
            </c:numRef>
          </c:val>
        </c:ser>
        <c:gapWidth val="100"/>
        <c:axId val="10024426"/>
        <c:axId val="47607915"/>
      </c:barChart>
      <c:catAx>
        <c:axId val="10024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47607915"/>
        <c:crosses val="autoZero"/>
        <c:auto val="1"/>
        <c:lblOffset val="100"/>
        <c:noMultiLvlLbl val="0"/>
      </c:catAx>
      <c:valAx>
        <c:axId val="476079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公噸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0024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圖29、國中小學學生人數圖</a:t>
            </a:r>
          </a:p>
        </c:rich>
      </c:tx>
      <c:layout>
        <c:manualLayout>
          <c:xMode val="factor"/>
          <c:yMode val="factor"/>
          <c:x val="0.02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5225"/>
          <c:w val="0.8517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'教育 '!$F$46</c:f>
              <c:strCache>
                <c:ptCount val="1"/>
                <c:pt idx="0">
                  <c:v>國中
Junior High School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'教育 '!$A$47:$A$57</c:f>
              <c:strCache/>
            </c:strRef>
          </c:cat>
          <c:val>
            <c:numRef>
              <c:f>'教育 '!$F$47:$F$57</c:f>
              <c:numCache/>
            </c:numRef>
          </c:val>
          <c:smooth val="1"/>
        </c:ser>
        <c:ser>
          <c:idx val="1"/>
          <c:order val="1"/>
          <c:tx>
            <c:strRef>
              <c:f>'教育 '!$G$46</c:f>
              <c:strCache>
                <c:ptCount val="1"/>
                <c:pt idx="0">
                  <c:v>國小
Elementary School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'教育 '!$A$47:$A$57</c:f>
              <c:strCache/>
            </c:strRef>
          </c:cat>
          <c:val>
            <c:numRef>
              <c:f>'教育 '!$G$47:$G$57</c:f>
              <c:numCache/>
            </c:numRef>
          </c:val>
          <c:smooth val="1"/>
        </c:ser>
        <c:marker val="1"/>
        <c:axId val="7506732"/>
        <c:axId val="18175533"/>
      </c:lineChart>
      <c:catAx>
        <c:axId val="750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75533"/>
        <c:crossesAt val="0"/>
        <c:auto val="1"/>
        <c:lblOffset val="0"/>
        <c:noMultiLvlLbl val="0"/>
      </c:catAx>
      <c:valAx>
        <c:axId val="18175533"/>
        <c:scaling>
          <c:orientation val="minMax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13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7506732"/>
        <c:crossesAt val="1"/>
        <c:crossBetween val="midCat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"/>
          <c:y val="0.0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3</a:t>
            </a:r>
            <a:r>
              <a:rPr lang="en-US" cap="none" sz="1625" b="0" i="0" u="none" baseline="0"/>
              <a:t>　失業率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225"/>
          <c:w val="0.8495"/>
          <c:h val="0.8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'圖二'!$Q$5:$Q$9</c:f>
              <c:strCache>
                <c:ptCount val="5"/>
                <c:pt idx="0">
                  <c:v>93年</c:v>
                </c:pt>
                <c:pt idx="1">
                  <c:v>94年</c:v>
                </c:pt>
                <c:pt idx="2">
                  <c:v>95年</c:v>
                </c:pt>
                <c:pt idx="3">
                  <c:v>96年</c:v>
                </c:pt>
                <c:pt idx="4">
                  <c:v>97年</c:v>
                </c:pt>
              </c:strCache>
            </c:strRef>
          </c:cat>
          <c:val>
            <c:numRef>
              <c:f>'圖二'!$R$5:$R$9</c:f>
              <c:numCache>
                <c:ptCount val="5"/>
                <c:pt idx="0">
                  <c:v>4.6</c:v>
                </c:pt>
                <c:pt idx="1">
                  <c:v>4.3</c:v>
                </c:pt>
                <c:pt idx="2">
                  <c:v>4.1</c:v>
                </c:pt>
                <c:pt idx="3">
                  <c:v>4.1</c:v>
                </c:pt>
                <c:pt idx="4">
                  <c:v>4.3</c:v>
                </c:pt>
              </c:numCache>
            </c:numRef>
          </c:val>
          <c:smooth val="0"/>
        </c:ser>
        <c:marker val="1"/>
        <c:axId val="57807419"/>
        <c:axId val="66494716"/>
      </c:lineChart>
      <c:catAx>
        <c:axId val="57807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6494716"/>
        <c:crosses val="autoZero"/>
        <c:auto val="1"/>
        <c:lblOffset val="100"/>
        <c:noMultiLvlLbl val="0"/>
      </c:catAx>
      <c:valAx>
        <c:axId val="66494716"/>
        <c:scaling>
          <c:orientation val="minMax"/>
          <c:max val="6"/>
          <c:min val="3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7807419"/>
        <c:crossesAt val="1"/>
        <c:crossBetween val="midCat"/>
        <c:dispUnits/>
        <c:majorUnit val="1"/>
        <c:minorUnit val="0.02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圖30、國中小學教師人數圖</a:t>
            </a:r>
          </a:p>
        </c:rich>
      </c:tx>
      <c:layout>
        <c:manualLayout>
          <c:xMode val="factor"/>
          <c:yMode val="factor"/>
          <c:x val="-0.00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325"/>
          <c:w val="0.8892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'教育 '!$H$46</c:f>
              <c:strCache>
                <c:ptCount val="1"/>
                <c:pt idx="0">
                  <c:v>國中
Junior High School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'教育 '!$A$47:$A$57</c:f>
              <c:strCache/>
            </c:strRef>
          </c:cat>
          <c:val>
            <c:numRef>
              <c:f>'教育 '!$H$47:$H$57</c:f>
              <c:numCache/>
            </c:numRef>
          </c:val>
          <c:smooth val="1"/>
        </c:ser>
        <c:ser>
          <c:idx val="1"/>
          <c:order val="1"/>
          <c:tx>
            <c:strRef>
              <c:f>'教育 '!$I$46</c:f>
              <c:strCache>
                <c:ptCount val="1"/>
                <c:pt idx="0">
                  <c:v>國小
Elementary School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'教育 '!$A$47:$A$57</c:f>
              <c:strCache/>
            </c:strRef>
          </c:cat>
          <c:val>
            <c:numRef>
              <c:f>'教育 '!$I$47:$I$57</c:f>
              <c:numCache/>
            </c:numRef>
          </c:val>
          <c:smooth val="1"/>
        </c:ser>
        <c:marker val="1"/>
        <c:axId val="40558958"/>
        <c:axId val="19086575"/>
      </c:lineChart>
      <c:catAx>
        <c:axId val="40558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086575"/>
        <c:crossesAt val="0"/>
        <c:auto val="1"/>
        <c:lblOffset val="0"/>
        <c:noMultiLvlLbl val="0"/>
      </c:catAx>
      <c:valAx>
        <c:axId val="190865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13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58958"/>
        <c:crossesAt val="1"/>
        <c:crossBetween val="midCat"/>
        <c:dispUnits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525"/>
          <c:y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圖一　本縣人口動態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67"/>
          <c:w val="0.89925"/>
          <c:h val="0.729"/>
        </c:manualLayout>
      </c:layout>
      <c:lineChart>
        <c:grouping val="standard"/>
        <c:varyColors val="0"/>
        <c:ser>
          <c:idx val="0"/>
          <c:order val="0"/>
          <c:tx>
            <c:strRef>
              <c:f>'圖一'!$K$3</c:f>
              <c:strCache>
                <c:ptCount val="1"/>
                <c:pt idx="0">
                  <c:v>人口總增加數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'圖一'!$J$4:$J$8</c:f>
              <c:strCache/>
            </c:strRef>
          </c:cat>
          <c:val>
            <c:numRef>
              <c:f>'圖一'!$K$4:$K$8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'圖一'!$L$3</c:f>
              <c:strCache>
                <c:ptCount val="1"/>
                <c:pt idx="0">
                  <c:v>自然增加數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'圖一'!$J$4:$J$8</c:f>
              <c:strCache/>
            </c:strRef>
          </c:cat>
          <c:val>
            <c:numRef>
              <c:f>'圖一'!$L$4:$L$8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'圖一'!$M$3</c:f>
              <c:strCache>
                <c:ptCount val="1"/>
                <c:pt idx="0">
                  <c:v>社會增加數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'圖一'!$J$4:$J$8</c:f>
              <c:strCache/>
            </c:strRef>
          </c:cat>
          <c:val>
            <c:numRef>
              <c:f>'圖一'!$M$4:$M$8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32667824"/>
        <c:axId val="43033777"/>
      </c:lineChart>
      <c:catAx>
        <c:axId val="32667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  <a:prstDash val="sysDot"/>
          </a:ln>
        </c:spPr>
        <c:txPr>
          <a:bodyPr vert="wordArtVert" rot="0"/>
          <a:lstStyle/>
          <a:p>
            <a:pPr>
              <a:defRPr lang="en-US" cap="none" sz="1150" b="0" i="0" u="none" baseline="0"/>
            </a:pPr>
          </a:p>
        </c:txPr>
        <c:crossAx val="43033777"/>
        <c:crossesAt val="-2000"/>
        <c:auto val="1"/>
        <c:lblOffset val="100"/>
        <c:noMultiLvlLbl val="0"/>
      </c:catAx>
      <c:valAx>
        <c:axId val="430337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新細明體"/>
                    <a:ea typeface="新細明體"/>
                    <a:cs typeface="新細明體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2667824"/>
        <c:crossesAt val="1"/>
        <c:crossBetween val="midCat"/>
        <c:dispUnits/>
        <c:majorUnit val="10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71"/>
          <c:y val="0.93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圖三　公害陳情案件受理</a:t>
            </a:r>
            <a:r>
              <a:rPr lang="en-US" cap="none" sz="1800" b="0" i="0" u="none" baseline="0">
                <a:latin typeface="新細明體"/>
                <a:ea typeface="新細明體"/>
                <a:cs typeface="新細明體"/>
              </a:rPr>
              <a:t>
</a:t>
            </a:r>
            <a:r>
              <a:rPr lang="en-US" cap="none" sz="1200" b="0" i="0" u="none" baseline="0"/>
              <a:t>九十二年第一季</a:t>
            </a:r>
          </a:p>
        </c:rich>
      </c:tx>
      <c:layout>
        <c:manualLayout>
          <c:xMode val="factor"/>
          <c:yMode val="factor"/>
          <c:x val="0.0055"/>
          <c:y val="-0.01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5"/>
          <c:y val="0.3775"/>
          <c:w val="0.45675"/>
          <c:h val="0.306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'圖三'!$K$4:$K$9</c:f>
              <c:strCache/>
            </c:strRef>
          </c:cat>
          <c:val>
            <c:numRef>
              <c:f>'圖三'!$L$3:$L$9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5"/>
          <c:y val="0.83275"/>
          <c:w val="0.97225"/>
          <c:h val="0.14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2785"/>
          <c:w val="0.6655"/>
          <c:h val="0.42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圖四!#REF!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圖四!#REF!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375"/>
          <c:y val="0.941"/>
        </c:manualLayout>
      </c:layout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'圖四'!$L$7:$L$12</c:f>
              <c:strCache/>
            </c:strRef>
          </c:cat>
          <c:val>
            <c:numRef>
              <c:f>'圖四'!$M$7:$M$12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'圖四'!$L$7:$L$12</c:f>
              <c:strCache/>
            </c:strRef>
          </c:cat>
          <c:val>
            <c:numRef>
              <c:f>'圖四'!$M$7:$M$12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圖五　中低收入戶老人生活津貼及
低收入戶生活補助</a:t>
            </a:r>
          </a:p>
        </c:rich>
      </c:tx>
      <c:layout>
        <c:manualLayout>
          <c:xMode val="factor"/>
          <c:yMode val="factor"/>
          <c:x val="0.070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20025"/>
          <c:w val="0.883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'圖五'!$J$3</c:f>
              <c:strCache>
                <c:ptCount val="1"/>
                <c:pt idx="0">
                  <c:v>低收入戶補助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'圖五'!$I$4:$I$6</c:f>
              <c:strCache/>
            </c:strRef>
          </c:cat>
          <c:val>
            <c:numRef>
              <c:f>'圖五'!$J$4:$J$7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'圖五'!$K$3</c:f>
              <c:strCache>
                <c:ptCount val="1"/>
                <c:pt idx="0">
                  <c:v>中低收入戶老人生活津貼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'圖五'!$I$4:$I$6</c:f>
              <c:strCache/>
            </c:strRef>
          </c:cat>
          <c:val>
            <c:numRef>
              <c:f>'圖五'!$K$4:$K$7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45732082"/>
        <c:axId val="19795315"/>
      </c:lineChart>
      <c:catAx>
        <c:axId val="45732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75" b="0" i="0" u="none" baseline="0"/>
            </a:pPr>
          </a:p>
        </c:txPr>
        <c:crossAx val="19795315"/>
        <c:crosses val="autoZero"/>
        <c:auto val="1"/>
        <c:lblOffset val="100"/>
        <c:noMultiLvlLbl val="0"/>
      </c:catAx>
      <c:valAx>
        <c:axId val="197953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︵千元︶</a:t>
                </a:r>
              </a:p>
            </c:rich>
          </c:tx>
          <c:layout>
            <c:manualLayout>
              <c:xMode val="factor"/>
              <c:yMode val="factor"/>
              <c:x val="0.018"/>
              <c:y val="0.18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5732082"/>
        <c:crossesAt val="1"/>
        <c:crossBetween val="midCat"/>
        <c:dispUnits/>
        <c:majorUnit val="40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25"/>
          <c:y val="0.92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圖六　社會救助醫療補助及縣民急難救助</a:t>
            </a:r>
          </a:p>
        </c:rich>
      </c:tx>
      <c:layout>
        <c:manualLayout>
          <c:xMode val="factor"/>
          <c:yMode val="factor"/>
          <c:x val="0.081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645"/>
          <c:w val="0.9152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'圖五'!$J$12</c:f>
              <c:strCache>
                <c:ptCount val="1"/>
                <c:pt idx="0">
                  <c:v>社會救助醫療補助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'圖五'!$I$13:$I$16</c:f>
              <c:strCache/>
            </c:strRef>
          </c:cat>
          <c:val>
            <c:numRef>
              <c:f>'圖五'!$J$13:$J$16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'圖五'!$K$12</c:f>
              <c:strCache>
                <c:ptCount val="1"/>
                <c:pt idx="0">
                  <c:v>縣民急難救助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'圖五'!$I$13:$I$16</c:f>
              <c:strCache/>
            </c:strRef>
          </c:cat>
          <c:val>
            <c:numRef>
              <c:f>'圖五'!$K$13:$K$16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11627060"/>
        <c:axId val="17561397"/>
      </c:lineChart>
      <c:catAx>
        <c:axId val="11627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17561397"/>
        <c:crosses val="autoZero"/>
        <c:auto val="1"/>
        <c:lblOffset val="100"/>
        <c:noMultiLvlLbl val="0"/>
      </c:catAx>
      <c:valAx>
        <c:axId val="175613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︵千元︶</a:t>
                </a:r>
              </a:p>
            </c:rich>
          </c:tx>
          <c:layout>
            <c:manualLayout>
              <c:xMode val="factor"/>
              <c:yMode val="factor"/>
              <c:x val="0.02075"/>
              <c:y val="0.18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627060"/>
        <c:crossesAt val="1"/>
        <c:crossBetween val="midCat"/>
        <c:dispUnits/>
        <c:majorUnit val="4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5"/>
          <c:y val="0.924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圖</a:t>
            </a:r>
            <a:r>
              <a:rPr lang="en-US" cap="none" sz="1400" b="0" i="0" u="none" baseline="0"/>
              <a:t>5</a:t>
            </a:r>
            <a:r>
              <a:rPr lang="en-US" cap="none" sz="1400" b="0" i="0" u="none" baseline="0"/>
              <a:t>　宜蘭縣各年度稅捐實徵淨額趨勢</a:t>
            </a:r>
          </a:p>
        </c:rich>
      </c:tx>
      <c:layout>
        <c:manualLayout>
          <c:xMode val="factor"/>
          <c:yMode val="factor"/>
          <c:x val="0.041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0025"/>
          <c:w val="0.953"/>
          <c:h val="0.79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'稅捐徵收'!$U$51:$U$60</c:f>
              <c:strCache/>
            </c:strRef>
          </c:cat>
          <c:val>
            <c:numRef>
              <c:f>'稅捐徵收'!$V$51:$V$60</c:f>
              <c:numCache/>
            </c:numRef>
          </c:val>
          <c:smooth val="0"/>
        </c:ser>
        <c:marker val="1"/>
        <c:axId val="27189245"/>
        <c:axId val="22470462"/>
      </c:lineChart>
      <c:catAx>
        <c:axId val="27189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22470462"/>
        <c:crosses val="autoZero"/>
        <c:auto val="1"/>
        <c:lblOffset val="100"/>
        <c:noMultiLvlLbl val="0"/>
      </c:catAx>
      <c:valAx>
        <c:axId val="22470462"/>
        <c:scaling>
          <c:orientation val="minMax"/>
          <c:min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千元</a:t>
                </a:r>
              </a:p>
            </c:rich>
          </c:tx>
          <c:layout>
            <c:manualLayout>
              <c:xMode val="factor"/>
              <c:yMode val="factor"/>
              <c:x val="0.035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89245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4</a:t>
            </a:r>
            <a:r>
              <a:rPr lang="en-US" cap="none" sz="1600" b="0" i="0" u="none" baseline="0"/>
              <a:t>　宜蘭縣各項稅捐實徵淨額
</a:t>
            </a:r>
            <a:r>
              <a:rPr lang="en-US" cap="none" sz="1400" b="0" i="0" u="none" baseline="0"/>
              <a:t>97</a:t>
            </a:r>
            <a:r>
              <a:rPr lang="en-US" cap="none" sz="1400" b="0" i="0" u="none" baseline="0"/>
              <a:t>年第</a:t>
            </a:r>
            <a:r>
              <a:rPr lang="en-US" cap="none" sz="1400" b="0" i="0" u="none" baseline="0"/>
              <a:t>4</a:t>
            </a:r>
            <a:r>
              <a:rPr lang="en-US" cap="none" sz="1400" b="0" i="0" u="none" baseline="0"/>
              <a:t>季</a:t>
            </a:r>
          </a:p>
        </c:rich>
      </c:tx>
      <c:layout>
        <c:manualLayout>
          <c:xMode val="factor"/>
          <c:yMode val="factor"/>
          <c:x val="0.009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855"/>
          <c:w val="0.894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'稅捐徵收'!$X$51:$X$58</c:f>
              <c:strCache/>
            </c:strRef>
          </c:cat>
          <c:val>
            <c:numRef>
              <c:f>'稅捐徵收'!$Y$51:$Y$58</c:f>
              <c:numCache/>
            </c:numRef>
          </c:val>
        </c:ser>
        <c:axId val="51293887"/>
        <c:axId val="45768320"/>
      </c:barChart>
      <c:catAx>
        <c:axId val="51293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45768320"/>
        <c:crosses val="autoZero"/>
        <c:auto val="1"/>
        <c:lblOffset val="0"/>
        <c:noMultiLvlLbl val="0"/>
      </c:catAx>
      <c:valAx>
        <c:axId val="457683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千元</a:t>
                </a:r>
              </a:p>
            </c:rich>
          </c:tx>
          <c:layout>
            <c:manualLayout>
              <c:xMode val="factor"/>
              <c:yMode val="factor"/>
              <c:x val="0.024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293887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圖6　公害陳情案件受理</a:t>
            </a:r>
            <a:r>
              <a:rPr lang="en-US" cap="none" sz="800" b="0" i="0" u="none" baseline="0"/>
              <a:t>
</a:t>
            </a:r>
            <a:r>
              <a:rPr lang="en-US" cap="none" sz="1200" b="0" i="0" u="none" baseline="0"/>
              <a:t>97年第4季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25"/>
          <c:y val="0.344"/>
          <c:w val="0.49375"/>
          <c:h val="0.35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空氣污染不含惡臭</a:t>
                    </a:r>
                    <a:r>
                      <a:rPr lang="en-US" cap="none" sz="1000" b="0" i="0" u="none" baseline="0"/>
                      <a:t>
26.73%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'圖三'!$K$3:$K$10</c:f>
              <c:strCache>
                <c:ptCount val="8"/>
                <c:pt idx="0">
                  <c:v>空氣污染不含惡臭</c:v>
                </c:pt>
                <c:pt idx="1">
                  <c:v>空氣污染惡臭</c:v>
                </c:pt>
                <c:pt idx="2">
                  <c:v>噪音</c:v>
                </c:pt>
                <c:pt idx="3">
                  <c:v>水染污</c:v>
                </c:pt>
                <c:pt idx="4">
                  <c:v>廢棄物</c:v>
                </c:pt>
                <c:pt idx="5">
                  <c:v>環境衛生</c:v>
                </c:pt>
                <c:pt idx="6">
                  <c:v>振動</c:v>
                </c:pt>
                <c:pt idx="7">
                  <c:v>其他</c:v>
                </c:pt>
              </c:strCache>
            </c:strRef>
          </c:cat>
          <c:val>
            <c:numRef>
              <c:f>'圖三'!$L$3:$L$10</c:f>
              <c:numCache>
                <c:ptCount val="8"/>
                <c:pt idx="0">
                  <c:v>294</c:v>
                </c:pt>
                <c:pt idx="1">
                  <c:v>263</c:v>
                </c:pt>
                <c:pt idx="2">
                  <c:v>203</c:v>
                </c:pt>
                <c:pt idx="3">
                  <c:v>53</c:v>
                </c:pt>
                <c:pt idx="4">
                  <c:v>128</c:v>
                </c:pt>
                <c:pt idx="5">
                  <c:v>158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圖7　資源回收成果</a:t>
            </a:r>
            <a:r>
              <a:rPr lang="en-US" cap="none" sz="1675" b="0" i="0" u="none" baseline="0"/>
              <a:t>
</a:t>
            </a:r>
            <a:r>
              <a:rPr lang="en-US" cap="none" sz="1125" b="0" i="0" u="none" baseline="0"/>
              <a:t>
</a:t>
            </a:r>
            <a:r>
              <a:rPr lang="en-US" cap="none" sz="1200" b="0" i="0" u="none" baseline="0"/>
              <a:t>97年第4季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43225"/>
          <c:w val="0.56225"/>
          <c:h val="0.31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廢塑膠製品(含保特瓶)</a:t>
                    </a:r>
                    <a:r>
                      <a:rPr lang="en-US" cap="none" sz="1100" b="0" i="0" u="none" baseline="0"/>
                      <a:t>
 11.81%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'圖四'!$L$7:$L$12</c:f>
              <c:strCache>
                <c:ptCount val="6"/>
                <c:pt idx="0">
                  <c:v>廢紙類</c:v>
                </c:pt>
                <c:pt idx="1">
                  <c:v>廢鐵鋁罐</c:v>
                </c:pt>
                <c:pt idx="2">
                  <c:v>其他金屬製品</c:v>
                </c:pt>
                <c:pt idx="3">
                  <c:v>廢塑膠製品(含保特瓶)</c:v>
                </c:pt>
                <c:pt idx="4">
                  <c:v>廢玻璃容器</c:v>
                </c:pt>
                <c:pt idx="5">
                  <c:v>其他</c:v>
                </c:pt>
              </c:strCache>
            </c:strRef>
          </c:cat>
          <c:val>
            <c:numRef>
              <c:f>'圖四'!$M$7:$M$12</c:f>
              <c:numCache>
                <c:ptCount val="6"/>
                <c:pt idx="0">
                  <c:v>6572922</c:v>
                </c:pt>
                <c:pt idx="1">
                  <c:v>1890826</c:v>
                </c:pt>
                <c:pt idx="2">
                  <c:v>1411218</c:v>
                </c:pt>
                <c:pt idx="3">
                  <c:v>1696186</c:v>
                </c:pt>
                <c:pt idx="4">
                  <c:v>1196850</c:v>
                </c:pt>
                <c:pt idx="5">
                  <c:v>1589838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8</a:t>
            </a:r>
            <a:r>
              <a:rPr lang="en-US" cap="none" sz="1625" b="0" i="0" u="none" baseline="0"/>
              <a:t>　中低收入戶老人生活津貼及
低收入戶生活補助</a:t>
            </a:r>
          </a:p>
        </c:rich>
      </c:tx>
      <c:layout>
        <c:manualLayout>
          <c:xMode val="factor"/>
          <c:yMode val="factor"/>
          <c:x val="0.043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7925"/>
          <c:w val="0.879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'圖五'!$J$3</c:f>
              <c:strCache>
                <c:ptCount val="1"/>
                <c:pt idx="0">
                  <c:v>低收入戶補助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'圖五'!$I$4:$I$10</c:f>
              <c:strCache>
                <c:ptCount val="5"/>
                <c:pt idx="0">
                  <c:v>96年第4季</c:v>
                </c:pt>
                <c:pt idx="1">
                  <c:v>97年第1季</c:v>
                </c:pt>
                <c:pt idx="2">
                  <c:v>第2季</c:v>
                </c:pt>
                <c:pt idx="3">
                  <c:v>第3季</c:v>
                </c:pt>
                <c:pt idx="4">
                  <c:v>第4季</c:v>
                </c:pt>
              </c:strCache>
            </c:strRef>
          </c:cat>
          <c:val>
            <c:numRef>
              <c:f>'圖五'!$J$4:$J$10</c:f>
              <c:numCache>
                <c:ptCount val="5"/>
                <c:pt idx="0">
                  <c:v>34049</c:v>
                </c:pt>
                <c:pt idx="1">
                  <c:v>29704</c:v>
                </c:pt>
                <c:pt idx="2">
                  <c:v>31512</c:v>
                </c:pt>
                <c:pt idx="3">
                  <c:v>33947</c:v>
                </c:pt>
                <c:pt idx="4">
                  <c:v>45990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'圖五'!$K$3</c:f>
              <c:strCache>
                <c:ptCount val="1"/>
                <c:pt idx="0">
                  <c:v>中低收入戶老人生活津貼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'圖五'!$I$4:$I$10</c:f>
              <c:strCache>
                <c:ptCount val="5"/>
                <c:pt idx="0">
                  <c:v>96年第4季</c:v>
                </c:pt>
                <c:pt idx="1">
                  <c:v>97年第1季</c:v>
                </c:pt>
                <c:pt idx="2">
                  <c:v>第2季</c:v>
                </c:pt>
                <c:pt idx="3">
                  <c:v>第3季</c:v>
                </c:pt>
                <c:pt idx="4">
                  <c:v>第4季</c:v>
                </c:pt>
              </c:strCache>
            </c:strRef>
          </c:cat>
          <c:val>
            <c:numRef>
              <c:f>'圖五'!$K$4:$K$10</c:f>
              <c:numCache>
                <c:ptCount val="5"/>
                <c:pt idx="0">
                  <c:v>30559</c:v>
                </c:pt>
                <c:pt idx="1">
                  <c:v>31032</c:v>
                </c:pt>
                <c:pt idx="2">
                  <c:v>31314</c:v>
                </c:pt>
                <c:pt idx="3">
                  <c:v>31656</c:v>
                </c:pt>
                <c:pt idx="4">
                  <c:v>31791</c:v>
                </c:pt>
              </c:numCache>
            </c:numRef>
          </c:val>
          <c:smooth val="0"/>
        </c:ser>
        <c:marker val="1"/>
        <c:axId val="22150785"/>
        <c:axId val="30514882"/>
      </c:lineChart>
      <c:catAx>
        <c:axId val="22150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/>
            </a:pPr>
          </a:p>
        </c:txPr>
        <c:crossAx val="30514882"/>
        <c:crosses val="autoZero"/>
        <c:auto val="1"/>
        <c:lblOffset val="100"/>
        <c:noMultiLvlLbl val="0"/>
      </c:catAx>
      <c:valAx>
        <c:axId val="305148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2150785"/>
        <c:crossesAt val="1"/>
        <c:crossBetween val="midCat"/>
        <c:dispUnits/>
        <c:majorUnit val="20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75"/>
          <c:y val="0.927"/>
          <c:w val="0.469"/>
          <c:h val="0.05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圖9　社會救助醫療補助及縣民急難救助</a:t>
            </a:r>
          </a:p>
        </c:rich>
      </c:tx>
      <c:layout>
        <c:manualLayout>
          <c:xMode val="factor"/>
          <c:yMode val="factor"/>
          <c:x val="0.038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5375"/>
          <c:w val="0.857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'圖五'!$J$12</c:f>
              <c:strCache>
                <c:ptCount val="1"/>
                <c:pt idx="0">
                  <c:v>社會救助醫療補助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'圖五'!$I$13:$I$19</c:f>
              <c:strCache>
                <c:ptCount val="5"/>
                <c:pt idx="0">
                  <c:v>96年第4季</c:v>
                </c:pt>
                <c:pt idx="1">
                  <c:v>97年第1季</c:v>
                </c:pt>
                <c:pt idx="2">
                  <c:v>第2季</c:v>
                </c:pt>
                <c:pt idx="3">
                  <c:v>第3季</c:v>
                </c:pt>
                <c:pt idx="4">
                  <c:v>第4季</c:v>
                </c:pt>
              </c:strCache>
            </c:strRef>
          </c:cat>
          <c:val>
            <c:numRef>
              <c:f>'圖五'!$J$13:$J$19</c:f>
              <c:numCache>
                <c:ptCount val="5"/>
                <c:pt idx="0">
                  <c:v>2945</c:v>
                </c:pt>
                <c:pt idx="1">
                  <c:v>2007</c:v>
                </c:pt>
                <c:pt idx="2">
                  <c:v>3732</c:v>
                </c:pt>
                <c:pt idx="3">
                  <c:v>3570</c:v>
                </c:pt>
                <c:pt idx="4">
                  <c:v>4189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'圖五'!$K$12</c:f>
              <c:strCache>
                <c:ptCount val="1"/>
                <c:pt idx="0">
                  <c:v>縣民急難救助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新細明體"/>
                        <a:ea typeface="新細明體"/>
                        <a:cs typeface="新細明體"/>
                      </a:rPr>
                      <a:t>1,756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'圖五'!$I$13:$I$19</c:f>
              <c:strCache>
                <c:ptCount val="5"/>
                <c:pt idx="0">
                  <c:v>96年第4季</c:v>
                </c:pt>
                <c:pt idx="1">
                  <c:v>97年第1季</c:v>
                </c:pt>
                <c:pt idx="2">
                  <c:v>第2季</c:v>
                </c:pt>
                <c:pt idx="3">
                  <c:v>第3季</c:v>
                </c:pt>
                <c:pt idx="4">
                  <c:v>第4季</c:v>
                </c:pt>
              </c:strCache>
            </c:strRef>
          </c:cat>
          <c:val>
            <c:numRef>
              <c:f>'圖五'!$K$13:$K$19</c:f>
              <c:numCache>
                <c:ptCount val="5"/>
                <c:pt idx="0">
                  <c:v>880</c:v>
                </c:pt>
                <c:pt idx="1">
                  <c:v>805</c:v>
                </c:pt>
                <c:pt idx="2">
                  <c:v>966</c:v>
                </c:pt>
                <c:pt idx="3">
                  <c:v>807</c:v>
                </c:pt>
                <c:pt idx="4">
                  <c:v>1756</c:v>
                </c:pt>
              </c:numCache>
            </c:numRef>
          </c:val>
          <c:smooth val="0"/>
        </c:ser>
        <c:marker val="1"/>
        <c:axId val="37310275"/>
        <c:axId val="9248772"/>
      </c:lineChart>
      <c:catAx>
        <c:axId val="37310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9248772"/>
        <c:crosses val="autoZero"/>
        <c:auto val="1"/>
        <c:lblOffset val="100"/>
        <c:noMultiLvlLbl val="0"/>
      </c:catAx>
      <c:valAx>
        <c:axId val="92487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7310275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5"/>
          <c:y val="0.93175"/>
          <c:w val="0.399"/>
          <c:h val="0.05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2</xdr:row>
      <xdr:rowOff>333375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4752975" y="866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35</xdr:row>
      <xdr:rowOff>285750</xdr:rowOff>
    </xdr:from>
    <xdr:to>
      <xdr:col>13</xdr:col>
      <xdr:colOff>419100</xdr:colOff>
      <xdr:row>51</xdr:row>
      <xdr:rowOff>247650</xdr:rowOff>
    </xdr:to>
    <xdr:graphicFrame>
      <xdr:nvGraphicFramePr>
        <xdr:cNvPr id="1" name="Chart 1"/>
        <xdr:cNvGraphicFramePr/>
      </xdr:nvGraphicFramePr>
      <xdr:xfrm>
        <a:off x="504825" y="5429250"/>
        <a:ext cx="6448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9</xdr:row>
      <xdr:rowOff>257175</xdr:rowOff>
    </xdr:from>
    <xdr:to>
      <xdr:col>13</xdr:col>
      <xdr:colOff>390525</xdr:colOff>
      <xdr:row>35</xdr:row>
      <xdr:rowOff>180975</xdr:rowOff>
    </xdr:to>
    <xdr:graphicFrame>
      <xdr:nvGraphicFramePr>
        <xdr:cNvPr id="2" name="Chart 2"/>
        <xdr:cNvGraphicFramePr/>
      </xdr:nvGraphicFramePr>
      <xdr:xfrm>
        <a:off x="504825" y="2257425"/>
        <a:ext cx="64198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0.3995</cdr:x>
      <cdr:y>0.97775</cdr:y>
    </cdr:from>
    <cdr:to>
      <cdr:x>0.4205</cdr:x>
      <cdr:y>0.992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4295775"/>
          <a:ext cx="123825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33</xdr:row>
      <xdr:rowOff>200025</xdr:rowOff>
    </xdr:from>
    <xdr:to>
      <xdr:col>8</xdr:col>
      <xdr:colOff>628650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219075" y="4629150"/>
        <a:ext cx="58959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8</xdr:row>
      <xdr:rowOff>180975</xdr:rowOff>
    </xdr:from>
    <xdr:to>
      <xdr:col>8</xdr:col>
      <xdr:colOff>685800</xdr:colOff>
      <xdr:row>33</xdr:row>
      <xdr:rowOff>19050</xdr:rowOff>
    </xdr:to>
    <xdr:graphicFrame>
      <xdr:nvGraphicFramePr>
        <xdr:cNvPr id="2" name="Chart 2"/>
        <xdr:cNvGraphicFramePr/>
      </xdr:nvGraphicFramePr>
      <xdr:xfrm>
        <a:off x="200025" y="1781175"/>
        <a:ext cx="59721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247650</xdr:rowOff>
    </xdr:from>
    <xdr:to>
      <xdr:col>8</xdr:col>
      <xdr:colOff>485775</xdr:colOff>
      <xdr:row>29</xdr:row>
      <xdr:rowOff>276225</xdr:rowOff>
    </xdr:to>
    <xdr:graphicFrame>
      <xdr:nvGraphicFramePr>
        <xdr:cNvPr id="1" name="Chart 1"/>
        <xdr:cNvGraphicFramePr/>
      </xdr:nvGraphicFramePr>
      <xdr:xfrm>
        <a:off x="0" y="2000250"/>
        <a:ext cx="59150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</xdr:row>
      <xdr:rowOff>95250</xdr:rowOff>
    </xdr:from>
    <xdr:to>
      <xdr:col>9</xdr:col>
      <xdr:colOff>666750</xdr:colOff>
      <xdr:row>29</xdr:row>
      <xdr:rowOff>180975</xdr:rowOff>
    </xdr:to>
    <xdr:graphicFrame>
      <xdr:nvGraphicFramePr>
        <xdr:cNvPr id="1" name="Chart 1"/>
        <xdr:cNvGraphicFramePr/>
      </xdr:nvGraphicFramePr>
      <xdr:xfrm>
        <a:off x="638175" y="2657475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30</xdr:row>
      <xdr:rowOff>66675</xdr:rowOff>
    </xdr:from>
    <xdr:to>
      <xdr:col>9</xdr:col>
      <xdr:colOff>657225</xdr:colOff>
      <xdr:row>47</xdr:row>
      <xdr:rowOff>38100</xdr:rowOff>
    </xdr:to>
    <xdr:graphicFrame>
      <xdr:nvGraphicFramePr>
        <xdr:cNvPr id="2" name="Chart 2"/>
        <xdr:cNvGraphicFramePr/>
      </xdr:nvGraphicFramePr>
      <xdr:xfrm>
        <a:off x="638175" y="6248400"/>
        <a:ext cx="60864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38100</xdr:rowOff>
    </xdr:from>
    <xdr:to>
      <xdr:col>8</xdr:col>
      <xdr:colOff>647700</xdr:colOff>
      <xdr:row>17</xdr:row>
      <xdr:rowOff>419100</xdr:rowOff>
    </xdr:to>
    <xdr:graphicFrame>
      <xdr:nvGraphicFramePr>
        <xdr:cNvPr id="1" name="Chart 1"/>
        <xdr:cNvGraphicFramePr/>
      </xdr:nvGraphicFramePr>
      <xdr:xfrm>
        <a:off x="133350" y="4810125"/>
        <a:ext cx="60007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</xdr:row>
      <xdr:rowOff>200025</xdr:rowOff>
    </xdr:from>
    <xdr:to>
      <xdr:col>8</xdr:col>
      <xdr:colOff>638175</xdr:colOff>
      <xdr:row>10</xdr:row>
      <xdr:rowOff>361950</xdr:rowOff>
    </xdr:to>
    <xdr:graphicFrame>
      <xdr:nvGraphicFramePr>
        <xdr:cNvPr id="2" name="Chart 2"/>
        <xdr:cNvGraphicFramePr/>
      </xdr:nvGraphicFramePr>
      <xdr:xfrm>
        <a:off x="123825" y="1895475"/>
        <a:ext cx="60007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33</xdr:row>
      <xdr:rowOff>209550</xdr:rowOff>
    </xdr:from>
    <xdr:to>
      <xdr:col>8</xdr:col>
      <xdr:colOff>295275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219075" y="5629275"/>
        <a:ext cx="55626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9</xdr:row>
      <xdr:rowOff>152400</xdr:rowOff>
    </xdr:from>
    <xdr:to>
      <xdr:col>8</xdr:col>
      <xdr:colOff>295275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123825" y="3009900"/>
        <a:ext cx="56578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35</xdr:row>
      <xdr:rowOff>190500</xdr:rowOff>
    </xdr:from>
    <xdr:to>
      <xdr:col>8</xdr:col>
      <xdr:colOff>619125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85725" y="5267325"/>
        <a:ext cx="6019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10</xdr:row>
      <xdr:rowOff>152400</xdr:rowOff>
    </xdr:from>
    <xdr:to>
      <xdr:col>8</xdr:col>
      <xdr:colOff>609600</xdr:colOff>
      <xdr:row>35</xdr:row>
      <xdr:rowOff>28575</xdr:rowOff>
    </xdr:to>
    <xdr:graphicFrame>
      <xdr:nvGraphicFramePr>
        <xdr:cNvPr id="2" name="Chart 2"/>
        <xdr:cNvGraphicFramePr/>
      </xdr:nvGraphicFramePr>
      <xdr:xfrm>
        <a:off x="114300" y="2400300"/>
        <a:ext cx="59817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133350</xdr:rowOff>
    </xdr:from>
    <xdr:to>
      <xdr:col>0</xdr:col>
      <xdr:colOff>5657850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0" y="1771650"/>
        <a:ext cx="56578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304800</xdr:rowOff>
    </xdr:from>
    <xdr:to>
      <xdr:col>0</xdr:col>
      <xdr:colOff>5667375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0" y="5372100"/>
        <a:ext cx="56673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85725</xdr:rowOff>
    </xdr:from>
    <xdr:to>
      <xdr:col>8</xdr:col>
      <xdr:colOff>542925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142875" y="1924050"/>
        <a:ext cx="62293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9525</xdr:rowOff>
    </xdr:from>
    <xdr:to>
      <xdr:col>8</xdr:col>
      <xdr:colOff>533400</xdr:colOff>
      <xdr:row>40</xdr:row>
      <xdr:rowOff>95250</xdr:rowOff>
    </xdr:to>
    <xdr:graphicFrame>
      <xdr:nvGraphicFramePr>
        <xdr:cNvPr id="2" name="Chart 2"/>
        <xdr:cNvGraphicFramePr/>
      </xdr:nvGraphicFramePr>
      <xdr:xfrm>
        <a:off x="123825" y="5657850"/>
        <a:ext cx="6238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0.0565</cdr:y>
    </cdr:from>
    <cdr:to>
      <cdr:x>0.156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47650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9525</xdr:rowOff>
    </xdr:from>
    <xdr:to>
      <xdr:col>8</xdr:col>
      <xdr:colOff>609600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8100" y="2095500"/>
        <a:ext cx="6343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26</xdr:row>
      <xdr:rowOff>19050</xdr:rowOff>
    </xdr:from>
    <xdr:to>
      <xdr:col>8</xdr:col>
      <xdr:colOff>628650</xdr:colOff>
      <xdr:row>40</xdr:row>
      <xdr:rowOff>180975</xdr:rowOff>
    </xdr:to>
    <xdr:graphicFrame>
      <xdr:nvGraphicFramePr>
        <xdr:cNvPr id="2" name="Chart 2"/>
        <xdr:cNvGraphicFramePr/>
      </xdr:nvGraphicFramePr>
      <xdr:xfrm>
        <a:off x="19050" y="5876925"/>
        <a:ext cx="63817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161925</xdr:rowOff>
    </xdr:from>
    <xdr:to>
      <xdr:col>8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14325" y="371475"/>
        <a:ext cx="57435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447675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2482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19</xdr:row>
      <xdr:rowOff>57150</xdr:rowOff>
    </xdr:from>
    <xdr:to>
      <xdr:col>14</xdr:col>
      <xdr:colOff>180975</xdr:colOff>
      <xdr:row>37</xdr:row>
      <xdr:rowOff>85725</xdr:rowOff>
    </xdr:to>
    <xdr:graphicFrame>
      <xdr:nvGraphicFramePr>
        <xdr:cNvPr id="1" name="Chart 6"/>
        <xdr:cNvGraphicFramePr/>
      </xdr:nvGraphicFramePr>
      <xdr:xfrm>
        <a:off x="7686675" y="4895850"/>
        <a:ext cx="41719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180975</xdr:colOff>
      <xdr:row>5</xdr:row>
      <xdr:rowOff>95250</xdr:rowOff>
    </xdr:from>
    <xdr:to>
      <xdr:col>21</xdr:col>
      <xdr:colOff>314325</xdr:colOff>
      <xdr:row>10</xdr:row>
      <xdr:rowOff>314325</xdr:rowOff>
    </xdr:to>
    <xdr:graphicFrame>
      <xdr:nvGraphicFramePr>
        <xdr:cNvPr id="2" name="Chart 10"/>
        <xdr:cNvGraphicFramePr/>
      </xdr:nvGraphicFramePr>
      <xdr:xfrm>
        <a:off x="13230225" y="1143000"/>
        <a:ext cx="3562350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228600</xdr:colOff>
      <xdr:row>6</xdr:row>
      <xdr:rowOff>142875</xdr:rowOff>
    </xdr:from>
    <xdr:to>
      <xdr:col>9</xdr:col>
      <xdr:colOff>1047750</xdr:colOff>
      <xdr:row>12</xdr:row>
      <xdr:rowOff>114300</xdr:rowOff>
    </xdr:to>
    <xdr:graphicFrame>
      <xdr:nvGraphicFramePr>
        <xdr:cNvPr id="3" name="Chart 11"/>
        <xdr:cNvGraphicFramePr/>
      </xdr:nvGraphicFramePr>
      <xdr:xfrm>
        <a:off x="3657600" y="1400175"/>
        <a:ext cx="35623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161925</xdr:rowOff>
    </xdr:from>
    <xdr:to>
      <xdr:col>5</xdr:col>
      <xdr:colOff>1019175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561975" y="1047750"/>
        <a:ext cx="5505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14</xdr:row>
      <xdr:rowOff>180975</xdr:rowOff>
    </xdr:from>
    <xdr:to>
      <xdr:col>5</xdr:col>
      <xdr:colOff>971550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552450" y="3971925"/>
        <a:ext cx="54673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161925</xdr:rowOff>
    </xdr:from>
    <xdr:to>
      <xdr:col>10</xdr:col>
      <xdr:colOff>352425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47700" y="2447925"/>
        <a:ext cx="5753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28575</xdr:rowOff>
    </xdr:from>
    <xdr:to>
      <xdr:col>8</xdr:col>
      <xdr:colOff>438150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628650" y="2162175"/>
        <a:ext cx="5429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21</xdr:row>
      <xdr:rowOff>180975</xdr:rowOff>
    </xdr:from>
    <xdr:to>
      <xdr:col>8</xdr:col>
      <xdr:colOff>428625</xdr:colOff>
      <xdr:row>39</xdr:row>
      <xdr:rowOff>104775</xdr:rowOff>
    </xdr:to>
    <xdr:graphicFrame>
      <xdr:nvGraphicFramePr>
        <xdr:cNvPr id="2" name="Chart 2"/>
        <xdr:cNvGraphicFramePr/>
      </xdr:nvGraphicFramePr>
      <xdr:xfrm>
        <a:off x="638175" y="5934075"/>
        <a:ext cx="54102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22</xdr:row>
      <xdr:rowOff>171450</xdr:rowOff>
    </xdr:from>
    <xdr:to>
      <xdr:col>2</xdr:col>
      <xdr:colOff>590550</xdr:colOff>
      <xdr:row>23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9650" y="6134100"/>
          <a:ext cx="495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%</a:t>
          </a:r>
        </a:p>
      </xdr:txBody>
    </xdr:sp>
    <xdr:clientData/>
  </xdr:twoCellAnchor>
  <xdr:twoCellAnchor>
    <xdr:from>
      <xdr:col>2</xdr:col>
      <xdr:colOff>76200</xdr:colOff>
      <xdr:row>4</xdr:row>
      <xdr:rowOff>57150</xdr:rowOff>
    </xdr:from>
    <xdr:to>
      <xdr:col>2</xdr:col>
      <xdr:colOff>447675</xdr:colOff>
      <xdr:row>5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90600" y="2400300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38</xdr:row>
      <xdr:rowOff>123825</xdr:rowOff>
    </xdr:from>
    <xdr:to>
      <xdr:col>8</xdr:col>
      <xdr:colOff>561975</xdr:colOff>
      <xdr:row>48</xdr:row>
      <xdr:rowOff>247650</xdr:rowOff>
    </xdr:to>
    <xdr:graphicFrame>
      <xdr:nvGraphicFramePr>
        <xdr:cNvPr id="1" name="Chart 1"/>
        <xdr:cNvGraphicFramePr/>
      </xdr:nvGraphicFramePr>
      <xdr:xfrm>
        <a:off x="142875" y="5762625"/>
        <a:ext cx="59055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8</xdr:row>
      <xdr:rowOff>133350</xdr:rowOff>
    </xdr:from>
    <xdr:to>
      <xdr:col>8</xdr:col>
      <xdr:colOff>542925</xdr:colOff>
      <xdr:row>34</xdr:row>
      <xdr:rowOff>266700</xdr:rowOff>
    </xdr:to>
    <xdr:graphicFrame>
      <xdr:nvGraphicFramePr>
        <xdr:cNvPr id="2" name="Chart 2"/>
        <xdr:cNvGraphicFramePr/>
      </xdr:nvGraphicFramePr>
      <xdr:xfrm>
        <a:off x="152400" y="2286000"/>
        <a:ext cx="58769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</xdr:row>
      <xdr:rowOff>0</xdr:rowOff>
    </xdr:from>
    <xdr:to>
      <xdr:col>12</xdr:col>
      <xdr:colOff>457200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819150" y="2390775"/>
        <a:ext cx="52578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542925</xdr:colOff>
      <xdr:row>20</xdr:row>
      <xdr:rowOff>47625</xdr:rowOff>
    </xdr:from>
    <xdr:to>
      <xdr:col>12</xdr:col>
      <xdr:colOff>542925</xdr:colOff>
      <xdr:row>35</xdr:row>
      <xdr:rowOff>47625</xdr:rowOff>
    </xdr:to>
    <xdr:graphicFrame>
      <xdr:nvGraphicFramePr>
        <xdr:cNvPr id="2" name="Chart 2"/>
        <xdr:cNvGraphicFramePr/>
      </xdr:nvGraphicFramePr>
      <xdr:xfrm>
        <a:off x="771525" y="5962650"/>
        <a:ext cx="53911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0.09725</cdr:y>
    </cdr:from>
    <cdr:to>
      <cdr:x>0.12475</cdr:x>
      <cdr:y>0.157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304800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/>
            <a:t>千元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66675</xdr:rowOff>
    </xdr:from>
    <xdr:to>
      <xdr:col>7</xdr:col>
      <xdr:colOff>771525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704850" y="2524125"/>
        <a:ext cx="5791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18</xdr:row>
      <xdr:rowOff>123825</xdr:rowOff>
    </xdr:from>
    <xdr:to>
      <xdr:col>7</xdr:col>
      <xdr:colOff>781050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14375" y="5934075"/>
        <a:ext cx="57912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20</xdr:row>
      <xdr:rowOff>133350</xdr:rowOff>
    </xdr:from>
    <xdr:to>
      <xdr:col>2</xdr:col>
      <xdr:colOff>838200</xdr:colOff>
      <xdr:row>21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8225" y="63627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千元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247650</xdr:rowOff>
    </xdr:from>
    <xdr:to>
      <xdr:col>9</xdr:col>
      <xdr:colOff>361950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114300" y="2228850"/>
        <a:ext cx="62484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41</xdr:row>
      <xdr:rowOff>285750</xdr:rowOff>
    </xdr:from>
    <xdr:to>
      <xdr:col>9</xdr:col>
      <xdr:colOff>285750</xdr:colOff>
      <xdr:row>51</xdr:row>
      <xdr:rowOff>171450</xdr:rowOff>
    </xdr:to>
    <xdr:graphicFrame>
      <xdr:nvGraphicFramePr>
        <xdr:cNvPr id="2" name="Chart 4"/>
        <xdr:cNvGraphicFramePr/>
      </xdr:nvGraphicFramePr>
      <xdr:xfrm>
        <a:off x="152400" y="5886450"/>
        <a:ext cx="61341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6-3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5-1&#233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土地人口概況 "/>
      <sheetName val="人口動態"/>
      <sheetName val="各鄉鎮土地人口概況"/>
      <sheetName val="各鄉鎮市人口消長"/>
      <sheetName val="勞動力與就業 "/>
      <sheetName val="稅捐徵收"/>
      <sheetName val="環境保護"/>
      <sheetName val="社會福利"/>
      <sheetName val="衛生醫療"/>
      <sheetName val="保安防衛"/>
      <sheetName val="機動車輛"/>
      <sheetName val="交通事故"/>
      <sheetName val="火災防護"/>
      <sheetName val="歲出預算執行情形"/>
      <sheetName val="歲入預算執行情形"/>
      <sheetName val="工商行業"/>
      <sheetName val="總樓板面積"/>
      <sheetName val="觀光遊憩區遊客人次"/>
      <sheetName val="漁業"/>
      <sheetName val="教育"/>
      <sheetName val="物價"/>
    </sheetNames>
    <sheetDataSet>
      <sheetData sheetId="11">
        <row r="32">
          <cell r="P32">
            <v>403472</v>
          </cell>
        </row>
        <row r="33">
          <cell r="P33">
            <v>405919</v>
          </cell>
        </row>
        <row r="34">
          <cell r="P34">
            <v>407191</v>
          </cell>
        </row>
        <row r="37">
          <cell r="P37">
            <v>409001</v>
          </cell>
        </row>
        <row r="38">
          <cell r="P38">
            <v>410144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土地人口概況"/>
      <sheetName val="人口動態"/>
      <sheetName val="各鄉鎮土地人口概況"/>
      <sheetName val="各鄉鎮市人口消長"/>
      <sheetName val="勞動力與就業"/>
      <sheetName val="稅捐徵收"/>
      <sheetName val="環境保護"/>
      <sheetName val="社會福利"/>
      <sheetName val="衛生醫療"/>
      <sheetName val="保安防衛"/>
      <sheetName val="機動車輛"/>
      <sheetName val="交通事故"/>
      <sheetName val="火災防護"/>
      <sheetName val="歲出預算執行情形"/>
      <sheetName val="歲入預算執行情形"/>
      <sheetName val="工商行業"/>
      <sheetName val="總樓板面積"/>
      <sheetName val="觀光遊憩區遊客人次"/>
      <sheetName val="漁業"/>
      <sheetName val="教育"/>
      <sheetName val="價物"/>
    </sheetNames>
    <sheetDataSet>
      <sheetData sheetId="11">
        <row r="5">
          <cell r="P5">
            <v>295829</v>
          </cell>
        </row>
        <row r="6">
          <cell r="P6">
            <v>314674</v>
          </cell>
        </row>
        <row r="8">
          <cell r="P8">
            <v>332425</v>
          </cell>
        </row>
        <row r="9">
          <cell r="P9">
            <v>339763</v>
          </cell>
        </row>
        <row r="10">
          <cell r="P10">
            <v>348663</v>
          </cell>
        </row>
        <row r="11">
          <cell r="P11">
            <v>356904</v>
          </cell>
        </row>
        <row r="12">
          <cell r="P12">
            <v>362009</v>
          </cell>
        </row>
        <row r="14">
          <cell r="P14">
            <v>369117</v>
          </cell>
        </row>
        <row r="15">
          <cell r="P15">
            <v>378520</v>
          </cell>
        </row>
        <row r="16">
          <cell r="P16">
            <v>370944</v>
          </cell>
        </row>
        <row r="17">
          <cell r="P17">
            <v>372826</v>
          </cell>
        </row>
        <row r="18">
          <cell r="P18">
            <v>376633</v>
          </cell>
        </row>
        <row r="19">
          <cell r="P19">
            <v>378520</v>
          </cell>
        </row>
        <row r="20">
          <cell r="P20">
            <v>388870</v>
          </cell>
        </row>
        <row r="21">
          <cell r="P21">
            <v>380523</v>
          </cell>
        </row>
        <row r="22">
          <cell r="P22">
            <v>384021</v>
          </cell>
        </row>
        <row r="23">
          <cell r="P23">
            <v>387108</v>
          </cell>
        </row>
        <row r="24">
          <cell r="P24">
            <v>388870</v>
          </cell>
        </row>
        <row r="25">
          <cell r="P25">
            <v>399702</v>
          </cell>
        </row>
        <row r="26">
          <cell r="P26">
            <v>391840</v>
          </cell>
        </row>
        <row r="27">
          <cell r="P27">
            <v>394694</v>
          </cell>
        </row>
        <row r="28">
          <cell r="P28">
            <v>398189</v>
          </cell>
        </row>
        <row r="29">
          <cell r="P29">
            <v>399702</v>
          </cell>
        </row>
        <row r="31">
          <cell r="P31">
            <v>402114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A2" sqref="A2:I2"/>
    </sheetView>
  </sheetViews>
  <sheetFormatPr defaultColWidth="9.00390625" defaultRowHeight="16.5"/>
  <cols>
    <col min="1" max="8" width="9.00390625" style="51" customWidth="1"/>
    <col min="9" max="9" width="15.375" style="51" customWidth="1"/>
    <col min="10" max="16384" width="9.00390625" style="51" customWidth="1"/>
  </cols>
  <sheetData>
    <row r="2" spans="1:9" ht="25.5">
      <c r="A2" s="780" t="s">
        <v>634</v>
      </c>
      <c r="B2" s="780"/>
      <c r="C2" s="780"/>
      <c r="D2" s="780"/>
      <c r="E2" s="780"/>
      <c r="F2" s="780"/>
      <c r="G2" s="780"/>
      <c r="H2" s="780"/>
      <c r="I2" s="780"/>
    </row>
    <row r="3" spans="1:9" ht="39.75" customHeight="1">
      <c r="A3" s="781" t="s">
        <v>635</v>
      </c>
      <c r="B3" s="781"/>
      <c r="C3" s="781"/>
      <c r="D3" s="781"/>
      <c r="E3" s="781"/>
      <c r="F3" s="781"/>
      <c r="G3" s="781"/>
      <c r="H3" s="781"/>
      <c r="I3" s="781"/>
    </row>
    <row r="4" spans="1:9" s="777" customFormat="1" ht="27.75" customHeight="1">
      <c r="A4" s="778" t="s">
        <v>636</v>
      </c>
      <c r="B4" s="778"/>
      <c r="C4" s="778"/>
      <c r="D4" s="778"/>
      <c r="E4" s="778"/>
      <c r="F4" s="778"/>
      <c r="G4" s="778"/>
      <c r="H4" s="778"/>
      <c r="I4" s="778"/>
    </row>
    <row r="5" spans="1:9" s="777" customFormat="1" ht="27.75" customHeight="1">
      <c r="A5" s="778" t="s">
        <v>637</v>
      </c>
      <c r="B5" s="778"/>
      <c r="C5" s="778"/>
      <c r="D5" s="778"/>
      <c r="E5" s="778"/>
      <c r="F5" s="778"/>
      <c r="G5" s="778"/>
      <c r="H5" s="778"/>
      <c r="I5" s="778"/>
    </row>
    <row r="6" spans="1:9" s="777" customFormat="1" ht="27.75" customHeight="1">
      <c r="A6" s="778" t="s">
        <v>638</v>
      </c>
      <c r="B6" s="778"/>
      <c r="C6" s="778"/>
      <c r="D6" s="778"/>
      <c r="E6" s="778"/>
      <c r="F6" s="778"/>
      <c r="G6" s="778"/>
      <c r="H6" s="778"/>
      <c r="I6" s="778"/>
    </row>
    <row r="7" spans="1:9" s="777" customFormat="1" ht="27.75" customHeight="1">
      <c r="A7" s="778" t="s">
        <v>639</v>
      </c>
      <c r="B7" s="778"/>
      <c r="C7" s="778"/>
      <c r="D7" s="778"/>
      <c r="E7" s="778"/>
      <c r="F7" s="778"/>
      <c r="G7" s="778"/>
      <c r="H7" s="778"/>
      <c r="I7" s="778"/>
    </row>
    <row r="8" spans="1:9" s="777" customFormat="1" ht="27.75" customHeight="1">
      <c r="A8" s="778" t="s">
        <v>640</v>
      </c>
      <c r="B8" s="778"/>
      <c r="C8" s="778"/>
      <c r="D8" s="778"/>
      <c r="E8" s="778"/>
      <c r="F8" s="778"/>
      <c r="G8" s="778"/>
      <c r="H8" s="778"/>
      <c r="I8" s="778"/>
    </row>
    <row r="9" spans="1:9" s="777" customFormat="1" ht="27.75" customHeight="1">
      <c r="A9" s="778" t="s">
        <v>641</v>
      </c>
      <c r="B9" s="778"/>
      <c r="C9" s="778"/>
      <c r="D9" s="778"/>
      <c r="E9" s="778"/>
      <c r="F9" s="778"/>
      <c r="G9" s="778"/>
      <c r="H9" s="778"/>
      <c r="I9" s="778"/>
    </row>
    <row r="10" spans="1:9" s="777" customFormat="1" ht="27.75" customHeight="1">
      <c r="A10" s="778" t="s">
        <v>642</v>
      </c>
      <c r="B10" s="778"/>
      <c r="C10" s="778"/>
      <c r="D10" s="778"/>
      <c r="E10" s="778"/>
      <c r="F10" s="778"/>
      <c r="G10" s="778"/>
      <c r="H10" s="778"/>
      <c r="I10" s="778"/>
    </row>
    <row r="11" spans="1:9" s="777" customFormat="1" ht="27.75" customHeight="1">
      <c r="A11" s="778" t="s">
        <v>643</v>
      </c>
      <c r="B11" s="778"/>
      <c r="C11" s="778"/>
      <c r="D11" s="778"/>
      <c r="E11" s="778"/>
      <c r="F11" s="778"/>
      <c r="G11" s="778"/>
      <c r="H11" s="778"/>
      <c r="I11" s="778"/>
    </row>
    <row r="12" spans="1:9" s="777" customFormat="1" ht="27.75" customHeight="1">
      <c r="A12" s="778" t="s">
        <v>644</v>
      </c>
      <c r="B12" s="778"/>
      <c r="C12" s="778"/>
      <c r="D12" s="778"/>
      <c r="E12" s="778"/>
      <c r="F12" s="778"/>
      <c r="G12" s="778"/>
      <c r="H12" s="778"/>
      <c r="I12" s="778"/>
    </row>
    <row r="13" spans="1:9" s="777" customFormat="1" ht="27.75" customHeight="1">
      <c r="A13" s="778" t="s">
        <v>645</v>
      </c>
      <c r="B13" s="778"/>
      <c r="C13" s="778"/>
      <c r="D13" s="778"/>
      <c r="E13" s="778"/>
      <c r="F13" s="778"/>
      <c r="G13" s="778"/>
      <c r="H13" s="778"/>
      <c r="I13" s="778"/>
    </row>
    <row r="14" spans="1:9" s="777" customFormat="1" ht="27.75" customHeight="1">
      <c r="A14" s="778" t="s">
        <v>646</v>
      </c>
      <c r="B14" s="778"/>
      <c r="C14" s="778"/>
      <c r="D14" s="778"/>
      <c r="E14" s="778"/>
      <c r="F14" s="778"/>
      <c r="G14" s="778"/>
      <c r="H14" s="778"/>
      <c r="I14" s="778"/>
    </row>
    <row r="15" spans="1:9" s="777" customFormat="1" ht="27.75" customHeight="1">
      <c r="A15" s="778" t="s">
        <v>647</v>
      </c>
      <c r="B15" s="778"/>
      <c r="C15" s="778"/>
      <c r="D15" s="778"/>
      <c r="E15" s="778"/>
      <c r="F15" s="778"/>
      <c r="G15" s="778"/>
      <c r="H15" s="778"/>
      <c r="I15" s="778"/>
    </row>
    <row r="16" spans="1:9" s="777" customFormat="1" ht="27.75" customHeight="1">
      <c r="A16" s="778" t="s">
        <v>648</v>
      </c>
      <c r="B16" s="778"/>
      <c r="C16" s="778"/>
      <c r="D16" s="778"/>
      <c r="E16" s="778"/>
      <c r="F16" s="778"/>
      <c r="G16" s="778"/>
      <c r="H16" s="778"/>
      <c r="I16" s="778"/>
    </row>
    <row r="17" spans="1:9" s="777" customFormat="1" ht="27.75" customHeight="1">
      <c r="A17" s="778" t="s">
        <v>649</v>
      </c>
      <c r="B17" s="778"/>
      <c r="C17" s="778"/>
      <c r="D17" s="778"/>
      <c r="E17" s="778"/>
      <c r="F17" s="778"/>
      <c r="G17" s="778"/>
      <c r="H17" s="778"/>
      <c r="I17" s="778"/>
    </row>
    <row r="18" spans="1:9" s="777" customFormat="1" ht="27.75" customHeight="1">
      <c r="A18" s="778" t="s">
        <v>650</v>
      </c>
      <c r="B18" s="778"/>
      <c r="C18" s="778"/>
      <c r="D18" s="778"/>
      <c r="E18" s="778"/>
      <c r="F18" s="778"/>
      <c r="G18" s="778"/>
      <c r="H18" s="778"/>
      <c r="I18" s="778"/>
    </row>
    <row r="19" spans="1:9" s="777" customFormat="1" ht="27.75" customHeight="1">
      <c r="A19" s="778" t="s">
        <v>651</v>
      </c>
      <c r="B19" s="778"/>
      <c r="C19" s="778"/>
      <c r="D19" s="778"/>
      <c r="E19" s="778"/>
      <c r="F19" s="778"/>
      <c r="G19" s="778"/>
      <c r="H19" s="778"/>
      <c r="I19" s="778"/>
    </row>
    <row r="20" spans="1:9" s="777" customFormat="1" ht="27.75" customHeight="1">
      <c r="A20" s="778" t="s">
        <v>652</v>
      </c>
      <c r="B20" s="778"/>
      <c r="C20" s="778"/>
      <c r="D20" s="778"/>
      <c r="E20" s="778"/>
      <c r="F20" s="778"/>
      <c r="G20" s="778"/>
      <c r="H20" s="778"/>
      <c r="I20" s="778"/>
    </row>
    <row r="21" spans="1:9" s="777" customFormat="1" ht="27.75" customHeight="1">
      <c r="A21" s="778" t="s">
        <v>653</v>
      </c>
      <c r="B21" s="778"/>
      <c r="C21" s="778"/>
      <c r="D21" s="778"/>
      <c r="E21" s="778"/>
      <c r="F21" s="778"/>
      <c r="G21" s="778"/>
      <c r="H21" s="778"/>
      <c r="I21" s="778"/>
    </row>
    <row r="22" spans="1:9" s="777" customFormat="1" ht="27.75" customHeight="1">
      <c r="A22" s="778" t="s">
        <v>654</v>
      </c>
      <c r="B22" s="778"/>
      <c r="C22" s="778"/>
      <c r="D22" s="778"/>
      <c r="E22" s="778"/>
      <c r="F22" s="778"/>
      <c r="G22" s="778"/>
      <c r="H22" s="778"/>
      <c r="I22" s="778"/>
    </row>
    <row r="23" spans="1:9" s="777" customFormat="1" ht="27.75" customHeight="1">
      <c r="A23" s="778" t="s">
        <v>655</v>
      </c>
      <c r="B23" s="778"/>
      <c r="C23" s="778"/>
      <c r="D23" s="778"/>
      <c r="E23" s="778"/>
      <c r="F23" s="778"/>
      <c r="G23" s="778"/>
      <c r="H23" s="778"/>
      <c r="I23" s="778"/>
    </row>
    <row r="24" spans="1:9" s="777" customFormat="1" ht="27.75" customHeight="1">
      <c r="A24" s="778" t="s">
        <v>656</v>
      </c>
      <c r="B24" s="778"/>
      <c r="C24" s="778"/>
      <c r="D24" s="778"/>
      <c r="E24" s="778"/>
      <c r="F24" s="778"/>
      <c r="G24" s="778"/>
      <c r="H24" s="778"/>
      <c r="I24" s="778"/>
    </row>
    <row r="25" spans="1:9" s="777" customFormat="1" ht="16.5">
      <c r="A25" s="779"/>
      <c r="B25" s="779"/>
      <c r="C25" s="779"/>
      <c r="D25" s="779"/>
      <c r="E25" s="779"/>
      <c r="F25" s="779"/>
      <c r="G25" s="779"/>
      <c r="H25" s="779"/>
      <c r="I25" s="779"/>
    </row>
    <row r="26" spans="1:9" s="777" customFormat="1" ht="16.5">
      <c r="A26" s="779"/>
      <c r="B26" s="779"/>
      <c r="C26" s="779"/>
      <c r="D26" s="779"/>
      <c r="E26" s="779"/>
      <c r="F26" s="779"/>
      <c r="G26" s="779"/>
      <c r="H26" s="779"/>
      <c r="I26" s="779"/>
    </row>
    <row r="27" s="777" customFormat="1" ht="16.5"/>
    <row r="28" s="777" customFormat="1" ht="16.5"/>
    <row r="29" s="777" customFormat="1" ht="16.5"/>
    <row r="30" s="777" customFormat="1" ht="16.5"/>
    <row r="31" s="777" customFormat="1" ht="16.5"/>
    <row r="32" s="777" customFormat="1" ht="16.5"/>
    <row r="33" s="777" customFormat="1" ht="16.5"/>
    <row r="34" s="777" customFormat="1" ht="16.5"/>
    <row r="35" s="777" customFormat="1" ht="16.5"/>
    <row r="36" s="777" customFormat="1" ht="16.5"/>
    <row r="37" s="777" customFormat="1" ht="16.5"/>
    <row r="38" s="777" customFormat="1" ht="16.5"/>
    <row r="39" s="777" customFormat="1" ht="16.5"/>
  </sheetData>
  <mergeCells count="25">
    <mergeCell ref="A4:I4"/>
    <mergeCell ref="A5:I5"/>
    <mergeCell ref="A6:I6"/>
    <mergeCell ref="A7:I7"/>
    <mergeCell ref="A8:I8"/>
    <mergeCell ref="A9:I9"/>
    <mergeCell ref="A10:I10"/>
    <mergeCell ref="A11:I11"/>
    <mergeCell ref="A17:I17"/>
    <mergeCell ref="A18:I18"/>
    <mergeCell ref="A19:I19"/>
    <mergeCell ref="A12:I12"/>
    <mergeCell ref="A13:I13"/>
    <mergeCell ref="A14:I14"/>
    <mergeCell ref="A15:I15"/>
    <mergeCell ref="A24:I24"/>
    <mergeCell ref="A25:I25"/>
    <mergeCell ref="A26:I26"/>
    <mergeCell ref="A2:I2"/>
    <mergeCell ref="A3:I3"/>
    <mergeCell ref="A20:I20"/>
    <mergeCell ref="A21:I21"/>
    <mergeCell ref="A22:I22"/>
    <mergeCell ref="A23:I23"/>
    <mergeCell ref="A16:I16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7"/>
  <sheetViews>
    <sheetView showGridLines="0" workbookViewId="0" topLeftCell="A1">
      <selection activeCell="A1" sqref="A1:I1"/>
    </sheetView>
  </sheetViews>
  <sheetFormatPr defaultColWidth="9.00390625" defaultRowHeight="16.5"/>
  <cols>
    <col min="1" max="1" width="3.00390625" style="0" customWidth="1"/>
    <col min="2" max="8" width="11.625" style="0" customWidth="1"/>
    <col min="9" max="10" width="2.625" style="0" customWidth="1"/>
  </cols>
  <sheetData>
    <row r="1" spans="1:10" ht="39.75" customHeight="1">
      <c r="A1" s="776" t="s">
        <v>259</v>
      </c>
      <c r="B1" s="722"/>
      <c r="C1" s="722"/>
      <c r="D1" s="722"/>
      <c r="E1" s="722"/>
      <c r="F1" s="722"/>
      <c r="G1" s="722"/>
      <c r="H1" s="722"/>
      <c r="I1" s="722"/>
      <c r="J1" s="122"/>
    </row>
    <row r="2" spans="2:10" ht="95.25" customHeight="1">
      <c r="B2" s="1014" t="s">
        <v>15</v>
      </c>
      <c r="C2" s="1015"/>
      <c r="D2" s="1015"/>
      <c r="E2" s="1015"/>
      <c r="F2" s="1015"/>
      <c r="G2" s="1015"/>
      <c r="H2" s="1015"/>
      <c r="I2" s="127"/>
      <c r="J2" s="127"/>
    </row>
    <row r="3" spans="2:8" ht="18" customHeight="1">
      <c r="B3" s="2" t="s">
        <v>710</v>
      </c>
      <c r="C3" s="1"/>
      <c r="D3" s="1"/>
      <c r="E3" s="1"/>
      <c r="F3" s="1"/>
      <c r="G3" s="56"/>
      <c r="H3" s="56"/>
    </row>
    <row r="4" spans="2:8" ht="21.75" customHeight="1" thickBot="1">
      <c r="B4" s="230" t="s">
        <v>429</v>
      </c>
      <c r="C4" s="1"/>
      <c r="D4" s="1"/>
      <c r="E4" s="1"/>
      <c r="F4" s="1"/>
      <c r="G4" s="56"/>
      <c r="H4" s="56"/>
    </row>
    <row r="5" spans="2:8" ht="18" customHeight="1">
      <c r="B5" s="712" t="s">
        <v>419</v>
      </c>
      <c r="C5" s="1012" t="s">
        <v>206</v>
      </c>
      <c r="D5" s="1013"/>
      <c r="E5" s="1001" t="s">
        <v>133</v>
      </c>
      <c r="F5" s="1002"/>
      <c r="G5" s="709" t="s">
        <v>134</v>
      </c>
      <c r="H5" s="710"/>
    </row>
    <row r="6" spans="2:8" ht="21" customHeight="1">
      <c r="B6" s="713"/>
      <c r="C6" s="1017" t="s">
        <v>333</v>
      </c>
      <c r="D6" s="1018"/>
      <c r="E6" s="1003" t="s">
        <v>334</v>
      </c>
      <c r="F6" s="1004"/>
      <c r="G6" s="1016" t="s">
        <v>301</v>
      </c>
      <c r="H6" s="707"/>
    </row>
    <row r="7" spans="2:8" ht="15" customHeight="1">
      <c r="B7" s="713"/>
      <c r="C7" s="249" t="s">
        <v>208</v>
      </c>
      <c r="D7" s="250" t="s">
        <v>209</v>
      </c>
      <c r="E7" s="251" t="s">
        <v>208</v>
      </c>
      <c r="F7" s="344" t="s">
        <v>209</v>
      </c>
      <c r="G7" s="251" t="s">
        <v>135</v>
      </c>
      <c r="H7" s="252" t="s">
        <v>136</v>
      </c>
    </row>
    <row r="8" spans="2:8" ht="15" customHeight="1">
      <c r="B8" s="729" t="s">
        <v>420</v>
      </c>
      <c r="C8" s="253"/>
      <c r="D8" s="254"/>
      <c r="E8" s="348"/>
      <c r="F8" s="345"/>
      <c r="G8" s="130"/>
      <c r="H8" s="255" t="s">
        <v>138</v>
      </c>
    </row>
    <row r="9" spans="2:8" ht="15" customHeight="1">
      <c r="B9" s="729"/>
      <c r="C9" s="256" t="s">
        <v>207</v>
      </c>
      <c r="D9" s="349" t="s">
        <v>207</v>
      </c>
      <c r="E9" s="257" t="s">
        <v>211</v>
      </c>
      <c r="F9" s="346" t="s">
        <v>211</v>
      </c>
      <c r="G9" s="257" t="s">
        <v>211</v>
      </c>
      <c r="H9" s="255" t="s">
        <v>89</v>
      </c>
    </row>
    <row r="10" spans="2:8" ht="18" customHeight="1">
      <c r="B10" s="729"/>
      <c r="C10" s="1006" t="s">
        <v>367</v>
      </c>
      <c r="D10" s="350" t="s">
        <v>330</v>
      </c>
      <c r="E10" s="935" t="s">
        <v>367</v>
      </c>
      <c r="F10" s="267" t="s">
        <v>330</v>
      </c>
      <c r="G10" s="912" t="s">
        <v>329</v>
      </c>
      <c r="H10" s="1009" t="s">
        <v>368</v>
      </c>
    </row>
    <row r="11" spans="2:8" ht="18" customHeight="1">
      <c r="B11" s="729"/>
      <c r="C11" s="1007"/>
      <c r="D11" s="350" t="s">
        <v>331</v>
      </c>
      <c r="E11" s="1019"/>
      <c r="F11" s="267" t="s">
        <v>331</v>
      </c>
      <c r="G11" s="934"/>
      <c r="H11" s="1010"/>
    </row>
    <row r="12" spans="2:8" ht="15" customHeight="1" thickBot="1">
      <c r="B12" s="723"/>
      <c r="C12" s="1008"/>
      <c r="D12" s="268" t="s">
        <v>332</v>
      </c>
      <c r="E12" s="1020"/>
      <c r="F12" s="347" t="s">
        <v>332</v>
      </c>
      <c r="G12" s="931"/>
      <c r="H12" s="1011"/>
    </row>
    <row r="13" spans="2:8" ht="21" customHeight="1" hidden="1">
      <c r="B13" s="19" t="s">
        <v>22</v>
      </c>
      <c r="C13" s="7">
        <v>230</v>
      </c>
      <c r="D13" s="7">
        <v>2</v>
      </c>
      <c r="E13" s="7">
        <v>629</v>
      </c>
      <c r="F13" s="7">
        <v>47</v>
      </c>
      <c r="G13" s="9">
        <v>2552</v>
      </c>
      <c r="H13" s="9">
        <v>671</v>
      </c>
    </row>
    <row r="14" spans="2:8" ht="18" customHeight="1" hidden="1">
      <c r="B14" s="205" t="s">
        <v>316</v>
      </c>
      <c r="C14" s="7">
        <v>233</v>
      </c>
      <c r="D14" s="7">
        <v>13</v>
      </c>
      <c r="E14" s="7">
        <v>1199</v>
      </c>
      <c r="F14" s="7">
        <v>172</v>
      </c>
      <c r="G14" s="9">
        <v>3782</v>
      </c>
      <c r="H14" s="9">
        <v>511</v>
      </c>
    </row>
    <row r="15" spans="2:8" ht="18" customHeight="1" hidden="1">
      <c r="B15" s="205" t="s">
        <v>406</v>
      </c>
      <c r="C15" s="7">
        <v>620</v>
      </c>
      <c r="D15" s="7">
        <v>20</v>
      </c>
      <c r="E15" s="7">
        <v>1122</v>
      </c>
      <c r="F15" s="7">
        <v>164</v>
      </c>
      <c r="G15" s="9">
        <v>3962</v>
      </c>
      <c r="H15" s="9">
        <v>334</v>
      </c>
    </row>
    <row r="16" spans="2:6" ht="6.75" customHeight="1" hidden="1">
      <c r="B16" s="205"/>
      <c r="C16" s="7"/>
      <c r="D16" s="7"/>
      <c r="E16" s="7"/>
      <c r="F16" s="7"/>
    </row>
    <row r="17" spans="2:8" ht="19.5" customHeight="1" hidden="1">
      <c r="B17" s="205" t="s">
        <v>407</v>
      </c>
      <c r="C17" s="37">
        <v>546</v>
      </c>
      <c r="D17" s="37">
        <v>32</v>
      </c>
      <c r="E17" s="7">
        <v>4540</v>
      </c>
      <c r="F17" s="7">
        <v>416</v>
      </c>
      <c r="G17" s="7">
        <v>2697</v>
      </c>
      <c r="H17" s="7">
        <v>138</v>
      </c>
    </row>
    <row r="18" spans="2:8" ht="19.5" customHeight="1">
      <c r="B18" s="205" t="s">
        <v>408</v>
      </c>
      <c r="C18" s="37">
        <v>577</v>
      </c>
      <c r="D18" s="37">
        <v>31</v>
      </c>
      <c r="E18" s="7">
        <v>4278</v>
      </c>
      <c r="F18" s="7">
        <v>286</v>
      </c>
      <c r="G18" s="7">
        <v>3772</v>
      </c>
      <c r="H18" s="7">
        <v>12</v>
      </c>
    </row>
    <row r="19" spans="2:8" ht="19.5" customHeight="1">
      <c r="B19" s="205" t="s">
        <v>409</v>
      </c>
      <c r="C19" s="37">
        <v>1334</v>
      </c>
      <c r="D19" s="37">
        <v>28</v>
      </c>
      <c r="E19" s="7">
        <v>4503</v>
      </c>
      <c r="F19" s="7">
        <v>238</v>
      </c>
      <c r="G19" s="7">
        <v>3459</v>
      </c>
      <c r="H19" s="7">
        <v>3</v>
      </c>
    </row>
    <row r="20" spans="2:8" ht="19.5" customHeight="1">
      <c r="B20" s="205" t="s">
        <v>410</v>
      </c>
      <c r="C20" s="37">
        <v>1280</v>
      </c>
      <c r="D20" s="37">
        <v>29</v>
      </c>
      <c r="E20" s="7">
        <v>3463</v>
      </c>
      <c r="F20" s="7">
        <v>56</v>
      </c>
      <c r="G20" s="7">
        <v>3050</v>
      </c>
      <c r="H20" s="7">
        <v>28</v>
      </c>
    </row>
    <row r="21" spans="2:8" ht="19.5" customHeight="1">
      <c r="B21" s="205" t="s">
        <v>411</v>
      </c>
      <c r="C21" s="37">
        <v>641</v>
      </c>
      <c r="D21" s="37">
        <v>15</v>
      </c>
      <c r="E21" s="7">
        <v>3517</v>
      </c>
      <c r="F21" s="7">
        <v>53</v>
      </c>
      <c r="G21" s="7">
        <v>2870</v>
      </c>
      <c r="H21" s="7">
        <v>83</v>
      </c>
    </row>
    <row r="22" spans="2:8" ht="19.5" customHeight="1">
      <c r="B22" s="205" t="s">
        <v>412</v>
      </c>
      <c r="C22" s="37">
        <v>679</v>
      </c>
      <c r="D22" s="37">
        <v>24</v>
      </c>
      <c r="E22" s="37">
        <v>4353</v>
      </c>
      <c r="F22" s="37">
        <v>134</v>
      </c>
      <c r="G22" s="7">
        <v>2253</v>
      </c>
      <c r="H22" s="7">
        <v>82</v>
      </c>
    </row>
    <row r="23" spans="2:8" ht="19.5" customHeight="1">
      <c r="B23" s="205" t="s">
        <v>542</v>
      </c>
      <c r="C23" s="37">
        <v>1440</v>
      </c>
      <c r="D23" s="37">
        <v>33</v>
      </c>
      <c r="E23" s="37">
        <v>5984</v>
      </c>
      <c r="F23" s="37">
        <v>179</v>
      </c>
      <c r="G23" s="37">
        <v>2424</v>
      </c>
      <c r="H23" s="37">
        <v>52</v>
      </c>
    </row>
    <row r="24" spans="2:8" ht="19.5" customHeight="1">
      <c r="B24" s="205" t="s">
        <v>413</v>
      </c>
      <c r="C24" s="73">
        <v>1158</v>
      </c>
      <c r="D24" s="37">
        <v>82</v>
      </c>
      <c r="E24" s="329">
        <v>4935</v>
      </c>
      <c r="F24" s="37">
        <v>74</v>
      </c>
      <c r="G24" s="37">
        <v>2608</v>
      </c>
      <c r="H24" s="37">
        <v>189</v>
      </c>
    </row>
    <row r="25" spans="2:8" ht="19.5" customHeight="1">
      <c r="B25" s="205" t="s">
        <v>414</v>
      </c>
      <c r="C25" s="73">
        <f aca="true" t="shared" si="0" ref="C25:H25">SUM(C26:C33)</f>
        <v>1460</v>
      </c>
      <c r="D25" s="37">
        <f t="shared" si="0"/>
        <v>21</v>
      </c>
      <c r="E25" s="329">
        <f t="shared" si="0"/>
        <v>6140</v>
      </c>
      <c r="F25" s="37">
        <f t="shared" si="0"/>
        <v>129</v>
      </c>
      <c r="G25" s="37">
        <f t="shared" si="0"/>
        <v>2579</v>
      </c>
      <c r="H25" s="37">
        <f t="shared" si="0"/>
        <v>384</v>
      </c>
    </row>
    <row r="26" spans="2:8" ht="13.5" customHeight="1" hidden="1">
      <c r="B26" s="205" t="s">
        <v>543</v>
      </c>
      <c r="C26" s="73">
        <v>175</v>
      </c>
      <c r="D26" s="782">
        <v>4</v>
      </c>
      <c r="E26" s="782">
        <v>1515</v>
      </c>
      <c r="F26" s="782">
        <v>48</v>
      </c>
      <c r="G26" s="782">
        <v>635</v>
      </c>
      <c r="H26" s="782">
        <v>130</v>
      </c>
    </row>
    <row r="27" spans="2:8" ht="13.5" customHeight="1" hidden="1">
      <c r="B27" s="205" t="s">
        <v>335</v>
      </c>
      <c r="C27" s="73"/>
      <c r="D27" s="999"/>
      <c r="E27" s="999"/>
      <c r="F27" s="999"/>
      <c r="G27" s="999"/>
      <c r="H27" s="999"/>
    </row>
    <row r="28" spans="2:8" ht="13.5" customHeight="1" hidden="1">
      <c r="B28" s="205" t="s">
        <v>544</v>
      </c>
      <c r="C28" s="73">
        <v>319</v>
      </c>
      <c r="D28" s="782">
        <v>6</v>
      </c>
      <c r="E28" s="782">
        <v>1883</v>
      </c>
      <c r="F28" s="782">
        <v>40</v>
      </c>
      <c r="G28" s="782">
        <v>642</v>
      </c>
      <c r="H28" s="782">
        <v>125</v>
      </c>
    </row>
    <row r="29" spans="2:8" ht="13.5" customHeight="1" hidden="1">
      <c r="B29" s="205" t="s">
        <v>336</v>
      </c>
      <c r="C29" s="73"/>
      <c r="D29" s="999"/>
      <c r="E29" s="999"/>
      <c r="F29" s="999"/>
      <c r="G29" s="999"/>
      <c r="H29" s="999"/>
    </row>
    <row r="30" spans="2:8" ht="13.5" customHeight="1" hidden="1">
      <c r="B30" s="205" t="s">
        <v>545</v>
      </c>
      <c r="C30" s="73">
        <v>592</v>
      </c>
      <c r="D30" s="782">
        <v>4</v>
      </c>
      <c r="E30" s="782">
        <v>1531</v>
      </c>
      <c r="F30" s="782">
        <v>26</v>
      </c>
      <c r="G30" s="782">
        <v>662</v>
      </c>
      <c r="H30" s="782">
        <v>65</v>
      </c>
    </row>
    <row r="31" spans="2:8" ht="13.5" customHeight="1" hidden="1">
      <c r="B31" s="205" t="s">
        <v>337</v>
      </c>
      <c r="C31" s="73"/>
      <c r="D31" s="999"/>
      <c r="E31" s="999"/>
      <c r="F31" s="999"/>
      <c r="G31" s="999"/>
      <c r="H31" s="999"/>
    </row>
    <row r="32" spans="2:8" ht="13.5" customHeight="1" hidden="1">
      <c r="B32" s="205" t="s">
        <v>546</v>
      </c>
      <c r="C32" s="73">
        <v>374</v>
      </c>
      <c r="D32" s="782">
        <v>7</v>
      </c>
      <c r="E32" s="782">
        <v>1211</v>
      </c>
      <c r="F32" s="782">
        <v>15</v>
      </c>
      <c r="G32" s="782">
        <v>640</v>
      </c>
      <c r="H32" s="782">
        <v>64</v>
      </c>
    </row>
    <row r="33" spans="2:8" ht="13.5" customHeight="1" hidden="1">
      <c r="B33" s="205" t="s">
        <v>338</v>
      </c>
      <c r="C33" s="73"/>
      <c r="D33" s="999"/>
      <c r="E33" s="999"/>
      <c r="F33" s="999"/>
      <c r="G33" s="999"/>
      <c r="H33" s="999"/>
    </row>
    <row r="34" spans="2:8" ht="24" customHeight="1">
      <c r="B34" s="205" t="s">
        <v>463</v>
      </c>
      <c r="C34" s="73">
        <f aca="true" t="shared" si="1" ref="C34:H34">SUM(C35:C42)</f>
        <v>1094</v>
      </c>
      <c r="D34" s="37">
        <f t="shared" si="1"/>
        <v>28</v>
      </c>
      <c r="E34" s="37">
        <f t="shared" si="1"/>
        <v>5972</v>
      </c>
      <c r="F34" s="37">
        <f t="shared" si="1"/>
        <v>66</v>
      </c>
      <c r="G34" s="37">
        <f t="shared" si="1"/>
        <v>2581</v>
      </c>
      <c r="H34" s="37">
        <f t="shared" si="1"/>
        <v>274</v>
      </c>
    </row>
    <row r="35" spans="2:8" ht="13.5" customHeight="1" hidden="1">
      <c r="B35" s="205" t="s">
        <v>543</v>
      </c>
      <c r="C35" s="802">
        <v>243</v>
      </c>
      <c r="D35" s="782">
        <v>6</v>
      </c>
      <c r="E35" s="782">
        <v>1265</v>
      </c>
      <c r="F35" s="782">
        <v>19</v>
      </c>
      <c r="G35" s="782">
        <v>622</v>
      </c>
      <c r="H35" s="782">
        <v>59</v>
      </c>
    </row>
    <row r="36" spans="2:8" ht="13.5" customHeight="1" hidden="1">
      <c r="B36" s="205" t="s">
        <v>335</v>
      </c>
      <c r="C36" s="1005"/>
      <c r="D36" s="999"/>
      <c r="E36" s="999"/>
      <c r="F36" s="999"/>
      <c r="G36" s="999"/>
      <c r="H36" s="999"/>
    </row>
    <row r="37" spans="2:8" ht="13.5" customHeight="1" hidden="1">
      <c r="B37" s="205" t="s">
        <v>544</v>
      </c>
      <c r="C37" s="802">
        <v>187</v>
      </c>
      <c r="D37" s="782">
        <v>6</v>
      </c>
      <c r="E37" s="782">
        <v>1650</v>
      </c>
      <c r="F37" s="782">
        <v>26</v>
      </c>
      <c r="G37" s="782">
        <v>626</v>
      </c>
      <c r="H37" s="782">
        <v>74</v>
      </c>
    </row>
    <row r="38" spans="2:8" ht="13.5" customHeight="1" hidden="1">
      <c r="B38" s="205" t="s">
        <v>336</v>
      </c>
      <c r="C38" s="1005"/>
      <c r="D38" s="999"/>
      <c r="E38" s="999"/>
      <c r="F38" s="999"/>
      <c r="G38" s="999"/>
      <c r="H38" s="999"/>
    </row>
    <row r="39" spans="2:8" ht="13.5" customHeight="1" hidden="1">
      <c r="B39" s="205" t="s">
        <v>545</v>
      </c>
      <c r="C39" s="802">
        <v>260</v>
      </c>
      <c r="D39" s="782">
        <v>12</v>
      </c>
      <c r="E39" s="782">
        <v>1584</v>
      </c>
      <c r="F39" s="782">
        <v>13</v>
      </c>
      <c r="G39" s="782">
        <v>694</v>
      </c>
      <c r="H39" s="782">
        <v>73</v>
      </c>
    </row>
    <row r="40" spans="2:8" ht="3.75" customHeight="1" hidden="1">
      <c r="B40" s="205" t="s">
        <v>337</v>
      </c>
      <c r="C40" s="1005"/>
      <c r="D40" s="999"/>
      <c r="E40" s="999"/>
      <c r="F40" s="999"/>
      <c r="G40" s="999"/>
      <c r="H40" s="999"/>
    </row>
    <row r="41" spans="2:8" ht="13.5" customHeight="1" hidden="1">
      <c r="B41" s="205" t="s">
        <v>546</v>
      </c>
      <c r="C41" s="73">
        <v>404</v>
      </c>
      <c r="D41" s="37">
        <v>4</v>
      </c>
      <c r="E41" s="37">
        <v>1473</v>
      </c>
      <c r="F41" s="37">
        <v>8</v>
      </c>
      <c r="G41" s="37">
        <v>639</v>
      </c>
      <c r="H41" s="37">
        <v>68</v>
      </c>
    </row>
    <row r="42" spans="2:8" ht="12.75" customHeight="1" hidden="1">
      <c r="B42" s="205" t="s">
        <v>338</v>
      </c>
      <c r="C42" s="37"/>
      <c r="D42" s="338"/>
      <c r="E42" s="338"/>
      <c r="F42" s="338"/>
      <c r="G42" s="338"/>
      <c r="H42" s="338"/>
    </row>
    <row r="43" spans="2:8" ht="21" customHeight="1">
      <c r="B43" s="205" t="s">
        <v>524</v>
      </c>
      <c r="C43" s="37">
        <f aca="true" t="shared" si="2" ref="C43:H43">SUM(C44:C50)</f>
        <v>1589</v>
      </c>
      <c r="D43" s="37">
        <f t="shared" si="2"/>
        <v>29</v>
      </c>
      <c r="E43" s="37">
        <f t="shared" si="2"/>
        <v>3257</v>
      </c>
      <c r="F43" s="37">
        <f t="shared" si="2"/>
        <v>437</v>
      </c>
      <c r="G43" s="37">
        <f t="shared" si="2"/>
        <v>1993</v>
      </c>
      <c r="H43" s="37">
        <f t="shared" si="2"/>
        <v>514</v>
      </c>
    </row>
    <row r="44" spans="2:8" ht="13.5" customHeight="1" hidden="1">
      <c r="B44" s="205" t="s">
        <v>543</v>
      </c>
      <c r="C44" s="802">
        <v>468</v>
      </c>
      <c r="D44" s="782">
        <v>3</v>
      </c>
      <c r="E44" s="782">
        <v>831</v>
      </c>
      <c r="F44" s="782">
        <v>284</v>
      </c>
      <c r="G44" s="782">
        <v>549</v>
      </c>
      <c r="H44" s="782">
        <v>28</v>
      </c>
    </row>
    <row r="45" spans="2:8" ht="13.5" customHeight="1" hidden="1">
      <c r="B45" s="205" t="s">
        <v>335</v>
      </c>
      <c r="C45" s="1005"/>
      <c r="D45" s="999"/>
      <c r="E45" s="999"/>
      <c r="F45" s="999"/>
      <c r="G45" s="999"/>
      <c r="H45" s="999"/>
    </row>
    <row r="46" spans="2:8" ht="13.5" customHeight="1" hidden="1">
      <c r="B46" s="205" t="s">
        <v>544</v>
      </c>
      <c r="C46" s="802">
        <v>391</v>
      </c>
      <c r="D46" s="782">
        <v>6</v>
      </c>
      <c r="E46" s="782">
        <v>1058</v>
      </c>
      <c r="F46" s="782">
        <v>69</v>
      </c>
      <c r="G46" s="782">
        <v>761</v>
      </c>
      <c r="H46" s="782">
        <v>251</v>
      </c>
    </row>
    <row r="47" spans="2:8" ht="13.5" customHeight="1" hidden="1">
      <c r="B47" s="205" t="s">
        <v>336</v>
      </c>
      <c r="C47" s="1005"/>
      <c r="D47" s="999"/>
      <c r="E47" s="999"/>
      <c r="F47" s="999"/>
      <c r="G47" s="999"/>
      <c r="H47" s="999"/>
    </row>
    <row r="48" spans="2:8" ht="13.5" customHeight="1" hidden="1">
      <c r="B48" s="205" t="s">
        <v>545</v>
      </c>
      <c r="C48" s="782">
        <v>294</v>
      </c>
      <c r="D48" s="782">
        <v>7</v>
      </c>
      <c r="E48" s="782">
        <v>614</v>
      </c>
      <c r="F48" s="782">
        <v>58</v>
      </c>
      <c r="G48" s="782">
        <v>480</v>
      </c>
      <c r="H48" s="782">
        <v>185</v>
      </c>
    </row>
    <row r="49" spans="2:8" ht="13.5" customHeight="1" hidden="1">
      <c r="B49" s="205" t="s">
        <v>337</v>
      </c>
      <c r="C49" s="999"/>
      <c r="D49" s="999"/>
      <c r="E49" s="999"/>
      <c r="F49" s="999"/>
      <c r="G49" s="999"/>
      <c r="H49" s="999"/>
    </row>
    <row r="50" spans="2:8" ht="13.5" customHeight="1">
      <c r="B50" s="205" t="s">
        <v>546</v>
      </c>
      <c r="C50" s="782">
        <v>436</v>
      </c>
      <c r="D50" s="782">
        <v>13</v>
      </c>
      <c r="E50" s="782">
        <v>754</v>
      </c>
      <c r="F50" s="782">
        <v>26</v>
      </c>
      <c r="G50" s="782">
        <v>203</v>
      </c>
      <c r="H50" s="782">
        <v>50</v>
      </c>
    </row>
    <row r="51" spans="2:8" ht="13.5" customHeight="1">
      <c r="B51" s="205" t="s">
        <v>338</v>
      </c>
      <c r="C51" s="999"/>
      <c r="D51" s="999"/>
      <c r="E51" s="999"/>
      <c r="F51" s="999"/>
      <c r="G51" s="999"/>
      <c r="H51" s="999"/>
    </row>
    <row r="52" spans="2:8" ht="13.5" customHeight="1">
      <c r="B52" s="205" t="s">
        <v>581</v>
      </c>
      <c r="C52" s="37">
        <f aca="true" t="shared" si="3" ref="C52:H52">SUM(C53:C60)</f>
        <v>1492</v>
      </c>
      <c r="D52" s="37">
        <f t="shared" si="3"/>
        <v>83</v>
      </c>
      <c r="E52" s="37">
        <f t="shared" si="3"/>
        <v>2866</v>
      </c>
      <c r="F52" s="37">
        <f t="shared" si="3"/>
        <v>218</v>
      </c>
      <c r="G52" s="37">
        <f t="shared" si="3"/>
        <v>1855</v>
      </c>
      <c r="H52" s="37">
        <f t="shared" si="3"/>
        <v>735</v>
      </c>
    </row>
    <row r="53" spans="2:8" ht="13.5" customHeight="1">
      <c r="B53" s="205" t="s">
        <v>543</v>
      </c>
      <c r="C53" s="782">
        <v>299</v>
      </c>
      <c r="D53" s="782">
        <v>5</v>
      </c>
      <c r="E53" s="782">
        <v>751</v>
      </c>
      <c r="F53" s="782">
        <v>49</v>
      </c>
      <c r="G53" s="782">
        <v>355</v>
      </c>
      <c r="H53" s="782">
        <v>154</v>
      </c>
    </row>
    <row r="54" spans="2:8" ht="13.5" customHeight="1">
      <c r="B54" s="205" t="s">
        <v>335</v>
      </c>
      <c r="C54" s="999"/>
      <c r="D54" s="999"/>
      <c r="E54" s="999"/>
      <c r="F54" s="999"/>
      <c r="G54" s="999"/>
      <c r="H54" s="999"/>
    </row>
    <row r="55" spans="2:8" ht="13.5" customHeight="1">
      <c r="B55" s="205" t="s">
        <v>544</v>
      </c>
      <c r="C55" s="782">
        <v>302</v>
      </c>
      <c r="D55" s="782">
        <v>3</v>
      </c>
      <c r="E55" s="782">
        <v>628</v>
      </c>
      <c r="F55" s="782">
        <v>42</v>
      </c>
      <c r="G55" s="782">
        <v>744</v>
      </c>
      <c r="H55" s="782">
        <v>327</v>
      </c>
    </row>
    <row r="56" spans="2:8" ht="13.5" customHeight="1">
      <c r="B56" s="205" t="s">
        <v>336</v>
      </c>
      <c r="C56" s="999"/>
      <c r="D56" s="999"/>
      <c r="E56" s="999"/>
      <c r="F56" s="999"/>
      <c r="G56" s="999"/>
      <c r="H56" s="999"/>
    </row>
    <row r="57" spans="2:8" ht="13.5" customHeight="1">
      <c r="B57" s="205" t="s">
        <v>545</v>
      </c>
      <c r="C57" s="782">
        <v>369</v>
      </c>
      <c r="D57" s="782">
        <v>59</v>
      </c>
      <c r="E57" s="782">
        <v>668</v>
      </c>
      <c r="F57" s="782">
        <v>65</v>
      </c>
      <c r="G57" s="782">
        <v>440</v>
      </c>
      <c r="H57" s="782">
        <v>124</v>
      </c>
    </row>
    <row r="58" spans="2:8" ht="13.5" customHeight="1">
      <c r="B58" s="205" t="s">
        <v>337</v>
      </c>
      <c r="C58" s="999"/>
      <c r="D58" s="999"/>
      <c r="E58" s="999"/>
      <c r="F58" s="999"/>
      <c r="G58" s="999"/>
      <c r="H58" s="999"/>
    </row>
    <row r="59" spans="2:8" ht="13.5" customHeight="1">
      <c r="B59" s="205" t="s">
        <v>546</v>
      </c>
      <c r="C59" s="782">
        <v>522</v>
      </c>
      <c r="D59" s="782">
        <v>16</v>
      </c>
      <c r="E59" s="782">
        <v>819</v>
      </c>
      <c r="F59" s="782">
        <v>62</v>
      </c>
      <c r="G59" s="782">
        <v>316</v>
      </c>
      <c r="H59" s="782">
        <v>130</v>
      </c>
    </row>
    <row r="60" spans="2:8" ht="13.5" customHeight="1" thickBot="1">
      <c r="B60" s="209" t="s">
        <v>338</v>
      </c>
      <c r="C60" s="1000"/>
      <c r="D60" s="1000"/>
      <c r="E60" s="1000"/>
      <c r="F60" s="1000"/>
      <c r="G60" s="1000"/>
      <c r="H60" s="1000"/>
    </row>
    <row r="61" spans="2:8" ht="21.75" customHeight="1">
      <c r="B61" s="343" t="s">
        <v>29</v>
      </c>
      <c r="C61" s="806">
        <f aca="true" t="shared" si="4" ref="C61:H61">(C59-C57)/C57*100</f>
        <v>41.46341463414634</v>
      </c>
      <c r="D61" s="744">
        <f t="shared" si="4"/>
        <v>-72.88135593220339</v>
      </c>
      <c r="E61" s="744">
        <f t="shared" si="4"/>
        <v>22.604790419161677</v>
      </c>
      <c r="F61" s="744">
        <f t="shared" si="4"/>
        <v>-4.615384615384616</v>
      </c>
      <c r="G61" s="744">
        <f t="shared" si="4"/>
        <v>-28.18181818181818</v>
      </c>
      <c r="H61" s="744">
        <f t="shared" si="4"/>
        <v>4.838709677419355</v>
      </c>
    </row>
    <row r="62" spans="2:8" ht="21.75" customHeight="1" thickBot="1">
      <c r="B62" s="294" t="s">
        <v>431</v>
      </c>
      <c r="C62" s="807"/>
      <c r="D62" s="745"/>
      <c r="E62" s="745"/>
      <c r="F62" s="745"/>
      <c r="G62" s="745"/>
      <c r="H62" s="745"/>
    </row>
    <row r="63" spans="2:8" ht="21.75" customHeight="1">
      <c r="B63" s="210" t="s">
        <v>96</v>
      </c>
      <c r="C63" s="806">
        <f aca="true" t="shared" si="5" ref="C63:H63">(C59-C50)/C50*100</f>
        <v>19.724770642201836</v>
      </c>
      <c r="D63" s="744">
        <f t="shared" si="5"/>
        <v>23.076923076923077</v>
      </c>
      <c r="E63" s="744">
        <f t="shared" si="5"/>
        <v>8.620689655172415</v>
      </c>
      <c r="F63" s="744">
        <f t="shared" si="5"/>
        <v>138.46153846153845</v>
      </c>
      <c r="G63" s="744">
        <f t="shared" si="5"/>
        <v>55.66502463054187</v>
      </c>
      <c r="H63" s="744">
        <f t="shared" si="5"/>
        <v>160</v>
      </c>
    </row>
    <row r="64" spans="2:8" ht="21.75" customHeight="1" thickBot="1">
      <c r="B64" s="293" t="s">
        <v>430</v>
      </c>
      <c r="C64" s="807"/>
      <c r="D64" s="745"/>
      <c r="E64" s="745"/>
      <c r="F64" s="745"/>
      <c r="G64" s="745"/>
      <c r="H64" s="745"/>
    </row>
    <row r="65" ht="18.75" customHeight="1">
      <c r="B65" s="16" t="s">
        <v>708</v>
      </c>
    </row>
    <row r="66" ht="14.25" customHeight="1">
      <c r="B66" s="16" t="s">
        <v>504</v>
      </c>
    </row>
    <row r="67" spans="2:8" ht="19.5" customHeight="1">
      <c r="B67" s="56" t="s">
        <v>709</v>
      </c>
      <c r="C67" s="56"/>
      <c r="D67" s="56"/>
      <c r="E67" s="56"/>
      <c r="F67" s="56"/>
      <c r="G67" s="56"/>
      <c r="H67" s="56"/>
    </row>
    <row r="68" ht="4.5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 hidden="1"/>
    <row r="76" ht="30" customHeight="1" hidden="1"/>
    <row r="77" ht="30" customHeight="1" hidden="1"/>
    <row r="78" ht="30" customHeight="1"/>
    <row r="79" ht="30" customHeight="1" hidden="1"/>
    <row r="80" ht="30" customHeight="1" hidden="1"/>
    <row r="81" ht="30" customHeight="1" hidden="1"/>
    <row r="82" ht="30" customHeight="1" hidden="1"/>
    <row r="83" ht="30" customHeight="1" hidden="1"/>
    <row r="84" ht="30" customHeight="1" hidden="1"/>
    <row r="85" ht="30" customHeight="1" hidden="1"/>
    <row r="86" ht="30" customHeight="1" hidden="1"/>
    <row r="87" ht="30" customHeight="1"/>
    <row r="88" ht="30" customHeight="1" hidden="1"/>
    <row r="89" ht="30" customHeight="1" hidden="1"/>
    <row r="90" ht="30" customHeight="1" hidden="1"/>
    <row r="91" ht="30" customHeight="1" hidden="1"/>
    <row r="92" ht="30" customHeight="1" hidden="1"/>
    <row r="93" ht="30" customHeight="1" hidden="1"/>
    <row r="94" ht="30" customHeight="1" hidden="1"/>
    <row r="95" ht="30" customHeight="1" hidden="1"/>
    <row r="96" ht="30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9.75" customHeight="1"/>
    <row r="115" ht="16.5" customHeight="1"/>
    <row r="116" ht="16.5" customHeight="1"/>
    <row r="117" ht="16.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 hidden="1"/>
    <row r="144" ht="24.75" customHeight="1" hidden="1"/>
    <row r="145" ht="24.75" customHeight="1" hidden="1"/>
    <row r="146" ht="24.75" customHeight="1" hidden="1"/>
    <row r="147" ht="24.75" customHeight="1" hidden="1"/>
    <row r="148" ht="24.75" customHeight="1"/>
    <row r="149" ht="24.75" customHeight="1" hidden="1"/>
    <row r="150" ht="24.75" customHeight="1" hidden="1"/>
    <row r="151" ht="24.75" customHeight="1" hidden="1"/>
    <row r="152" ht="24.75" customHeight="1" hidden="1"/>
    <row r="153" ht="24.75" customHeight="1" hidden="1"/>
    <row r="154" ht="24.75" customHeight="1" hidden="1"/>
    <row r="155" ht="24.75" customHeight="1" hidden="1"/>
    <row r="156" ht="24.75" customHeight="1" hidden="1"/>
    <row r="157" ht="24.75" customHeight="1"/>
    <row r="158" ht="24.75" customHeight="1" hidden="1"/>
    <row r="159" ht="24.75" customHeight="1" hidden="1"/>
    <row r="160" ht="24.75" customHeight="1" hidden="1"/>
    <row r="161" ht="24.75" customHeight="1" hidden="1"/>
    <row r="162" ht="24.75" customHeight="1" hidden="1"/>
    <row r="163" ht="24.75" customHeight="1" hidden="1"/>
    <row r="164" ht="24.75" customHeight="1" hidden="1"/>
    <row r="165" ht="24.75" customHeight="1" hidden="1"/>
    <row r="166" ht="24.75" customHeight="1"/>
    <row r="175" ht="24.7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24" customHeight="1"/>
    <row r="185" ht="16.5" customHeight="1"/>
    <row r="186" ht="16.5" customHeight="1"/>
  </sheetData>
  <mergeCells count="112">
    <mergeCell ref="G50:G51"/>
    <mergeCell ref="H50:H51"/>
    <mergeCell ref="C50:C51"/>
    <mergeCell ref="D50:D51"/>
    <mergeCell ref="E50:E51"/>
    <mergeCell ref="F50:F51"/>
    <mergeCell ref="G48:G49"/>
    <mergeCell ref="H48:H49"/>
    <mergeCell ref="C48:C49"/>
    <mergeCell ref="D48:D49"/>
    <mergeCell ref="E48:E49"/>
    <mergeCell ref="F48:F49"/>
    <mergeCell ref="G55:G56"/>
    <mergeCell ref="H55:H56"/>
    <mergeCell ref="C55:C56"/>
    <mergeCell ref="D55:D56"/>
    <mergeCell ref="E55:E56"/>
    <mergeCell ref="F55:F56"/>
    <mergeCell ref="C44:C45"/>
    <mergeCell ref="D44:D45"/>
    <mergeCell ref="E44:E45"/>
    <mergeCell ref="F44:F45"/>
    <mergeCell ref="C46:C47"/>
    <mergeCell ref="D46:D47"/>
    <mergeCell ref="E46:E47"/>
    <mergeCell ref="F46:F47"/>
    <mergeCell ref="G46:G47"/>
    <mergeCell ref="H46:H47"/>
    <mergeCell ref="G37:G38"/>
    <mergeCell ref="H37:H38"/>
    <mergeCell ref="G39:G40"/>
    <mergeCell ref="H39:H40"/>
    <mergeCell ref="G44:G45"/>
    <mergeCell ref="H44:H45"/>
    <mergeCell ref="C37:C38"/>
    <mergeCell ref="D37:D38"/>
    <mergeCell ref="E37:E38"/>
    <mergeCell ref="F37:F38"/>
    <mergeCell ref="H28:H29"/>
    <mergeCell ref="D32:D33"/>
    <mergeCell ref="E32:E33"/>
    <mergeCell ref="F32:F33"/>
    <mergeCell ref="G32:G33"/>
    <mergeCell ref="H32:H33"/>
    <mergeCell ref="H30:H31"/>
    <mergeCell ref="F30:F31"/>
    <mergeCell ref="F28:F29"/>
    <mergeCell ref="H61:H62"/>
    <mergeCell ref="F61:F62"/>
    <mergeCell ref="C63:C64"/>
    <mergeCell ref="D63:D64"/>
    <mergeCell ref="E63:E64"/>
    <mergeCell ref="F63:F64"/>
    <mergeCell ref="G63:G64"/>
    <mergeCell ref="H63:H64"/>
    <mergeCell ref="G61:G62"/>
    <mergeCell ref="B8:B12"/>
    <mergeCell ref="C61:C62"/>
    <mergeCell ref="D61:D62"/>
    <mergeCell ref="E61:E62"/>
    <mergeCell ref="D30:D31"/>
    <mergeCell ref="E30:E31"/>
    <mergeCell ref="D28:D29"/>
    <mergeCell ref="E28:E29"/>
    <mergeCell ref="C39:C40"/>
    <mergeCell ref="D39:D40"/>
    <mergeCell ref="B5:B7"/>
    <mergeCell ref="C10:C12"/>
    <mergeCell ref="H10:H12"/>
    <mergeCell ref="A1:I1"/>
    <mergeCell ref="G5:H5"/>
    <mergeCell ref="C5:D5"/>
    <mergeCell ref="B2:H2"/>
    <mergeCell ref="G6:H6"/>
    <mergeCell ref="C6:D6"/>
    <mergeCell ref="E10:E12"/>
    <mergeCell ref="G10:G12"/>
    <mergeCell ref="H35:H36"/>
    <mergeCell ref="C35:C36"/>
    <mergeCell ref="D35:D36"/>
    <mergeCell ref="E35:E36"/>
    <mergeCell ref="F35:F36"/>
    <mergeCell ref="H26:H27"/>
    <mergeCell ref="D26:D27"/>
    <mergeCell ref="E26:E27"/>
    <mergeCell ref="F26:F27"/>
    <mergeCell ref="G35:G36"/>
    <mergeCell ref="G30:G31"/>
    <mergeCell ref="G26:G27"/>
    <mergeCell ref="G28:G29"/>
    <mergeCell ref="E39:E40"/>
    <mergeCell ref="F39:F40"/>
    <mergeCell ref="E5:F5"/>
    <mergeCell ref="E6:F6"/>
    <mergeCell ref="G53:G54"/>
    <mergeCell ref="H53:H54"/>
    <mergeCell ref="C53:C54"/>
    <mergeCell ref="D53:D54"/>
    <mergeCell ref="E53:E54"/>
    <mergeCell ref="F53:F54"/>
    <mergeCell ref="G59:G60"/>
    <mergeCell ref="H59:H60"/>
    <mergeCell ref="C59:C60"/>
    <mergeCell ref="D59:D60"/>
    <mergeCell ref="E59:E60"/>
    <mergeCell ref="F59:F60"/>
    <mergeCell ref="G57:G58"/>
    <mergeCell ref="H57:H58"/>
    <mergeCell ref="C57:C58"/>
    <mergeCell ref="D57:D58"/>
    <mergeCell ref="E57:E58"/>
    <mergeCell ref="F57:F58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87"/>
  <sheetViews>
    <sheetView view="pageBreakPreview" zoomScaleSheetLayoutView="100" workbookViewId="0" topLeftCell="A1">
      <pane xSplit="14895" topLeftCell="AJ1" activePane="topLeft" state="split"/>
      <selection pane="topLeft" activeCell="A1" sqref="A1:J1"/>
      <selection pane="topRight" activeCell="AJ21" sqref="AJ21"/>
    </sheetView>
  </sheetViews>
  <sheetFormatPr defaultColWidth="9.00390625" defaultRowHeight="24.75" customHeight="1"/>
  <cols>
    <col min="1" max="1" width="10.75390625" style="51" customWidth="1"/>
    <col min="2" max="3" width="8.625" style="0" customWidth="1"/>
    <col min="4" max="5" width="8.625" style="300" customWidth="1"/>
    <col min="6" max="6" width="8.625" style="0" customWidth="1"/>
    <col min="7" max="7" width="8.50390625" style="0" customWidth="1"/>
    <col min="8" max="8" width="8.375" style="300" customWidth="1"/>
    <col min="9" max="9" width="8.00390625" style="300" customWidth="1"/>
    <col min="10" max="10" width="6.625" style="0" customWidth="1"/>
    <col min="11" max="11" width="14.50390625" style="0" customWidth="1"/>
    <col min="12" max="12" width="7.00390625" style="300" customWidth="1"/>
    <col min="13" max="13" width="6.875" style="300" customWidth="1"/>
    <col min="14" max="14" width="6.875" style="481" customWidth="1"/>
    <col min="15" max="15" width="7.125" style="481" customWidth="1"/>
    <col min="16" max="17" width="6.875" style="300" customWidth="1"/>
    <col min="18" max="20" width="6.875" style="0" customWidth="1"/>
    <col min="21" max="21" width="8.00390625" style="0" customWidth="1"/>
    <col min="22" max="22" width="6.875" style="477" customWidth="1"/>
    <col min="23" max="23" width="6.875" style="0" customWidth="1"/>
    <col min="24" max="25" width="6.75390625" style="0" customWidth="1"/>
    <col min="26" max="27" width="6.875" style="0" customWidth="1"/>
    <col min="28" max="28" width="7.625" style="0" customWidth="1"/>
    <col min="29" max="29" width="9.75390625" style="0" customWidth="1"/>
    <col min="30" max="30" width="8.375" style="0" customWidth="1"/>
    <col min="31" max="31" width="9.75390625" style="0" customWidth="1"/>
    <col min="32" max="32" width="8.25390625" style="0" customWidth="1"/>
    <col min="35" max="35" width="10.375" style="0" customWidth="1"/>
    <col min="36" max="36" width="11.50390625" style="0" customWidth="1"/>
    <col min="37" max="37" width="11.875" style="0" customWidth="1"/>
    <col min="39" max="39" width="10.50390625" style="0" customWidth="1"/>
  </cols>
  <sheetData>
    <row r="1" spans="1:32" ht="45" customHeight="1" thickBot="1">
      <c r="A1" s="1027" t="s">
        <v>1228</v>
      </c>
      <c r="B1" s="1027"/>
      <c r="C1" s="1027"/>
      <c r="D1" s="1027"/>
      <c r="E1" s="1027"/>
      <c r="F1" s="1027"/>
      <c r="G1" s="1027"/>
      <c r="H1" s="1027"/>
      <c r="I1" s="1027"/>
      <c r="J1" s="1027"/>
      <c r="K1" s="444" t="s">
        <v>1229</v>
      </c>
      <c r="L1" s="1052" t="s">
        <v>1230</v>
      </c>
      <c r="M1" s="1053"/>
      <c r="N1" s="1053"/>
      <c r="O1" s="1053"/>
      <c r="P1" s="1053"/>
      <c r="Q1" s="1053"/>
      <c r="R1" s="1053"/>
      <c r="S1" s="1053"/>
      <c r="T1" s="1053"/>
      <c r="U1" s="1053"/>
      <c r="V1" s="1057" t="s">
        <v>1231</v>
      </c>
      <c r="W1" s="1058"/>
      <c r="X1" s="1058"/>
      <c r="Y1" s="1058"/>
      <c r="Z1" s="1058"/>
      <c r="AA1" s="1058"/>
      <c r="AB1" s="1058"/>
      <c r="AC1" s="1058"/>
      <c r="AD1" s="1058"/>
      <c r="AE1" s="1065" t="s">
        <v>1232</v>
      </c>
      <c r="AF1" s="1066"/>
    </row>
    <row r="2" spans="1:32" s="51" customFormat="1" ht="42.75" customHeight="1">
      <c r="A2" s="1028" t="s">
        <v>1233</v>
      </c>
      <c r="B2" s="1028"/>
      <c r="C2" s="1028"/>
      <c r="D2" s="1028"/>
      <c r="E2" s="1028"/>
      <c r="F2" s="1028"/>
      <c r="G2" s="1028"/>
      <c r="H2" s="1028"/>
      <c r="I2" s="1028"/>
      <c r="J2" s="1028"/>
      <c r="K2" s="856" t="s">
        <v>1234</v>
      </c>
      <c r="L2" s="1063" t="s">
        <v>1235</v>
      </c>
      <c r="M2" s="1064"/>
      <c r="N2" s="1064"/>
      <c r="O2" s="1064"/>
      <c r="P2" s="1064"/>
      <c r="Q2" s="1064"/>
      <c r="R2" s="1064"/>
      <c r="S2" s="1064"/>
      <c r="T2" s="1064"/>
      <c r="U2" s="1064"/>
      <c r="V2" s="1071" t="s">
        <v>1236</v>
      </c>
      <c r="W2" s="1064"/>
      <c r="X2" s="1064"/>
      <c r="Y2" s="1064"/>
      <c r="Z2" s="1064"/>
      <c r="AA2" s="1072"/>
      <c r="AB2" s="1059" t="s">
        <v>1237</v>
      </c>
      <c r="AC2" s="1060"/>
      <c r="AD2" s="1061" t="s">
        <v>1238</v>
      </c>
      <c r="AE2" s="1062"/>
      <c r="AF2" s="1067" t="s">
        <v>1239</v>
      </c>
    </row>
    <row r="3" spans="1:32" s="51" customFormat="1" ht="22.5" customHeight="1">
      <c r="A3" s="1028"/>
      <c r="B3" s="1028"/>
      <c r="C3" s="1028"/>
      <c r="D3" s="1028"/>
      <c r="E3" s="1028"/>
      <c r="F3" s="1028"/>
      <c r="G3" s="1028"/>
      <c r="H3" s="1028"/>
      <c r="I3" s="1028"/>
      <c r="J3" s="1028"/>
      <c r="K3" s="1029"/>
      <c r="L3" s="1070" t="s">
        <v>1240</v>
      </c>
      <c r="M3" s="1055"/>
      <c r="N3" s="1055"/>
      <c r="O3" s="1056"/>
      <c r="P3" s="1054" t="s">
        <v>1241</v>
      </c>
      <c r="Q3" s="1055"/>
      <c r="R3" s="1055"/>
      <c r="S3" s="1056"/>
      <c r="T3" s="1032" t="s">
        <v>1242</v>
      </c>
      <c r="U3" s="1033"/>
      <c r="V3" s="1033"/>
      <c r="W3" s="1034"/>
      <c r="X3" s="1054" t="s">
        <v>1243</v>
      </c>
      <c r="Y3" s="1055"/>
      <c r="Z3" s="1055"/>
      <c r="AA3" s="1055"/>
      <c r="AB3" s="1045" t="s">
        <v>1244</v>
      </c>
      <c r="AC3" s="1045" t="s">
        <v>1245</v>
      </c>
      <c r="AD3" s="1045" t="s">
        <v>1246</v>
      </c>
      <c r="AE3" s="1046" t="s">
        <v>1247</v>
      </c>
      <c r="AF3" s="1068"/>
    </row>
    <row r="4" spans="1:34" s="51" customFormat="1" ht="25.5" customHeight="1">
      <c r="A4" s="1028"/>
      <c r="B4" s="1028"/>
      <c r="C4" s="1028"/>
      <c r="D4" s="1028"/>
      <c r="E4" s="1028"/>
      <c r="F4" s="1028"/>
      <c r="G4" s="1028"/>
      <c r="H4" s="1028"/>
      <c r="I4" s="1028"/>
      <c r="J4" s="1028"/>
      <c r="K4" s="1030"/>
      <c r="L4" s="1035" t="s">
        <v>1248</v>
      </c>
      <c r="M4" s="1023" t="s">
        <v>1249</v>
      </c>
      <c r="N4" s="1025" t="s">
        <v>1250</v>
      </c>
      <c r="O4" s="1037" t="s">
        <v>1251</v>
      </c>
      <c r="P4" s="1023" t="s">
        <v>1252</v>
      </c>
      <c r="Q4" s="1023" t="s">
        <v>1249</v>
      </c>
      <c r="R4" s="1025" t="s">
        <v>1250</v>
      </c>
      <c r="S4" s="1037" t="s">
        <v>1251</v>
      </c>
      <c r="T4" s="1023" t="s">
        <v>1253</v>
      </c>
      <c r="U4" s="1023" t="s">
        <v>1249</v>
      </c>
      <c r="V4" s="1025" t="s">
        <v>1250</v>
      </c>
      <c r="W4" s="1037" t="s">
        <v>1251</v>
      </c>
      <c r="X4" s="1023" t="s">
        <v>1253</v>
      </c>
      <c r="Y4" s="1023" t="s">
        <v>1249</v>
      </c>
      <c r="Z4" s="1025" t="s">
        <v>1250</v>
      </c>
      <c r="AA4" s="1037" t="s">
        <v>1251</v>
      </c>
      <c r="AB4" s="687"/>
      <c r="AC4" s="687"/>
      <c r="AD4" s="687"/>
      <c r="AE4" s="1047"/>
      <c r="AF4" s="1068"/>
      <c r="AH4" s="402"/>
    </row>
    <row r="5" spans="1:36" s="51" customFormat="1" ht="20.25" customHeight="1" thickBot="1">
      <c r="A5" s="1028"/>
      <c r="B5" s="1028"/>
      <c r="C5" s="1028"/>
      <c r="D5" s="1028"/>
      <c r="E5" s="1028"/>
      <c r="F5" s="1028"/>
      <c r="G5" s="1028"/>
      <c r="H5" s="1028"/>
      <c r="I5" s="1028"/>
      <c r="J5" s="1028"/>
      <c r="K5" s="1031"/>
      <c r="L5" s="1036"/>
      <c r="M5" s="1024"/>
      <c r="N5" s="1026"/>
      <c r="O5" s="1038"/>
      <c r="P5" s="1024"/>
      <c r="Q5" s="1024"/>
      <c r="R5" s="1026"/>
      <c r="S5" s="1038"/>
      <c r="T5" s="1024"/>
      <c r="U5" s="1024"/>
      <c r="V5" s="1026"/>
      <c r="W5" s="1038"/>
      <c r="X5" s="1024"/>
      <c r="Y5" s="1024"/>
      <c r="Z5" s="1026"/>
      <c r="AA5" s="1038"/>
      <c r="AB5" s="862"/>
      <c r="AC5" s="862"/>
      <c r="AD5" s="862"/>
      <c r="AE5" s="1048"/>
      <c r="AF5" s="1069"/>
      <c r="AH5" s="446"/>
      <c r="AI5" s="51" t="s">
        <v>1254</v>
      </c>
      <c r="AJ5"/>
    </row>
    <row r="6" spans="1:35" ht="24" customHeight="1" hidden="1">
      <c r="A6" s="393"/>
      <c r="B6" s="379"/>
      <c r="C6" s="379"/>
      <c r="D6" s="447"/>
      <c r="E6" s="448"/>
      <c r="F6" s="379"/>
      <c r="G6" s="379"/>
      <c r="H6" s="447"/>
      <c r="I6" s="447"/>
      <c r="J6" s="379"/>
      <c r="K6" s="394" t="s">
        <v>1220</v>
      </c>
      <c r="L6" s="449">
        <v>3530</v>
      </c>
      <c r="M6" s="7">
        <f>L6*N6/100</f>
        <v>2240.1380000000004</v>
      </c>
      <c r="N6" s="8">
        <v>63.46</v>
      </c>
      <c r="O6" s="8">
        <f>L6/AF6*100000</f>
        <v>759.6282340687884</v>
      </c>
      <c r="P6" s="7">
        <v>336</v>
      </c>
      <c r="Q6" s="7">
        <f>P6*R6/100</f>
        <v>237.01440000000002</v>
      </c>
      <c r="R6" s="8">
        <v>70.54</v>
      </c>
      <c r="S6" s="8">
        <f>P6/AF6*100000</f>
        <v>72.304557123828</v>
      </c>
      <c r="T6" s="7">
        <v>1537</v>
      </c>
      <c r="U6" s="7">
        <f>T6*V6/100</f>
        <v>495.98990000000003</v>
      </c>
      <c r="V6" s="8">
        <v>32.27</v>
      </c>
      <c r="W6" s="8">
        <f>T6/AF6*100000</f>
        <v>330.7503104146537</v>
      </c>
      <c r="X6" s="7">
        <f>L6-P6-T6</f>
        <v>1657</v>
      </c>
      <c r="Y6" s="7">
        <f>M6-Q6-U6</f>
        <v>1507.1337000000003</v>
      </c>
      <c r="Z6" s="8">
        <f>Y6/X6*100</f>
        <v>90.95556427278215</v>
      </c>
      <c r="AA6" s="8">
        <f>X6/AF6*100000</f>
        <v>356.5733665303066</v>
      </c>
      <c r="AB6" s="7">
        <v>240</v>
      </c>
      <c r="AC6" s="7">
        <v>569</v>
      </c>
      <c r="AD6" s="7">
        <v>1087</v>
      </c>
      <c r="AE6" s="7">
        <v>514817</v>
      </c>
      <c r="AF6" s="7">
        <v>464701</v>
      </c>
      <c r="AH6" s="450" t="s">
        <v>1255</v>
      </c>
      <c r="AI6" s="451">
        <v>894</v>
      </c>
    </row>
    <row r="7" spans="1:35" ht="24" customHeight="1" hidden="1">
      <c r="A7" s="393"/>
      <c r="B7" s="379"/>
      <c r="C7" s="379"/>
      <c r="D7" s="447"/>
      <c r="E7" s="448"/>
      <c r="F7" s="379"/>
      <c r="G7" s="379"/>
      <c r="H7" s="447"/>
      <c r="I7" s="447"/>
      <c r="J7" s="379"/>
      <c r="K7" s="400" t="s">
        <v>1256</v>
      </c>
      <c r="L7" s="139">
        <v>4169</v>
      </c>
      <c r="M7" s="7">
        <f>L7*N7/100</f>
        <v>2784.8920000000003</v>
      </c>
      <c r="N7" s="8">
        <v>66.8</v>
      </c>
      <c r="O7" s="8">
        <f>L7/AF7*100000</f>
        <v>896.4010647584727</v>
      </c>
      <c r="P7" s="7">
        <v>436</v>
      </c>
      <c r="Q7" s="7">
        <f>P7*R7/100</f>
        <v>318.0184</v>
      </c>
      <c r="R7" s="8">
        <v>72.94</v>
      </c>
      <c r="S7" s="8">
        <f>P7/AF7*100000</f>
        <v>93.74690914720415</v>
      </c>
      <c r="T7" s="7">
        <v>1738</v>
      </c>
      <c r="U7" s="7">
        <f>T7*V7/100</f>
        <v>590.051</v>
      </c>
      <c r="V7" s="8">
        <v>33.95</v>
      </c>
      <c r="W7" s="8">
        <f>T7/AF7*100000</f>
        <v>373.6975415088092</v>
      </c>
      <c r="X7" s="7">
        <f>L7-P7-T7</f>
        <v>1995</v>
      </c>
      <c r="Y7" s="7">
        <f>M7-Q7-U7</f>
        <v>1876.8226000000004</v>
      </c>
      <c r="Z7" s="8">
        <f>Y7/X7*100</f>
        <v>94.07632080200503</v>
      </c>
      <c r="AA7" s="8">
        <f>X7/AF7*100000</f>
        <v>428.95661410245935</v>
      </c>
      <c r="AB7" s="7">
        <v>259</v>
      </c>
      <c r="AC7" s="7">
        <v>601</v>
      </c>
      <c r="AD7" s="7">
        <v>1334</v>
      </c>
      <c r="AE7" s="7">
        <v>119871</v>
      </c>
      <c r="AF7" s="7">
        <v>465082</v>
      </c>
      <c r="AH7" s="452" t="s">
        <v>1208</v>
      </c>
      <c r="AI7" s="451">
        <v>783</v>
      </c>
    </row>
    <row r="8" spans="1:35" ht="24" customHeight="1" hidden="1">
      <c r="A8" s="393"/>
      <c r="B8" s="379"/>
      <c r="C8" s="379"/>
      <c r="D8" s="447"/>
      <c r="E8" s="448"/>
      <c r="F8" s="379"/>
      <c r="G8" s="379"/>
      <c r="H8" s="447"/>
      <c r="I8" s="447"/>
      <c r="J8" s="379"/>
      <c r="K8" s="394"/>
      <c r="L8" s="139"/>
      <c r="M8" s="7"/>
      <c r="N8" s="8"/>
      <c r="O8" s="8"/>
      <c r="P8" s="7"/>
      <c r="Q8" s="7"/>
      <c r="R8" s="8"/>
      <c r="S8" s="8"/>
      <c r="T8" s="7"/>
      <c r="U8" s="7"/>
      <c r="V8" s="8"/>
      <c r="W8" s="8"/>
      <c r="X8" s="7"/>
      <c r="Y8" s="7"/>
      <c r="Z8" s="8"/>
      <c r="AA8" s="8"/>
      <c r="AB8" s="7"/>
      <c r="AC8" s="7"/>
      <c r="AD8" s="7"/>
      <c r="AE8" s="7"/>
      <c r="AF8" s="7"/>
      <c r="AH8" s="402" t="s">
        <v>880</v>
      </c>
      <c r="AI8" s="451">
        <v>1256.78</v>
      </c>
    </row>
    <row r="9" spans="1:35" ht="24" customHeight="1" hidden="1">
      <c r="A9" s="393"/>
      <c r="B9" s="379"/>
      <c r="C9" s="379"/>
      <c r="D9" s="447"/>
      <c r="E9" s="448"/>
      <c r="F9" s="379"/>
      <c r="G9" s="379"/>
      <c r="H9" s="447"/>
      <c r="I9" s="447"/>
      <c r="J9" s="379"/>
      <c r="K9" s="400" t="s">
        <v>1257</v>
      </c>
      <c r="L9" s="139">
        <v>4164</v>
      </c>
      <c r="M9" s="7">
        <f>L9*N9/100</f>
        <v>2966.0172000000002</v>
      </c>
      <c r="N9" s="8">
        <v>71.23</v>
      </c>
      <c r="O9" s="8">
        <f>L9/AF9*100000</f>
        <v>893.82692728748</v>
      </c>
      <c r="P9" s="7">
        <v>409</v>
      </c>
      <c r="Q9" s="7">
        <f>P9*R9/100</f>
        <v>300.00149999999996</v>
      </c>
      <c r="R9" s="8">
        <v>73.35</v>
      </c>
      <c r="S9" s="8">
        <f>P9/AF9*100000</f>
        <v>87.79423949581636</v>
      </c>
      <c r="T9" s="7">
        <v>1651</v>
      </c>
      <c r="U9" s="7">
        <f>T9*V9/100</f>
        <v>608.0632999999999</v>
      </c>
      <c r="V9" s="8">
        <v>36.83</v>
      </c>
      <c r="W9" s="8">
        <f>T9/AF9*100000</f>
        <v>354.3967956175863</v>
      </c>
      <c r="X9" s="7">
        <f aca="true" t="shared" si="0" ref="X9:Y13">L9-P9-T9</f>
        <v>2104</v>
      </c>
      <c r="Y9" s="7">
        <f t="shared" si="0"/>
        <v>2057.9524000000006</v>
      </c>
      <c r="Z9" s="8">
        <f>Y9/X9*100</f>
        <v>97.81142585551333</v>
      </c>
      <c r="AA9" s="8">
        <f>X9/AF9*100000</f>
        <v>451.6358921740773</v>
      </c>
      <c r="AB9" s="7">
        <v>193</v>
      </c>
      <c r="AC9" s="7">
        <v>482</v>
      </c>
      <c r="AD9" s="7">
        <v>940</v>
      </c>
      <c r="AE9" s="7">
        <v>61745</v>
      </c>
      <c r="AF9" s="7">
        <v>465862</v>
      </c>
      <c r="AH9" s="446" t="s">
        <v>1208</v>
      </c>
      <c r="AI9" s="451">
        <v>783</v>
      </c>
    </row>
    <row r="10" spans="1:35" ht="24" customHeight="1" hidden="1">
      <c r="A10" s="393"/>
      <c r="B10" s="379"/>
      <c r="C10" s="379"/>
      <c r="D10" s="447"/>
      <c r="E10" s="448"/>
      <c r="F10" s="379"/>
      <c r="G10" s="379"/>
      <c r="H10" s="447"/>
      <c r="I10" s="447"/>
      <c r="J10" s="379"/>
      <c r="K10" s="394" t="s">
        <v>1258</v>
      </c>
      <c r="L10" s="139">
        <v>3648</v>
      </c>
      <c r="M10" s="7">
        <f>L10*N10/100</f>
        <v>2324.1408</v>
      </c>
      <c r="N10" s="8">
        <v>63.71</v>
      </c>
      <c r="O10" s="8">
        <f>L10/AF10*100000</f>
        <v>782.6394773821911</v>
      </c>
      <c r="P10" s="7">
        <v>370</v>
      </c>
      <c r="Q10" s="7">
        <f>P10*R10/100</f>
        <v>268.99</v>
      </c>
      <c r="R10" s="8">
        <v>72.7</v>
      </c>
      <c r="S10" s="8">
        <f>P10/AF10*100000</f>
        <v>79.3795522564174</v>
      </c>
      <c r="T10" s="7">
        <v>1571</v>
      </c>
      <c r="U10" s="7">
        <f>T10*V10/100</f>
        <v>533.0403</v>
      </c>
      <c r="V10" s="8">
        <v>33.93</v>
      </c>
      <c r="W10" s="8">
        <f>T10/AF10*100000</f>
        <v>337.0412880941399</v>
      </c>
      <c r="X10" s="7">
        <f t="shared" si="0"/>
        <v>1707</v>
      </c>
      <c r="Y10" s="7">
        <f t="shared" si="0"/>
        <v>1522.1105000000002</v>
      </c>
      <c r="Z10" s="8">
        <f>Y10/X10*100</f>
        <v>89.16874633860576</v>
      </c>
      <c r="AA10" s="8">
        <f>X10/AF10*100000</f>
        <v>366.2186370316338</v>
      </c>
      <c r="AB10" s="7">
        <v>153</v>
      </c>
      <c r="AC10" s="7">
        <v>287</v>
      </c>
      <c r="AD10" s="7">
        <v>1029</v>
      </c>
      <c r="AE10" s="7">
        <v>45679</v>
      </c>
      <c r="AF10" s="7">
        <v>466115</v>
      </c>
      <c r="AH10" s="446" t="s">
        <v>1209</v>
      </c>
      <c r="AI10" s="451">
        <v>1257</v>
      </c>
    </row>
    <row r="11" spans="1:35" ht="24" customHeight="1">
      <c r="A11" s="393"/>
      <c r="B11" s="379"/>
      <c r="C11" s="379"/>
      <c r="D11" s="447"/>
      <c r="E11" s="448"/>
      <c r="F11" s="379"/>
      <c r="G11" s="379"/>
      <c r="H11" s="447"/>
      <c r="I11" s="447"/>
      <c r="J11" s="379"/>
      <c r="K11" s="394" t="s">
        <v>1259</v>
      </c>
      <c r="L11" s="139">
        <v>5848</v>
      </c>
      <c r="M11" s="7">
        <f>L11*N11/100</f>
        <v>4090.0912</v>
      </c>
      <c r="N11" s="8">
        <v>69.94</v>
      </c>
      <c r="O11" s="8">
        <f>L11/AF11*100000</f>
        <v>1256.7803385226384</v>
      </c>
      <c r="P11" s="7">
        <v>287</v>
      </c>
      <c r="Q11" s="7">
        <f>P11*R11/100</f>
        <v>245.98769999999996</v>
      </c>
      <c r="R11" s="8">
        <v>85.71</v>
      </c>
      <c r="S11" s="8">
        <f>P11/AF11*100000</f>
        <v>61.67851524555356</v>
      </c>
      <c r="T11" s="7">
        <v>3563</v>
      </c>
      <c r="U11" s="7">
        <f>T11*V11/100</f>
        <v>1953.9492</v>
      </c>
      <c r="V11" s="8">
        <v>54.84</v>
      </c>
      <c r="W11" s="8">
        <f>T11/AF11*100000</f>
        <v>765.7162014630917</v>
      </c>
      <c r="X11" s="7">
        <f t="shared" si="0"/>
        <v>1998</v>
      </c>
      <c r="Y11" s="7">
        <f t="shared" si="0"/>
        <v>1890.1542999999997</v>
      </c>
      <c r="Z11" s="8">
        <f>Y11/X11*100</f>
        <v>94.6023173173173</v>
      </c>
      <c r="AA11" s="8">
        <f>X11/AF11*100000</f>
        <v>429.3856218139931</v>
      </c>
      <c r="AB11" s="7">
        <v>112</v>
      </c>
      <c r="AC11" s="7">
        <v>182</v>
      </c>
      <c r="AD11" s="7">
        <v>258</v>
      </c>
      <c r="AE11" s="7">
        <v>79314</v>
      </c>
      <c r="AF11" s="7">
        <v>465316</v>
      </c>
      <c r="AH11" s="402" t="s">
        <v>882</v>
      </c>
      <c r="AI11" s="451">
        <v>1484.21</v>
      </c>
    </row>
    <row r="12" spans="1:40" ht="24" customHeight="1">
      <c r="A12" s="393"/>
      <c r="B12" s="379"/>
      <c r="C12" s="379"/>
      <c r="D12" s="447"/>
      <c r="E12" s="448"/>
      <c r="F12" s="379"/>
      <c r="G12" s="379"/>
      <c r="H12" s="447"/>
      <c r="I12" s="447"/>
      <c r="J12" s="379"/>
      <c r="K12" s="394" t="s">
        <v>1260</v>
      </c>
      <c r="L12" s="139">
        <v>6903</v>
      </c>
      <c r="M12" s="7">
        <f>L12*N12/100</f>
        <v>4437.2484</v>
      </c>
      <c r="N12" s="8">
        <v>64.28</v>
      </c>
      <c r="O12" s="8">
        <f>L12/AF12*100000</f>
        <v>1484.2129027403005</v>
      </c>
      <c r="P12" s="7">
        <v>188</v>
      </c>
      <c r="Q12" s="7">
        <f>P12*R12/100</f>
        <v>153.9908</v>
      </c>
      <c r="R12" s="8">
        <v>81.91</v>
      </c>
      <c r="S12" s="8">
        <f>P12/AF12*100000</f>
        <v>40.42184929960546</v>
      </c>
      <c r="T12" s="7">
        <v>4114</v>
      </c>
      <c r="U12" s="7">
        <f>T12*V12/100</f>
        <v>1912.1872</v>
      </c>
      <c r="V12" s="8">
        <v>46.48</v>
      </c>
      <c r="W12" s="8">
        <f>T12/AF12*100000</f>
        <v>884.5504681839193</v>
      </c>
      <c r="X12" s="7">
        <f t="shared" si="0"/>
        <v>2601</v>
      </c>
      <c r="Y12" s="7">
        <f t="shared" si="0"/>
        <v>2371.0704000000005</v>
      </c>
      <c r="Z12" s="8">
        <f>Y12/X12*100</f>
        <v>91.15995386389852</v>
      </c>
      <c r="AA12" s="8">
        <f>X12/AF12*100000</f>
        <v>559.2405852567755</v>
      </c>
      <c r="AB12" s="7">
        <v>195</v>
      </c>
      <c r="AC12" s="7">
        <v>257</v>
      </c>
      <c r="AD12" s="7">
        <v>164</v>
      </c>
      <c r="AE12" s="7">
        <v>38304</v>
      </c>
      <c r="AF12" s="7">
        <v>465095</v>
      </c>
      <c r="AH12" s="402" t="s">
        <v>884</v>
      </c>
      <c r="AI12" s="451">
        <v>1641.06</v>
      </c>
      <c r="AJ12" s="51"/>
      <c r="AK12" s="380" t="s">
        <v>1221</v>
      </c>
      <c r="AL12" s="453">
        <v>1676</v>
      </c>
      <c r="AM12" s="453">
        <v>72</v>
      </c>
      <c r="AN12" s="453">
        <v>28</v>
      </c>
    </row>
    <row r="13" spans="1:40" ht="24" customHeight="1">
      <c r="A13" s="393"/>
      <c r="B13" s="379"/>
      <c r="C13" s="379"/>
      <c r="D13" s="447"/>
      <c r="E13" s="448"/>
      <c r="F13" s="379"/>
      <c r="G13" s="379"/>
      <c r="H13" s="447"/>
      <c r="I13" s="447"/>
      <c r="J13" s="379"/>
      <c r="K13" s="394" t="s">
        <v>1261</v>
      </c>
      <c r="L13" s="139">
        <v>7639</v>
      </c>
      <c r="M13" s="7">
        <f>L13*N13/100</f>
        <v>4859.9318</v>
      </c>
      <c r="N13" s="8">
        <v>63.62</v>
      </c>
      <c r="O13" s="8">
        <f>L13/AF13*100000</f>
        <v>1641.0558268330565</v>
      </c>
      <c r="P13" s="7">
        <v>185</v>
      </c>
      <c r="Q13" s="7">
        <f>P13*R13/100</f>
        <v>144.00400000000002</v>
      </c>
      <c r="R13" s="8">
        <v>77.84</v>
      </c>
      <c r="S13" s="8">
        <f>P13/AF13*100000</f>
        <v>39.74281031078878</v>
      </c>
      <c r="T13" s="7">
        <v>4609</v>
      </c>
      <c r="U13" s="7">
        <f>T13*V13/100</f>
        <v>2550.1597</v>
      </c>
      <c r="V13" s="8">
        <v>55.33</v>
      </c>
      <c r="W13" s="8">
        <f>T13/AF13*100000</f>
        <v>990.1330417428404</v>
      </c>
      <c r="X13" s="7">
        <f t="shared" si="0"/>
        <v>2845</v>
      </c>
      <c r="Y13" s="7">
        <f t="shared" si="0"/>
        <v>2165.7681000000002</v>
      </c>
      <c r="Z13" s="8">
        <f>Y13/X13*100</f>
        <v>76.1254165202109</v>
      </c>
      <c r="AA13" s="8">
        <f>X13/AF13*100000</f>
        <v>611.1799747794274</v>
      </c>
      <c r="AB13" s="7">
        <v>88</v>
      </c>
      <c r="AC13" s="7">
        <v>166</v>
      </c>
      <c r="AD13" s="7">
        <v>536</v>
      </c>
      <c r="AE13" s="7">
        <v>38797</v>
      </c>
      <c r="AF13" s="7">
        <v>465493</v>
      </c>
      <c r="AH13" s="402" t="s">
        <v>886</v>
      </c>
      <c r="AI13" s="451">
        <v>1583</v>
      </c>
      <c r="AJ13" s="51"/>
      <c r="AK13" s="443" t="s">
        <v>876</v>
      </c>
      <c r="AL13" s="453">
        <v>1775</v>
      </c>
      <c r="AM13" s="453">
        <v>53</v>
      </c>
      <c r="AN13" s="453">
        <v>37</v>
      </c>
    </row>
    <row r="14" spans="1:40" ht="24" customHeight="1">
      <c r="A14" s="393"/>
      <c r="B14" s="379"/>
      <c r="C14" s="379"/>
      <c r="D14" s="447"/>
      <c r="E14" s="448"/>
      <c r="F14" s="379"/>
      <c r="G14" s="379"/>
      <c r="H14" s="447"/>
      <c r="I14" s="447"/>
      <c r="J14" s="379"/>
      <c r="K14" s="394"/>
      <c r="L14" s="139"/>
      <c r="M14" s="7"/>
      <c r="N14" s="8"/>
      <c r="O14" s="8"/>
      <c r="P14" s="7"/>
      <c r="Q14" s="7"/>
      <c r="R14" s="8"/>
      <c r="S14" s="8"/>
      <c r="T14" s="7"/>
      <c r="U14" s="7"/>
      <c r="V14" s="8"/>
      <c r="W14" s="8"/>
      <c r="X14" s="7"/>
      <c r="Y14" s="7"/>
      <c r="Z14" s="8"/>
      <c r="AA14" s="8"/>
      <c r="AB14" s="7"/>
      <c r="AC14" s="7"/>
      <c r="AD14" s="7"/>
      <c r="AE14" s="7"/>
      <c r="AF14" s="7"/>
      <c r="AH14" s="402" t="s">
        <v>887</v>
      </c>
      <c r="AI14" s="451">
        <v>1569.78</v>
      </c>
      <c r="AK14" s="443" t="s">
        <v>877</v>
      </c>
      <c r="AL14" s="453">
        <v>1932</v>
      </c>
      <c r="AM14" s="453">
        <v>17</v>
      </c>
      <c r="AN14" s="453">
        <v>35</v>
      </c>
    </row>
    <row r="15" spans="1:40" ht="24" customHeight="1">
      <c r="A15" s="393"/>
      <c r="B15" s="379"/>
      <c r="C15" s="379"/>
      <c r="D15" s="447"/>
      <c r="E15" s="448"/>
      <c r="F15" s="379"/>
      <c r="G15" s="379"/>
      <c r="H15" s="447"/>
      <c r="I15" s="447"/>
      <c r="J15" s="379"/>
      <c r="K15" s="394" t="s">
        <v>1262</v>
      </c>
      <c r="L15" s="139">
        <v>7364</v>
      </c>
      <c r="M15" s="7">
        <f>L15*N15/100</f>
        <v>5204.1388</v>
      </c>
      <c r="N15" s="8">
        <v>70.67</v>
      </c>
      <c r="O15" s="8">
        <f>L15/AF15*100000</f>
        <v>1583.8159986063108</v>
      </c>
      <c r="P15" s="7">
        <v>256</v>
      </c>
      <c r="Q15" s="7">
        <f>P15*R15/100</f>
        <v>212</v>
      </c>
      <c r="R15" s="8">
        <f>(212/256)*100</f>
        <v>82.8125</v>
      </c>
      <c r="S15" s="8">
        <f>P15/AF15*100000</f>
        <v>55.059328577297066</v>
      </c>
      <c r="T15" s="7">
        <v>4297</v>
      </c>
      <c r="U15" s="7">
        <f>T15*V15/100</f>
        <v>2737.6187</v>
      </c>
      <c r="V15" s="8">
        <v>63.71</v>
      </c>
      <c r="W15" s="8">
        <f>T15/AF15*100000</f>
        <v>924.1794331900213</v>
      </c>
      <c r="X15" s="7">
        <f>L15-P15-T15</f>
        <v>2811</v>
      </c>
      <c r="Y15" s="7">
        <f>M15-Q15-U15</f>
        <v>2254.5200999999997</v>
      </c>
      <c r="Z15" s="8">
        <f>Y15/X15*100</f>
        <v>80.20348986125933</v>
      </c>
      <c r="AA15" s="8">
        <f>X15/AF15*100000</f>
        <v>604.5772368389923</v>
      </c>
      <c r="AB15" s="7">
        <v>195</v>
      </c>
      <c r="AC15" s="7">
        <v>216</v>
      </c>
      <c r="AD15" s="7">
        <v>266</v>
      </c>
      <c r="AE15" s="7">
        <v>41591</v>
      </c>
      <c r="AF15" s="7">
        <v>464953</v>
      </c>
      <c r="AH15" s="454" t="s">
        <v>889</v>
      </c>
      <c r="AI15" s="451">
        <v>1584</v>
      </c>
      <c r="AK15" s="443" t="s">
        <v>879</v>
      </c>
      <c r="AL15" s="455">
        <v>1896</v>
      </c>
      <c r="AM15" s="455">
        <v>36</v>
      </c>
      <c r="AN15" s="455">
        <v>26</v>
      </c>
    </row>
    <row r="16" spans="1:35" ht="24" customHeight="1">
      <c r="A16" s="393"/>
      <c r="B16" s="379"/>
      <c r="C16" s="379"/>
      <c r="D16" s="447"/>
      <c r="E16" s="448"/>
      <c r="F16" s="379"/>
      <c r="G16" s="379"/>
      <c r="H16" s="447"/>
      <c r="I16" s="447"/>
      <c r="J16" s="379"/>
      <c r="K16" s="394" t="s">
        <v>1263</v>
      </c>
      <c r="L16" s="139">
        <v>7279</v>
      </c>
      <c r="M16" s="7">
        <v>5195</v>
      </c>
      <c r="N16" s="8">
        <v>71.37</v>
      </c>
      <c r="O16" s="8">
        <v>1569.78</v>
      </c>
      <c r="P16" s="7">
        <v>211</v>
      </c>
      <c r="Q16" s="7">
        <v>186</v>
      </c>
      <c r="R16" s="8">
        <v>88.15</v>
      </c>
      <c r="S16" s="8">
        <v>45.5</v>
      </c>
      <c r="T16" s="7">
        <v>4142</v>
      </c>
      <c r="U16" s="7">
        <v>2733</v>
      </c>
      <c r="V16" s="8">
        <v>65.98</v>
      </c>
      <c r="W16" s="8">
        <v>893.26</v>
      </c>
      <c r="X16" s="7">
        <v>2926</v>
      </c>
      <c r="Y16" s="7">
        <v>2276</v>
      </c>
      <c r="Z16" s="8">
        <v>77.78</v>
      </c>
      <c r="AA16" s="8">
        <v>631.02</v>
      </c>
      <c r="AB16" s="7">
        <f>AB17+AB18+AB19+AB20</f>
        <v>178</v>
      </c>
      <c r="AC16" s="7">
        <f>AC17+AC18+AC19+AC20</f>
        <v>220</v>
      </c>
      <c r="AD16" s="7">
        <f>AD17+AD18+AD19+AD20</f>
        <v>126</v>
      </c>
      <c r="AE16" s="7">
        <f>AE17+AE18+AE19+AE20</f>
        <v>44214</v>
      </c>
      <c r="AF16" s="7">
        <v>463696</v>
      </c>
      <c r="AH16" s="454" t="s">
        <v>890</v>
      </c>
      <c r="AI16" s="451">
        <v>1787</v>
      </c>
    </row>
    <row r="17" spans="1:35" ht="24" customHeight="1" hidden="1">
      <c r="A17" s="393"/>
      <c r="B17" s="379"/>
      <c r="C17" s="379"/>
      <c r="D17" s="447"/>
      <c r="E17" s="448"/>
      <c r="F17" s="379"/>
      <c r="G17" s="379"/>
      <c r="H17" s="447"/>
      <c r="I17" s="447"/>
      <c r="J17" s="379"/>
      <c r="K17" s="418" t="s">
        <v>871</v>
      </c>
      <c r="L17" s="139">
        <v>1676</v>
      </c>
      <c r="M17" s="7">
        <f>L17*N17/100</f>
        <v>1315.9951999999998</v>
      </c>
      <c r="N17" s="8">
        <v>78.52</v>
      </c>
      <c r="O17" s="8">
        <f aca="true" t="shared" si="1" ref="O17:O35">L17/AF17*100000</f>
        <v>361.18276580659483</v>
      </c>
      <c r="P17" s="7">
        <v>51</v>
      </c>
      <c r="Q17" s="7">
        <f>P17*R17/100</f>
        <v>50.0004</v>
      </c>
      <c r="R17" s="8">
        <v>98.04</v>
      </c>
      <c r="S17" s="8">
        <f>P17/AF17*100000</f>
        <v>10.99064502156106</v>
      </c>
      <c r="T17" s="7">
        <v>986</v>
      </c>
      <c r="U17" s="7">
        <f>T17*V17/100</f>
        <v>745.0216</v>
      </c>
      <c r="V17" s="8">
        <v>75.56</v>
      </c>
      <c r="W17" s="8">
        <f aca="true" t="shared" si="2" ref="W17:W35">T17/AF17*100000</f>
        <v>212.48580375018048</v>
      </c>
      <c r="X17" s="7">
        <f>L17-P17-T17</f>
        <v>639</v>
      </c>
      <c r="Y17" s="7">
        <f>M17-Q17-U17</f>
        <v>520.9731999999999</v>
      </c>
      <c r="Z17" s="8">
        <f>Y17/X17*100</f>
        <v>81.52945226917056</v>
      </c>
      <c r="AA17" s="8">
        <f aca="true" t="shared" si="3" ref="AA17:AA35">X17/AF17*100000</f>
        <v>137.70631703485327</v>
      </c>
      <c r="AB17" s="7">
        <v>72</v>
      </c>
      <c r="AC17" s="7">
        <v>103</v>
      </c>
      <c r="AD17" s="7">
        <v>28</v>
      </c>
      <c r="AE17" s="411">
        <v>2248</v>
      </c>
      <c r="AF17" s="7">
        <v>464031</v>
      </c>
      <c r="AH17" s="454" t="s">
        <v>1264</v>
      </c>
      <c r="AI17" s="451">
        <f>7791/460771*100000</f>
        <v>1690.8616210655618</v>
      </c>
    </row>
    <row r="18" spans="1:35" ht="24" customHeight="1" hidden="1">
      <c r="A18" s="393"/>
      <c r="B18" s="379"/>
      <c r="C18" s="379"/>
      <c r="D18" s="447"/>
      <c r="E18" s="448"/>
      <c r="F18" s="379"/>
      <c r="G18" s="379"/>
      <c r="H18" s="447"/>
      <c r="I18" s="447"/>
      <c r="J18" s="379"/>
      <c r="K18" s="418" t="s">
        <v>872</v>
      </c>
      <c r="L18" s="139">
        <v>1775</v>
      </c>
      <c r="M18" s="7">
        <v>1386</v>
      </c>
      <c r="N18" s="8">
        <v>78.08</v>
      </c>
      <c r="O18" s="8">
        <f t="shared" si="1"/>
        <v>382.72456768295314</v>
      </c>
      <c r="P18" s="7">
        <v>67</v>
      </c>
      <c r="Q18" s="7">
        <f>P18*R18/100</f>
        <v>58.0019</v>
      </c>
      <c r="R18" s="8">
        <v>86.57</v>
      </c>
      <c r="S18" s="8">
        <f>P18/AF18*100000</f>
        <v>14.446504808314286</v>
      </c>
      <c r="T18" s="7">
        <v>1046</v>
      </c>
      <c r="U18" s="7">
        <f>T18*V18/100</f>
        <v>805.0015999999999</v>
      </c>
      <c r="V18" s="8">
        <v>76.96</v>
      </c>
      <c r="W18" s="8">
        <f t="shared" si="2"/>
        <v>225.53797058950366</v>
      </c>
      <c r="X18" s="7">
        <v>662</v>
      </c>
      <c r="Y18" s="7">
        <f>M18-Q18-U18</f>
        <v>522.9965000000001</v>
      </c>
      <c r="Z18" s="8">
        <v>79</v>
      </c>
      <c r="AA18" s="8">
        <f t="shared" si="3"/>
        <v>142.74009228513518</v>
      </c>
      <c r="AB18" s="7">
        <v>53</v>
      </c>
      <c r="AC18" s="7">
        <v>52</v>
      </c>
      <c r="AD18" s="7">
        <v>37</v>
      </c>
      <c r="AE18" s="7">
        <v>17989</v>
      </c>
      <c r="AF18" s="7">
        <v>463780</v>
      </c>
      <c r="AH18" s="402" t="s">
        <v>1265</v>
      </c>
      <c r="AI18" s="456">
        <v>759.63</v>
      </c>
    </row>
    <row r="19" spans="1:40" ht="24" customHeight="1" hidden="1">
      <c r="A19" s="393"/>
      <c r="B19" s="379"/>
      <c r="C19" s="379"/>
      <c r="D19" s="447"/>
      <c r="E19" s="448"/>
      <c r="F19" s="379"/>
      <c r="G19" s="379"/>
      <c r="H19" s="447"/>
      <c r="I19" s="447"/>
      <c r="J19" s="379"/>
      <c r="K19" s="418" t="s">
        <v>873</v>
      </c>
      <c r="L19" s="139">
        <v>1932</v>
      </c>
      <c r="M19" s="7">
        <v>1225</v>
      </c>
      <c r="N19" s="8">
        <v>63.41</v>
      </c>
      <c r="O19" s="8">
        <f t="shared" si="1"/>
        <v>416.6343192816293</v>
      </c>
      <c r="P19" s="7">
        <v>47</v>
      </c>
      <c r="Q19" s="7">
        <v>38</v>
      </c>
      <c r="R19" s="8">
        <v>80.85</v>
      </c>
      <c r="S19" s="8">
        <f>P19/AF19*100000</f>
        <v>10.13551397838332</v>
      </c>
      <c r="T19" s="7">
        <v>1079</v>
      </c>
      <c r="U19" s="7">
        <v>555</v>
      </c>
      <c r="V19" s="8">
        <v>51.44</v>
      </c>
      <c r="W19" s="8">
        <f t="shared" si="2"/>
        <v>232.68552303565113</v>
      </c>
      <c r="X19" s="7">
        <v>806</v>
      </c>
      <c r="Y19" s="7">
        <v>632</v>
      </c>
      <c r="Z19" s="8">
        <v>78.41</v>
      </c>
      <c r="AA19" s="8">
        <f t="shared" si="3"/>
        <v>173.81328226759481</v>
      </c>
      <c r="AB19" s="7">
        <v>17</v>
      </c>
      <c r="AC19" s="7">
        <v>19</v>
      </c>
      <c r="AD19" s="7">
        <v>35</v>
      </c>
      <c r="AE19" s="7">
        <v>14409</v>
      </c>
      <c r="AF19" s="7">
        <v>463716</v>
      </c>
      <c r="AK19" s="457" t="s">
        <v>1266</v>
      </c>
      <c r="AL19" s="458">
        <v>1693</v>
      </c>
      <c r="AM19" s="458">
        <v>43</v>
      </c>
      <c r="AN19" s="459">
        <v>28</v>
      </c>
    </row>
    <row r="20" spans="1:32" ht="24" customHeight="1" hidden="1">
      <c r="A20" s="393"/>
      <c r="B20" s="379"/>
      <c r="C20" s="379"/>
      <c r="D20" s="447"/>
      <c r="E20" s="448"/>
      <c r="F20" s="379"/>
      <c r="G20" s="379"/>
      <c r="H20" s="447"/>
      <c r="I20" s="447"/>
      <c r="J20" s="379"/>
      <c r="K20" s="418" t="s">
        <v>874</v>
      </c>
      <c r="L20" s="139">
        <v>1896</v>
      </c>
      <c r="M20" s="7">
        <v>1268</v>
      </c>
      <c r="N20" s="8">
        <v>66.88</v>
      </c>
      <c r="O20" s="8">
        <f t="shared" si="1"/>
        <v>409.2336581733415</v>
      </c>
      <c r="P20" s="7">
        <v>46</v>
      </c>
      <c r="Q20" s="7">
        <v>40</v>
      </c>
      <c r="R20" s="8">
        <v>86.96</v>
      </c>
      <c r="S20" s="8">
        <f aca="true" t="shared" si="4" ref="S20:S35">P20/AF20*100000</f>
        <v>9.92866470251778</v>
      </c>
      <c r="T20" s="7">
        <v>1031</v>
      </c>
      <c r="U20" s="7">
        <v>628</v>
      </c>
      <c r="V20" s="8">
        <v>60.91</v>
      </c>
      <c r="W20" s="8">
        <f t="shared" si="2"/>
        <v>222.53159365860503</v>
      </c>
      <c r="X20" s="7">
        <v>819</v>
      </c>
      <c r="Y20" s="7">
        <v>600</v>
      </c>
      <c r="Z20" s="8">
        <v>73.26</v>
      </c>
      <c r="AA20" s="8">
        <f t="shared" si="3"/>
        <v>176.77339981221874</v>
      </c>
      <c r="AB20" s="7">
        <v>36</v>
      </c>
      <c r="AC20" s="7">
        <v>46</v>
      </c>
      <c r="AD20" s="7">
        <v>26</v>
      </c>
      <c r="AE20" s="7">
        <v>9568</v>
      </c>
      <c r="AF20" s="7">
        <v>463305</v>
      </c>
    </row>
    <row r="21" spans="1:35" ht="21" customHeight="1">
      <c r="A21" s="393"/>
      <c r="B21" s="379"/>
      <c r="C21" s="379"/>
      <c r="D21" s="447"/>
      <c r="E21" s="448"/>
      <c r="F21" s="379"/>
      <c r="G21" s="379"/>
      <c r="H21" s="447"/>
      <c r="I21" s="447"/>
      <c r="J21" s="379"/>
      <c r="K21" s="394" t="s">
        <v>1267</v>
      </c>
      <c r="L21" s="139">
        <v>7332</v>
      </c>
      <c r="M21" s="7">
        <v>5036</v>
      </c>
      <c r="N21" s="8">
        <f aca="true" t="shared" si="5" ref="N21:N35">M21/L21*100</f>
        <v>68.68521549372613</v>
      </c>
      <c r="O21" s="8">
        <f t="shared" si="1"/>
        <v>1584.3175895554316</v>
      </c>
      <c r="P21" s="7">
        <v>136</v>
      </c>
      <c r="Q21" s="7">
        <v>133</v>
      </c>
      <c r="R21" s="8">
        <f aca="true" t="shared" si="6" ref="R21:R35">Q21/P21*100</f>
        <v>97.79411764705883</v>
      </c>
      <c r="S21" s="8">
        <f t="shared" si="4"/>
        <v>29.38723297593272</v>
      </c>
      <c r="T21" s="7">
        <v>3793</v>
      </c>
      <c r="U21" s="7">
        <v>2168</v>
      </c>
      <c r="V21" s="8">
        <f aca="true" t="shared" si="7" ref="V21:V35">U21/T21*100</f>
        <v>57.15792248879515</v>
      </c>
      <c r="W21" s="8">
        <f t="shared" si="2"/>
        <v>819.6012843949471</v>
      </c>
      <c r="X21" s="7">
        <v>3403</v>
      </c>
      <c r="Y21" s="7">
        <v>2735</v>
      </c>
      <c r="Z21" s="8">
        <f aca="true" t="shared" si="8" ref="Z21:Z35">Y21/X21*100</f>
        <v>80.37026153394065</v>
      </c>
      <c r="AA21" s="8">
        <f t="shared" si="3"/>
        <v>735.3290721845518</v>
      </c>
      <c r="AB21" s="7">
        <v>176</v>
      </c>
      <c r="AC21" s="7">
        <v>221</v>
      </c>
      <c r="AD21" s="7">
        <v>104</v>
      </c>
      <c r="AE21" s="7">
        <v>43787</v>
      </c>
      <c r="AF21" s="7">
        <v>462786</v>
      </c>
      <c r="AH21" s="454" t="s">
        <v>1210</v>
      </c>
      <c r="AI21" s="451">
        <v>1690</v>
      </c>
    </row>
    <row r="22" spans="1:40" ht="24" customHeight="1" hidden="1">
      <c r="A22" s="393"/>
      <c r="B22" s="379"/>
      <c r="C22" s="379"/>
      <c r="D22" s="447"/>
      <c r="E22" s="448"/>
      <c r="F22" s="379"/>
      <c r="G22" s="379"/>
      <c r="H22" s="447"/>
      <c r="I22" s="447"/>
      <c r="J22" s="379"/>
      <c r="K22" s="418" t="s">
        <v>1268</v>
      </c>
      <c r="L22" s="139">
        <v>1693</v>
      </c>
      <c r="M22" s="7">
        <v>1230</v>
      </c>
      <c r="N22" s="8">
        <f t="shared" si="5"/>
        <v>72.6520968694625</v>
      </c>
      <c r="O22" s="8">
        <f t="shared" si="1"/>
        <v>365.6413734120625</v>
      </c>
      <c r="P22" s="7">
        <v>33</v>
      </c>
      <c r="Q22" s="7">
        <v>31</v>
      </c>
      <c r="R22" s="8">
        <f t="shared" si="6"/>
        <v>93.93939393939394</v>
      </c>
      <c r="S22" s="8">
        <f t="shared" si="4"/>
        <v>7.127091153336127</v>
      </c>
      <c r="T22" s="7">
        <v>872</v>
      </c>
      <c r="U22" s="7">
        <v>529</v>
      </c>
      <c r="V22" s="8">
        <f t="shared" si="7"/>
        <v>60.6651376146789</v>
      </c>
      <c r="W22" s="8">
        <f t="shared" si="2"/>
        <v>188.32798441542735</v>
      </c>
      <c r="X22" s="7">
        <f aca="true" t="shared" si="9" ref="X22:X35">L22-P22-T22</f>
        <v>788</v>
      </c>
      <c r="Y22" s="7">
        <f aca="true" t="shared" si="10" ref="Y22:Y35">M22-Q22-U22</f>
        <v>670</v>
      </c>
      <c r="Z22" s="8">
        <f t="shared" si="8"/>
        <v>85.0253807106599</v>
      </c>
      <c r="AA22" s="8">
        <f t="shared" si="3"/>
        <v>170.18629784329903</v>
      </c>
      <c r="AB22" s="7">
        <v>43</v>
      </c>
      <c r="AC22" s="7">
        <v>52</v>
      </c>
      <c r="AD22" s="7">
        <v>28</v>
      </c>
      <c r="AE22" s="7">
        <v>15146</v>
      </c>
      <c r="AF22" s="7">
        <v>463022</v>
      </c>
      <c r="AH22" s="454" t="s">
        <v>904</v>
      </c>
      <c r="AK22" s="440" t="s">
        <v>883</v>
      </c>
      <c r="AL22" s="453">
        <v>1737</v>
      </c>
      <c r="AM22" s="453">
        <v>40</v>
      </c>
      <c r="AN22" s="453">
        <v>20</v>
      </c>
    </row>
    <row r="23" spans="1:40" ht="24" customHeight="1" hidden="1">
      <c r="A23" s="393"/>
      <c r="B23" s="460"/>
      <c r="C23" s="460"/>
      <c r="D23" s="460"/>
      <c r="E23" s="460"/>
      <c r="F23" s="460"/>
      <c r="G23" s="460"/>
      <c r="H23" s="460"/>
      <c r="I23" s="460"/>
      <c r="J23" s="460"/>
      <c r="K23" s="418" t="s">
        <v>848</v>
      </c>
      <c r="L23" s="139">
        <v>1737</v>
      </c>
      <c r="M23" s="7">
        <v>1196</v>
      </c>
      <c r="N23" s="8">
        <f t="shared" si="5"/>
        <v>68.85434657455383</v>
      </c>
      <c r="O23" s="8">
        <f t="shared" si="1"/>
        <v>375.5383364754311</v>
      </c>
      <c r="P23" s="7">
        <v>33</v>
      </c>
      <c r="Q23" s="7">
        <v>28</v>
      </c>
      <c r="R23" s="8">
        <f t="shared" si="6"/>
        <v>84.84848484848484</v>
      </c>
      <c r="S23" s="8">
        <f t="shared" si="4"/>
        <v>7.134579794870021</v>
      </c>
      <c r="T23" s="7">
        <v>912</v>
      </c>
      <c r="U23" s="7">
        <v>542</v>
      </c>
      <c r="V23" s="8">
        <f t="shared" si="7"/>
        <v>59.42982456140351</v>
      </c>
      <c r="W23" s="8">
        <f t="shared" si="2"/>
        <v>197.1738416036806</v>
      </c>
      <c r="X23" s="7">
        <f t="shared" si="9"/>
        <v>792</v>
      </c>
      <c r="Y23" s="7">
        <f t="shared" si="10"/>
        <v>626</v>
      </c>
      <c r="Z23" s="8">
        <f t="shared" si="8"/>
        <v>79.04040404040404</v>
      </c>
      <c r="AA23" s="8">
        <f t="shared" si="3"/>
        <v>171.2299150768805</v>
      </c>
      <c r="AB23" s="7">
        <v>40</v>
      </c>
      <c r="AC23" s="7">
        <v>51</v>
      </c>
      <c r="AD23" s="7">
        <v>20</v>
      </c>
      <c r="AE23" s="7">
        <v>7212</v>
      </c>
      <c r="AF23" s="7">
        <v>462536</v>
      </c>
      <c r="AH23" s="454" t="s">
        <v>905</v>
      </c>
      <c r="AK23" s="461" t="s">
        <v>1269</v>
      </c>
      <c r="AL23">
        <v>1928</v>
      </c>
      <c r="AM23">
        <v>54</v>
      </c>
      <c r="AN23">
        <v>24</v>
      </c>
    </row>
    <row r="24" spans="1:40" ht="24" customHeight="1" hidden="1">
      <c r="A24" s="393"/>
      <c r="B24" s="460"/>
      <c r="C24" s="460"/>
      <c r="D24" s="460"/>
      <c r="E24" s="460"/>
      <c r="F24" s="460"/>
      <c r="G24" s="460"/>
      <c r="H24" s="460"/>
      <c r="I24" s="460"/>
      <c r="J24" s="460"/>
      <c r="K24" s="418" t="s">
        <v>1270</v>
      </c>
      <c r="L24" s="139">
        <v>1928</v>
      </c>
      <c r="M24" s="7">
        <v>1300</v>
      </c>
      <c r="N24" s="8">
        <f t="shared" si="5"/>
        <v>67.42738589211619</v>
      </c>
      <c r="O24" s="8">
        <f t="shared" si="1"/>
        <v>417.0695671172662</v>
      </c>
      <c r="P24" s="7">
        <v>34</v>
      </c>
      <c r="Q24" s="7">
        <v>34</v>
      </c>
      <c r="R24" s="8">
        <f t="shared" si="6"/>
        <v>100</v>
      </c>
      <c r="S24" s="8">
        <f t="shared" si="4"/>
        <v>7.354961245843906</v>
      </c>
      <c r="T24" s="7">
        <v>976</v>
      </c>
      <c r="U24" s="7">
        <v>524</v>
      </c>
      <c r="V24" s="8">
        <f t="shared" si="7"/>
        <v>53.68852459016394</v>
      </c>
      <c r="W24" s="8">
        <f t="shared" si="2"/>
        <v>211.13065223363685</v>
      </c>
      <c r="X24" s="7">
        <f t="shared" si="9"/>
        <v>918</v>
      </c>
      <c r="Y24" s="7">
        <f t="shared" si="10"/>
        <v>742</v>
      </c>
      <c r="Z24" s="8">
        <f t="shared" si="8"/>
        <v>80.82788671023965</v>
      </c>
      <c r="AA24" s="8">
        <f t="shared" si="3"/>
        <v>198.58395363778544</v>
      </c>
      <c r="AB24" s="7">
        <v>54</v>
      </c>
      <c r="AC24" s="7">
        <v>66</v>
      </c>
      <c r="AD24" s="7">
        <v>24</v>
      </c>
      <c r="AE24" s="7">
        <v>11816</v>
      </c>
      <c r="AF24" s="7">
        <v>462273</v>
      </c>
      <c r="AH24" s="454" t="s">
        <v>906</v>
      </c>
      <c r="AK24" s="462" t="s">
        <v>1271</v>
      </c>
      <c r="AL24" s="453">
        <v>1974</v>
      </c>
      <c r="AM24" s="453">
        <v>39</v>
      </c>
      <c r="AN24" s="453">
        <v>32</v>
      </c>
    </row>
    <row r="25" spans="1:34" ht="24" customHeight="1" hidden="1">
      <c r="A25" s="393"/>
      <c r="B25" s="460"/>
      <c r="C25" s="460"/>
      <c r="D25" s="460"/>
      <c r="E25" s="460"/>
      <c r="F25" s="460"/>
      <c r="G25" s="460"/>
      <c r="H25" s="460"/>
      <c r="I25" s="460"/>
      <c r="J25" s="460"/>
      <c r="K25" s="418" t="s">
        <v>1272</v>
      </c>
      <c r="L25" s="139">
        <v>1974</v>
      </c>
      <c r="M25" s="7">
        <v>1310</v>
      </c>
      <c r="N25" s="8">
        <f t="shared" si="5"/>
        <v>66.3627152988855</v>
      </c>
      <c r="O25" s="8">
        <f t="shared" si="1"/>
        <v>427.0333297999606</v>
      </c>
      <c r="P25" s="7">
        <v>36</v>
      </c>
      <c r="Q25" s="7">
        <v>40</v>
      </c>
      <c r="R25" s="8">
        <f t="shared" si="6"/>
        <v>111.11111111111111</v>
      </c>
      <c r="S25" s="8">
        <f t="shared" si="4"/>
        <v>7.787841880850347</v>
      </c>
      <c r="T25" s="7">
        <v>1033</v>
      </c>
      <c r="U25" s="7">
        <v>573</v>
      </c>
      <c r="V25" s="8">
        <f t="shared" si="7"/>
        <v>55.469506292352364</v>
      </c>
      <c r="W25" s="8">
        <f t="shared" si="2"/>
        <v>223.46779619217796</v>
      </c>
      <c r="X25" s="7">
        <f t="shared" si="9"/>
        <v>905</v>
      </c>
      <c r="Y25" s="7">
        <f t="shared" si="10"/>
        <v>697</v>
      </c>
      <c r="Z25" s="8">
        <f t="shared" si="8"/>
        <v>77.01657458563535</v>
      </c>
      <c r="AA25" s="8">
        <f t="shared" si="3"/>
        <v>195.77769172693232</v>
      </c>
      <c r="AB25" s="7">
        <v>39</v>
      </c>
      <c r="AC25" s="7">
        <v>52</v>
      </c>
      <c r="AD25" s="7">
        <v>32</v>
      </c>
      <c r="AE25" s="7">
        <v>9613</v>
      </c>
      <c r="AF25" s="7">
        <v>462259</v>
      </c>
      <c r="AH25" s="454" t="s">
        <v>907</v>
      </c>
    </row>
    <row r="26" spans="1:35" ht="24" customHeight="1">
      <c r="A26" s="393"/>
      <c r="B26" s="460"/>
      <c r="C26" s="460"/>
      <c r="D26" s="460"/>
      <c r="E26" s="460"/>
      <c r="F26" s="460"/>
      <c r="G26" s="460"/>
      <c r="H26" s="460"/>
      <c r="I26" s="460"/>
      <c r="J26" s="460"/>
      <c r="K26" s="425" t="s">
        <v>1273</v>
      </c>
      <c r="L26" s="139">
        <v>8256</v>
      </c>
      <c r="M26" s="7">
        <v>5883</v>
      </c>
      <c r="N26" s="8">
        <f t="shared" si="5"/>
        <v>71.25726744186046</v>
      </c>
      <c r="O26" s="8">
        <f t="shared" si="1"/>
        <v>1787.2605728932147</v>
      </c>
      <c r="P26" s="7">
        <v>123</v>
      </c>
      <c r="Q26" s="7">
        <v>109</v>
      </c>
      <c r="R26" s="8">
        <f t="shared" si="6"/>
        <v>88.6178861788618</v>
      </c>
      <c r="S26" s="8">
        <f t="shared" si="4"/>
        <v>26.627065221156176</v>
      </c>
      <c r="T26" s="7">
        <v>4292</v>
      </c>
      <c r="U26" s="7">
        <v>2540</v>
      </c>
      <c r="V26" s="8">
        <f t="shared" si="7"/>
        <v>59.17986952469712</v>
      </c>
      <c r="W26" s="8">
        <f t="shared" si="2"/>
        <v>929.1330400748155</v>
      </c>
      <c r="X26" s="7">
        <f t="shared" si="9"/>
        <v>3841</v>
      </c>
      <c r="Y26" s="7">
        <f t="shared" si="10"/>
        <v>3234</v>
      </c>
      <c r="Z26" s="8">
        <f t="shared" si="8"/>
        <v>84.19682374381672</v>
      </c>
      <c r="AA26" s="8">
        <f t="shared" si="3"/>
        <v>831.500467597243</v>
      </c>
      <c r="AB26" s="7">
        <v>234</v>
      </c>
      <c r="AC26" s="7">
        <v>241</v>
      </c>
      <c r="AD26" s="7">
        <v>69</v>
      </c>
      <c r="AE26" s="7">
        <v>40875</v>
      </c>
      <c r="AF26" s="7">
        <v>461936</v>
      </c>
      <c r="AH26" s="454" t="s">
        <v>1274</v>
      </c>
      <c r="AI26" s="451">
        <v>1643</v>
      </c>
    </row>
    <row r="27" spans="1:32" ht="24" customHeight="1" hidden="1">
      <c r="A27" s="393"/>
      <c r="B27" s="460"/>
      <c r="C27" s="460"/>
      <c r="D27" s="460"/>
      <c r="E27" s="460"/>
      <c r="F27" s="460"/>
      <c r="G27" s="460"/>
      <c r="H27" s="460"/>
      <c r="I27" s="460"/>
      <c r="J27" s="460"/>
      <c r="K27" s="427" t="s">
        <v>1275</v>
      </c>
      <c r="L27" s="139">
        <v>1810</v>
      </c>
      <c r="M27" s="7">
        <v>1188</v>
      </c>
      <c r="N27" s="8">
        <f t="shared" si="5"/>
        <v>65.6353591160221</v>
      </c>
      <c r="O27" s="8">
        <f t="shared" si="1"/>
        <v>391.66298806401636</v>
      </c>
      <c r="P27" s="7">
        <v>19</v>
      </c>
      <c r="Q27" s="7">
        <v>15</v>
      </c>
      <c r="R27" s="8">
        <f t="shared" si="6"/>
        <v>78.94736842105263</v>
      </c>
      <c r="S27" s="8">
        <f t="shared" si="4"/>
        <v>4.111379432716194</v>
      </c>
      <c r="T27" s="7">
        <v>905</v>
      </c>
      <c r="U27" s="7">
        <v>506</v>
      </c>
      <c r="V27" s="8">
        <f t="shared" si="7"/>
        <v>55.91160220994475</v>
      </c>
      <c r="W27" s="8">
        <f t="shared" si="2"/>
        <v>195.83149403200818</v>
      </c>
      <c r="X27" s="7">
        <f t="shared" si="9"/>
        <v>886</v>
      </c>
      <c r="Y27" s="7">
        <f t="shared" si="10"/>
        <v>667</v>
      </c>
      <c r="Z27" s="8">
        <f t="shared" si="8"/>
        <v>75.2821670428894</v>
      </c>
      <c r="AA27" s="8">
        <f t="shared" si="3"/>
        <v>191.72011459929197</v>
      </c>
      <c r="AB27" s="7">
        <v>52</v>
      </c>
      <c r="AC27" s="7">
        <v>54</v>
      </c>
      <c r="AD27" s="7">
        <v>20</v>
      </c>
      <c r="AE27" s="7">
        <v>10337</v>
      </c>
      <c r="AF27" s="7">
        <v>462132</v>
      </c>
    </row>
    <row r="28" spans="1:32" ht="24" customHeight="1" hidden="1">
      <c r="A28" s="393"/>
      <c r="B28" s="460"/>
      <c r="C28" s="460"/>
      <c r="D28" s="460"/>
      <c r="E28" s="460"/>
      <c r="F28" s="460"/>
      <c r="G28" s="460"/>
      <c r="H28" s="460"/>
      <c r="I28" s="460"/>
      <c r="J28" s="460"/>
      <c r="K28" s="427" t="s">
        <v>848</v>
      </c>
      <c r="L28" s="139">
        <v>2081</v>
      </c>
      <c r="M28" s="7">
        <v>1445</v>
      </c>
      <c r="N28" s="8">
        <f t="shared" si="5"/>
        <v>69.43777030273907</v>
      </c>
      <c r="O28" s="8">
        <f t="shared" si="1"/>
        <v>450.59187548853816</v>
      </c>
      <c r="P28" s="7">
        <v>44</v>
      </c>
      <c r="Q28" s="7">
        <v>34</v>
      </c>
      <c r="R28" s="8">
        <f t="shared" si="6"/>
        <v>77.27272727272727</v>
      </c>
      <c r="S28" s="8">
        <f t="shared" si="4"/>
        <v>9.527170841660586</v>
      </c>
      <c r="T28" s="7">
        <v>1141</v>
      </c>
      <c r="U28" s="7">
        <v>692</v>
      </c>
      <c r="V28" s="8">
        <f t="shared" si="7"/>
        <v>60.64855390008764</v>
      </c>
      <c r="W28" s="8">
        <f t="shared" si="2"/>
        <v>247.05686205306202</v>
      </c>
      <c r="X28" s="7">
        <f t="shared" si="9"/>
        <v>896</v>
      </c>
      <c r="Y28" s="7">
        <f t="shared" si="10"/>
        <v>719</v>
      </c>
      <c r="Z28" s="8">
        <f t="shared" si="8"/>
        <v>80.24553571428571</v>
      </c>
      <c r="AA28" s="8">
        <f t="shared" si="3"/>
        <v>194.00784259381555</v>
      </c>
      <c r="AB28" s="7">
        <v>36</v>
      </c>
      <c r="AC28" s="7">
        <v>36</v>
      </c>
      <c r="AD28" s="7">
        <v>16</v>
      </c>
      <c r="AE28" s="7">
        <v>786</v>
      </c>
      <c r="AF28" s="7">
        <v>461837</v>
      </c>
    </row>
    <row r="29" spans="1:32" ht="24" customHeight="1" hidden="1">
      <c r="A29" s="393"/>
      <c r="B29" s="460"/>
      <c r="C29" s="460"/>
      <c r="D29" s="460"/>
      <c r="E29" s="460"/>
      <c r="F29" s="460"/>
      <c r="G29" s="460"/>
      <c r="H29" s="460"/>
      <c r="I29" s="460"/>
      <c r="J29" s="460"/>
      <c r="K29" s="427" t="s">
        <v>1270</v>
      </c>
      <c r="L29" s="139">
        <v>2320</v>
      </c>
      <c r="M29" s="7">
        <v>1732</v>
      </c>
      <c r="N29" s="8">
        <f t="shared" si="5"/>
        <v>74.6551724137931</v>
      </c>
      <c r="O29" s="8">
        <f t="shared" si="1"/>
        <v>502.6203418251618</v>
      </c>
      <c r="P29" s="7">
        <v>35</v>
      </c>
      <c r="Q29" s="7">
        <v>32</v>
      </c>
      <c r="R29" s="8">
        <f t="shared" si="6"/>
        <v>91.42857142857143</v>
      </c>
      <c r="S29" s="8">
        <f t="shared" si="4"/>
        <v>7.582634467189941</v>
      </c>
      <c r="T29" s="7">
        <v>1154</v>
      </c>
      <c r="U29" s="7">
        <v>721</v>
      </c>
      <c r="V29" s="8">
        <f t="shared" si="7"/>
        <v>62.47833622183708</v>
      </c>
      <c r="W29" s="8">
        <f t="shared" si="2"/>
        <v>250.01029071820548</v>
      </c>
      <c r="X29" s="7">
        <f t="shared" si="9"/>
        <v>1131</v>
      </c>
      <c r="Y29" s="7">
        <f t="shared" si="10"/>
        <v>979</v>
      </c>
      <c r="Z29" s="8">
        <f t="shared" si="8"/>
        <v>86.5605658709107</v>
      </c>
      <c r="AA29" s="8">
        <f t="shared" si="3"/>
        <v>245.02741663976636</v>
      </c>
      <c r="AB29" s="7">
        <v>93</v>
      </c>
      <c r="AC29" s="7">
        <v>92</v>
      </c>
      <c r="AD29" s="7">
        <v>19</v>
      </c>
      <c r="AE29" s="7">
        <v>22884</v>
      </c>
      <c r="AF29" s="7">
        <v>461581</v>
      </c>
    </row>
    <row r="30" spans="1:32" ht="24" customHeight="1" hidden="1">
      <c r="A30" s="393"/>
      <c r="B30" s="460"/>
      <c r="C30" s="460"/>
      <c r="D30" s="460"/>
      <c r="E30" s="460"/>
      <c r="F30" s="460"/>
      <c r="G30" s="460"/>
      <c r="H30" s="460"/>
      <c r="I30" s="460"/>
      <c r="J30" s="460"/>
      <c r="K30" s="427" t="s">
        <v>1272</v>
      </c>
      <c r="L30" s="139">
        <v>2045</v>
      </c>
      <c r="M30" s="7">
        <v>1518</v>
      </c>
      <c r="N30" s="8">
        <f t="shared" si="5"/>
        <v>74.22982885085575</v>
      </c>
      <c r="O30" s="8">
        <f t="shared" si="1"/>
        <v>443.0943368426982</v>
      </c>
      <c r="P30" s="7">
        <v>25</v>
      </c>
      <c r="Q30" s="7">
        <v>28</v>
      </c>
      <c r="R30" s="8">
        <f t="shared" si="6"/>
        <v>112.00000000000001</v>
      </c>
      <c r="S30" s="8">
        <f t="shared" si="4"/>
        <v>5.416801183896067</v>
      </c>
      <c r="T30" s="7">
        <v>1092</v>
      </c>
      <c r="U30" s="7">
        <v>621</v>
      </c>
      <c r="V30" s="8">
        <f t="shared" si="7"/>
        <v>56.86813186813187</v>
      </c>
      <c r="W30" s="8">
        <f t="shared" si="2"/>
        <v>236.6058757125802</v>
      </c>
      <c r="X30" s="7">
        <f t="shared" si="9"/>
        <v>928</v>
      </c>
      <c r="Y30" s="7">
        <f t="shared" si="10"/>
        <v>869</v>
      </c>
      <c r="Z30" s="8">
        <f t="shared" si="8"/>
        <v>93.64224137931035</v>
      </c>
      <c r="AA30" s="8">
        <f t="shared" si="3"/>
        <v>201.07165994622198</v>
      </c>
      <c r="AB30" s="7">
        <v>53</v>
      </c>
      <c r="AC30" s="7">
        <v>59</v>
      </c>
      <c r="AD30" s="7">
        <v>14</v>
      </c>
      <c r="AE30" s="7">
        <v>6868</v>
      </c>
      <c r="AF30" s="7">
        <v>461527</v>
      </c>
    </row>
    <row r="31" spans="1:35" ht="24" customHeight="1">
      <c r="A31" s="393"/>
      <c r="B31" s="460"/>
      <c r="C31" s="460"/>
      <c r="D31" s="460"/>
      <c r="E31" s="460"/>
      <c r="F31" s="460"/>
      <c r="G31" s="460"/>
      <c r="H31" s="460"/>
      <c r="I31" s="460"/>
      <c r="J31" s="460"/>
      <c r="K31" s="425" t="s">
        <v>1276</v>
      </c>
      <c r="L31" s="139">
        <f>SUM(L32:L35)</f>
        <v>7791</v>
      </c>
      <c r="M31" s="7">
        <f>SUM(M32:M35)</f>
        <v>5370</v>
      </c>
      <c r="N31" s="8">
        <f t="shared" si="5"/>
        <v>68.92568348093955</v>
      </c>
      <c r="O31" s="8">
        <f t="shared" si="1"/>
        <v>1689.9996963163169</v>
      </c>
      <c r="P31" s="7">
        <f>SUM(P32:P35)</f>
        <v>155</v>
      </c>
      <c r="Q31" s="7">
        <f>SUM(Q32:Q35)</f>
        <v>137</v>
      </c>
      <c r="R31" s="8">
        <f t="shared" si="6"/>
        <v>88.38709677419355</v>
      </c>
      <c r="S31" s="8">
        <f t="shared" si="4"/>
        <v>33.62212205481057</v>
      </c>
      <c r="T31" s="7">
        <f>SUM(T32:T35)</f>
        <v>3836</v>
      </c>
      <c r="U31" s="7">
        <f>SUM(U32:U35)</f>
        <v>2167</v>
      </c>
      <c r="V31" s="8">
        <f t="shared" si="7"/>
        <v>56.491136600625644</v>
      </c>
      <c r="W31" s="8">
        <f t="shared" si="2"/>
        <v>832.0932916274409</v>
      </c>
      <c r="X31" s="7">
        <f t="shared" si="9"/>
        <v>3800</v>
      </c>
      <c r="Y31" s="7">
        <f t="shared" si="10"/>
        <v>3066</v>
      </c>
      <c r="Z31" s="8">
        <f t="shared" si="8"/>
        <v>80.6842105263158</v>
      </c>
      <c r="AA31" s="8">
        <f t="shared" si="3"/>
        <v>824.2842826340656</v>
      </c>
      <c r="AB31" s="7">
        <f>SUM(AB32:AB35)</f>
        <v>289</v>
      </c>
      <c r="AC31" s="7">
        <f>SUM(AC32:AC35)</f>
        <v>318</v>
      </c>
      <c r="AD31" s="7">
        <f>SUM(AD32:AD35)</f>
        <v>89</v>
      </c>
      <c r="AE31" s="7">
        <f>SUM(AE32:AE35)</f>
        <v>21829</v>
      </c>
      <c r="AF31" s="7">
        <v>461006</v>
      </c>
      <c r="AH31" s="454" t="s">
        <v>1277</v>
      </c>
      <c r="AI31" s="451">
        <v>1562</v>
      </c>
    </row>
    <row r="32" spans="1:32" ht="24" customHeight="1" hidden="1">
      <c r="A32" s="393"/>
      <c r="B32" s="460"/>
      <c r="C32" s="460"/>
      <c r="D32" s="460"/>
      <c r="E32" s="460"/>
      <c r="F32" s="460"/>
      <c r="G32" s="460"/>
      <c r="H32" s="460"/>
      <c r="I32" s="460"/>
      <c r="J32" s="460"/>
      <c r="K32" s="427" t="s">
        <v>1275</v>
      </c>
      <c r="L32" s="139">
        <v>1987</v>
      </c>
      <c r="M32" s="7">
        <v>1383</v>
      </c>
      <c r="N32" s="8">
        <f t="shared" si="5"/>
        <v>69.60241570206341</v>
      </c>
      <c r="O32" s="8">
        <f t="shared" si="1"/>
        <v>430.69159923789044</v>
      </c>
      <c r="P32" s="138">
        <v>32</v>
      </c>
      <c r="Q32" s="138">
        <v>23</v>
      </c>
      <c r="R32" s="8">
        <f t="shared" si="6"/>
        <v>71.875</v>
      </c>
      <c r="S32" s="8">
        <f t="shared" si="4"/>
        <v>6.936150566488422</v>
      </c>
      <c r="T32" s="7">
        <v>957</v>
      </c>
      <c r="U32" s="7">
        <v>521</v>
      </c>
      <c r="V32" s="8">
        <f t="shared" si="7"/>
        <v>54.44096133751306</v>
      </c>
      <c r="W32" s="8">
        <f t="shared" si="2"/>
        <v>207.43425287904435</v>
      </c>
      <c r="X32" s="7">
        <f t="shared" si="9"/>
        <v>998</v>
      </c>
      <c r="Y32" s="7">
        <f t="shared" si="10"/>
        <v>839</v>
      </c>
      <c r="Z32" s="8">
        <f t="shared" si="8"/>
        <v>84.06813627254509</v>
      </c>
      <c r="AA32" s="8">
        <f t="shared" si="3"/>
        <v>216.32119579235768</v>
      </c>
      <c r="AB32" s="7">
        <v>78</v>
      </c>
      <c r="AC32" s="7">
        <v>84</v>
      </c>
      <c r="AD32" s="7">
        <v>22</v>
      </c>
      <c r="AE32" s="7">
        <v>2180</v>
      </c>
      <c r="AF32" s="7">
        <v>461351</v>
      </c>
    </row>
    <row r="33" spans="1:32" ht="24" customHeight="1" hidden="1">
      <c r="A33" s="393"/>
      <c r="B33" s="460"/>
      <c r="C33" s="460"/>
      <c r="D33" s="460"/>
      <c r="E33" s="460"/>
      <c r="F33" s="460"/>
      <c r="G33" s="460"/>
      <c r="H33" s="460"/>
      <c r="I33" s="460"/>
      <c r="J33" s="460"/>
      <c r="K33" s="427" t="s">
        <v>848</v>
      </c>
      <c r="L33" s="139">
        <v>1889</v>
      </c>
      <c r="M33" s="7">
        <v>1351</v>
      </c>
      <c r="N33" s="8">
        <f t="shared" si="5"/>
        <v>71.51932239280042</v>
      </c>
      <c r="O33" s="8">
        <f t="shared" si="1"/>
        <v>409.56504582401925</v>
      </c>
      <c r="P33" s="138">
        <v>43</v>
      </c>
      <c r="Q33" s="138">
        <v>39</v>
      </c>
      <c r="R33" s="8">
        <f t="shared" si="6"/>
        <v>90.69767441860465</v>
      </c>
      <c r="S33" s="8">
        <f t="shared" si="4"/>
        <v>9.323079391441414</v>
      </c>
      <c r="T33" s="7">
        <v>982</v>
      </c>
      <c r="U33" s="7">
        <v>630</v>
      </c>
      <c r="V33" s="8">
        <f t="shared" si="7"/>
        <v>64.15478615071282</v>
      </c>
      <c r="W33" s="8">
        <f t="shared" si="2"/>
        <v>212.91311540454575</v>
      </c>
      <c r="X33" s="7">
        <f t="shared" si="9"/>
        <v>864</v>
      </c>
      <c r="Y33" s="7">
        <f t="shared" si="10"/>
        <v>682</v>
      </c>
      <c r="Z33" s="8">
        <f t="shared" si="8"/>
        <v>78.93518518518519</v>
      </c>
      <c r="AA33" s="8">
        <f t="shared" si="3"/>
        <v>187.32885102803212</v>
      </c>
      <c r="AB33" s="7">
        <v>58</v>
      </c>
      <c r="AC33" s="7">
        <v>78</v>
      </c>
      <c r="AD33" s="7">
        <v>20</v>
      </c>
      <c r="AE33" s="7">
        <v>2690</v>
      </c>
      <c r="AF33" s="7">
        <v>461221</v>
      </c>
    </row>
    <row r="34" spans="1:32" ht="24" customHeight="1" hidden="1">
      <c r="A34" s="393"/>
      <c r="B34" s="460"/>
      <c r="C34" s="460"/>
      <c r="D34" s="460"/>
      <c r="E34" s="460"/>
      <c r="F34" s="460"/>
      <c r="G34" s="460"/>
      <c r="H34" s="460"/>
      <c r="I34" s="460"/>
      <c r="J34" s="460"/>
      <c r="K34" s="427" t="s">
        <v>1270</v>
      </c>
      <c r="L34" s="139">
        <v>2099</v>
      </c>
      <c r="M34" s="7">
        <v>1469</v>
      </c>
      <c r="N34" s="8">
        <f t="shared" si="5"/>
        <v>69.98570747975226</v>
      </c>
      <c r="O34" s="8">
        <f t="shared" si="1"/>
        <v>455.22269910842283</v>
      </c>
      <c r="P34" s="138">
        <v>39</v>
      </c>
      <c r="Q34" s="138">
        <v>29</v>
      </c>
      <c r="R34" s="8">
        <f t="shared" si="6"/>
        <v>74.35897435897436</v>
      </c>
      <c r="S34" s="8">
        <f t="shared" si="4"/>
        <v>8.458163537507618</v>
      </c>
      <c r="T34" s="7">
        <v>1024</v>
      </c>
      <c r="U34" s="7">
        <v>583</v>
      </c>
      <c r="V34" s="8">
        <f t="shared" si="7"/>
        <v>56.93359375</v>
      </c>
      <c r="W34" s="8">
        <f t="shared" si="2"/>
        <v>222.08101185661027</v>
      </c>
      <c r="X34" s="7">
        <f t="shared" si="9"/>
        <v>1036</v>
      </c>
      <c r="Y34" s="7">
        <f t="shared" si="10"/>
        <v>857</v>
      </c>
      <c r="Z34" s="8">
        <f t="shared" si="8"/>
        <v>82.72200772200772</v>
      </c>
      <c r="AA34" s="8">
        <f t="shared" si="3"/>
        <v>224.6835237143049</v>
      </c>
      <c r="AB34" s="138">
        <v>91</v>
      </c>
      <c r="AC34" s="138">
        <v>94</v>
      </c>
      <c r="AD34" s="7">
        <v>24</v>
      </c>
      <c r="AE34" s="7">
        <v>2618</v>
      </c>
      <c r="AF34" s="7">
        <v>461093</v>
      </c>
    </row>
    <row r="35" spans="1:32" ht="24" customHeight="1" hidden="1">
      <c r="A35" s="393"/>
      <c r="B35" s="460"/>
      <c r="C35" s="460"/>
      <c r="D35" s="460"/>
      <c r="E35" s="460"/>
      <c r="F35" s="460"/>
      <c r="G35" s="460"/>
      <c r="H35" s="460"/>
      <c r="I35" s="460"/>
      <c r="J35" s="460"/>
      <c r="K35" s="427" t="s">
        <v>1272</v>
      </c>
      <c r="L35" s="139">
        <v>1816</v>
      </c>
      <c r="M35" s="7">
        <v>1167</v>
      </c>
      <c r="N35" s="8">
        <f t="shared" si="5"/>
        <v>64.26211453744493</v>
      </c>
      <c r="O35" s="8">
        <f t="shared" si="1"/>
        <v>393.92112033249026</v>
      </c>
      <c r="P35" s="138">
        <v>41</v>
      </c>
      <c r="Q35" s="138">
        <v>46</v>
      </c>
      <c r="R35" s="8">
        <f t="shared" si="6"/>
        <v>112.19512195121952</v>
      </c>
      <c r="S35" s="8">
        <f t="shared" si="4"/>
        <v>8.893593575788602</v>
      </c>
      <c r="T35" s="7">
        <v>873</v>
      </c>
      <c r="U35" s="7">
        <v>433</v>
      </c>
      <c r="V35" s="8">
        <f t="shared" si="7"/>
        <v>49.59908361970218</v>
      </c>
      <c r="W35" s="8">
        <f t="shared" si="2"/>
        <v>189.3684680893524</v>
      </c>
      <c r="X35" s="7">
        <f t="shared" si="9"/>
        <v>902</v>
      </c>
      <c r="Y35" s="7">
        <f t="shared" si="10"/>
        <v>688</v>
      </c>
      <c r="Z35" s="8">
        <f t="shared" si="8"/>
        <v>76.27494456762749</v>
      </c>
      <c r="AA35" s="8">
        <f t="shared" si="3"/>
        <v>195.65905866734923</v>
      </c>
      <c r="AB35" s="138">
        <v>62</v>
      </c>
      <c r="AC35" s="138">
        <v>62</v>
      </c>
      <c r="AD35" s="7">
        <v>23</v>
      </c>
      <c r="AE35" s="7">
        <v>14341</v>
      </c>
      <c r="AF35" s="7">
        <v>461006</v>
      </c>
    </row>
    <row r="36" spans="1:32" ht="24" customHeight="1">
      <c r="A36" s="393"/>
      <c r="B36" s="460"/>
      <c r="C36" s="460"/>
      <c r="D36" s="460"/>
      <c r="E36" s="460"/>
      <c r="F36" s="460"/>
      <c r="G36" s="460"/>
      <c r="H36" s="460"/>
      <c r="I36" s="460"/>
      <c r="J36" s="460"/>
      <c r="K36" s="427"/>
      <c r="L36" s="139"/>
      <c r="M36" s="7"/>
      <c r="N36" s="8"/>
      <c r="O36" s="8"/>
      <c r="P36" s="138"/>
      <c r="Q36" s="138"/>
      <c r="R36" s="8"/>
      <c r="S36" s="8"/>
      <c r="T36" s="7"/>
      <c r="U36" s="7"/>
      <c r="V36" s="8"/>
      <c r="W36" s="8"/>
      <c r="X36" s="7"/>
      <c r="Y36" s="7"/>
      <c r="Z36" s="8"/>
      <c r="AA36" s="8"/>
      <c r="AB36" s="138"/>
      <c r="AC36" s="138"/>
      <c r="AD36" s="7"/>
      <c r="AE36" s="7"/>
      <c r="AF36" s="7"/>
    </row>
    <row r="37" spans="1:32" ht="24" customHeight="1">
      <c r="A37" s="393"/>
      <c r="B37" s="460"/>
      <c r="C37" s="460"/>
      <c r="D37" s="460"/>
      <c r="E37" s="460"/>
      <c r="F37" s="460"/>
      <c r="G37" s="460"/>
      <c r="H37" s="460"/>
      <c r="I37" s="460"/>
      <c r="J37" s="460"/>
      <c r="K37" s="425" t="s">
        <v>1278</v>
      </c>
      <c r="L37" s="139">
        <f>SUM(L38:L41)</f>
        <v>7563</v>
      </c>
      <c r="M37" s="7">
        <f>SUM(M38:M41)</f>
        <v>5956</v>
      </c>
      <c r="N37" s="8">
        <f aca="true" t="shared" si="11" ref="N37:N46">M37/L37*100</f>
        <v>78.75181806161577</v>
      </c>
      <c r="O37" s="8">
        <f aca="true" t="shared" si="12" ref="O37:O46">L37/AF37*100000</f>
        <v>1642.6591835138963</v>
      </c>
      <c r="P37" s="138">
        <f>SUM(P38:P41)</f>
        <v>132</v>
      </c>
      <c r="Q37" s="138">
        <f>SUM(Q38:Q41)</f>
        <v>127</v>
      </c>
      <c r="R37" s="8">
        <f aca="true" t="shared" si="13" ref="R37:R46">Q37/P37*100</f>
        <v>96.21212121212122</v>
      </c>
      <c r="S37" s="8">
        <f aca="true" t="shared" si="14" ref="S37:S46">P37/AF37*100000</f>
        <v>28.669973849508697</v>
      </c>
      <c r="T37" s="7">
        <f>SUM(T38:T41)</f>
        <v>3335</v>
      </c>
      <c r="U37" s="7">
        <f>SUM(U38:U41)</f>
        <v>2137</v>
      </c>
      <c r="V37" s="8">
        <f aca="true" t="shared" si="15" ref="V37:V46">U37/T37*100</f>
        <v>64.07796101949026</v>
      </c>
      <c r="W37" s="8">
        <f aca="true" t="shared" si="16" ref="W37:W46">T37/AF37*100000</f>
        <v>724.351233243269</v>
      </c>
      <c r="X37" s="7">
        <f>SUM(X38:X41)</f>
        <v>4096</v>
      </c>
      <c r="Y37" s="7">
        <f>SUM(Y38:Y41)</f>
        <v>3692</v>
      </c>
      <c r="Z37" s="8">
        <f aca="true" t="shared" si="17" ref="Z37:Z46">Y37/X37*100</f>
        <v>90.13671875</v>
      </c>
      <c r="AA37" s="8">
        <f aca="true" t="shared" si="18" ref="AA37:AA46">X37/AF37*100000</f>
        <v>889.6379764211185</v>
      </c>
      <c r="AB37" s="138">
        <f>SUM(AB38:AB41)</f>
        <v>203</v>
      </c>
      <c r="AC37" s="138">
        <f>SUM(AC38:AC41)</f>
        <v>250</v>
      </c>
      <c r="AD37" s="7">
        <f>SUM(AD38:AD41)</f>
        <v>72</v>
      </c>
      <c r="AE37" s="7">
        <f>SUM(AE38:AE41)</f>
        <v>19288</v>
      </c>
      <c r="AF37" s="7">
        <v>460412</v>
      </c>
    </row>
    <row r="38" spans="1:32" ht="24" customHeight="1" hidden="1">
      <c r="A38" s="393"/>
      <c r="B38" s="460"/>
      <c r="C38" s="460"/>
      <c r="D38" s="460"/>
      <c r="E38" s="460"/>
      <c r="F38" s="460"/>
      <c r="G38" s="460"/>
      <c r="H38" s="460"/>
      <c r="I38" s="460"/>
      <c r="J38" s="460"/>
      <c r="K38" s="427" t="s">
        <v>1275</v>
      </c>
      <c r="L38" s="139">
        <v>1851</v>
      </c>
      <c r="M38" s="7">
        <v>1486</v>
      </c>
      <c r="N38" s="8">
        <f t="shared" si="11"/>
        <v>80.28092922744462</v>
      </c>
      <c r="O38" s="8">
        <f t="shared" si="12"/>
        <v>402.1124481066391</v>
      </c>
      <c r="P38" s="138">
        <v>32</v>
      </c>
      <c r="Q38" s="138">
        <v>34</v>
      </c>
      <c r="R38" s="8">
        <f t="shared" si="13"/>
        <v>106.25</v>
      </c>
      <c r="S38" s="8">
        <f t="shared" si="14"/>
        <v>6.951700885690141</v>
      </c>
      <c r="T38" s="7">
        <v>824</v>
      </c>
      <c r="U38" s="7">
        <v>504</v>
      </c>
      <c r="V38" s="8">
        <f t="shared" si="15"/>
        <v>61.165048543689316</v>
      </c>
      <c r="W38" s="8">
        <f t="shared" si="16"/>
        <v>179.00629780652113</v>
      </c>
      <c r="X38" s="7">
        <f aca="true" t="shared" si="19" ref="X38:Y41">L38-P38-T38</f>
        <v>995</v>
      </c>
      <c r="Y38" s="7">
        <f t="shared" si="19"/>
        <v>948</v>
      </c>
      <c r="Z38" s="8">
        <f t="shared" si="17"/>
        <v>95.27638190954774</v>
      </c>
      <c r="AA38" s="8">
        <f t="shared" si="18"/>
        <v>216.1544494144278</v>
      </c>
      <c r="AB38" s="138">
        <v>63</v>
      </c>
      <c r="AC38" s="138">
        <v>89</v>
      </c>
      <c r="AD38" s="7">
        <v>15</v>
      </c>
      <c r="AE38" s="7">
        <v>1018</v>
      </c>
      <c r="AF38" s="7">
        <v>460319</v>
      </c>
    </row>
    <row r="39" spans="1:32" ht="24" customHeight="1" hidden="1">
      <c r="A39" s="393"/>
      <c r="B39" s="460"/>
      <c r="C39" s="460"/>
      <c r="D39" s="460"/>
      <c r="E39" s="460"/>
      <c r="F39" s="460"/>
      <c r="G39" s="460"/>
      <c r="H39" s="460"/>
      <c r="I39" s="460"/>
      <c r="J39" s="460"/>
      <c r="K39" s="427" t="s">
        <v>848</v>
      </c>
      <c r="L39" s="139">
        <v>1824</v>
      </c>
      <c r="M39" s="7">
        <v>1419</v>
      </c>
      <c r="N39" s="8">
        <f t="shared" si="11"/>
        <v>77.79605263157895</v>
      </c>
      <c r="O39" s="8">
        <f t="shared" si="12"/>
        <v>396.28052489788826</v>
      </c>
      <c r="P39" s="138">
        <v>26</v>
      </c>
      <c r="Q39" s="138">
        <v>28</v>
      </c>
      <c r="R39" s="8">
        <f t="shared" si="13"/>
        <v>107.6923076923077</v>
      </c>
      <c r="S39" s="8">
        <f t="shared" si="14"/>
        <v>5.648735552272529</v>
      </c>
      <c r="T39" s="7">
        <v>843</v>
      </c>
      <c r="U39" s="7">
        <v>582</v>
      </c>
      <c r="V39" s="8">
        <f t="shared" si="15"/>
        <v>69.03914590747331</v>
      </c>
      <c r="W39" s="8">
        <f t="shared" si="16"/>
        <v>183.14938732945163</v>
      </c>
      <c r="X39" s="7">
        <f t="shared" si="19"/>
        <v>955</v>
      </c>
      <c r="Y39" s="7">
        <f t="shared" si="19"/>
        <v>809</v>
      </c>
      <c r="Z39" s="8">
        <f t="shared" si="17"/>
        <v>84.71204188481676</v>
      </c>
      <c r="AA39" s="8">
        <f t="shared" si="18"/>
        <v>207.4824020161641</v>
      </c>
      <c r="AB39" s="138">
        <v>37</v>
      </c>
      <c r="AC39" s="7">
        <v>55</v>
      </c>
      <c r="AD39" s="7">
        <v>24</v>
      </c>
      <c r="AE39" s="7">
        <v>5942</v>
      </c>
      <c r="AF39" s="7">
        <v>460280</v>
      </c>
    </row>
    <row r="40" spans="1:32" ht="24" customHeight="1" hidden="1">
      <c r="A40" s="393"/>
      <c r="B40" s="460"/>
      <c r="C40" s="460"/>
      <c r="D40" s="460"/>
      <c r="E40" s="460"/>
      <c r="F40" s="460"/>
      <c r="G40" s="460"/>
      <c r="H40" s="460"/>
      <c r="I40" s="460"/>
      <c r="J40" s="460"/>
      <c r="K40" s="427" t="s">
        <v>1270</v>
      </c>
      <c r="L40" s="7">
        <v>2057</v>
      </c>
      <c r="M40" s="7">
        <v>1599</v>
      </c>
      <c r="N40" s="8">
        <f t="shared" si="11"/>
        <v>77.7345649003403</v>
      </c>
      <c r="O40" s="8">
        <f t="shared" si="12"/>
        <v>446.8727596619669</v>
      </c>
      <c r="P40" s="7">
        <v>33</v>
      </c>
      <c r="Q40" s="7">
        <v>29</v>
      </c>
      <c r="R40" s="8">
        <f t="shared" si="13"/>
        <v>87.87878787878788</v>
      </c>
      <c r="S40" s="8">
        <f t="shared" si="14"/>
        <v>7.169081705806955</v>
      </c>
      <c r="T40" s="7">
        <v>865</v>
      </c>
      <c r="U40" s="7">
        <v>521</v>
      </c>
      <c r="V40" s="8">
        <f t="shared" si="15"/>
        <v>60.23121387283237</v>
      </c>
      <c r="W40" s="8">
        <f t="shared" si="16"/>
        <v>187.91683865221265</v>
      </c>
      <c r="X40" s="7">
        <f t="shared" si="19"/>
        <v>1159</v>
      </c>
      <c r="Y40" s="7">
        <f t="shared" si="19"/>
        <v>1049</v>
      </c>
      <c r="Z40" s="8">
        <f t="shared" si="17"/>
        <v>90.5090595340811</v>
      </c>
      <c r="AA40" s="8">
        <f t="shared" si="18"/>
        <v>251.78683930394732</v>
      </c>
      <c r="AB40" s="7">
        <v>86</v>
      </c>
      <c r="AC40" s="7">
        <v>86</v>
      </c>
      <c r="AD40" s="7">
        <v>14</v>
      </c>
      <c r="AE40" s="7">
        <v>1002</v>
      </c>
      <c r="AF40" s="7">
        <v>460310</v>
      </c>
    </row>
    <row r="41" spans="1:32" ht="24" customHeight="1">
      <c r="A41" s="393"/>
      <c r="B41" s="460"/>
      <c r="C41" s="460"/>
      <c r="D41" s="460"/>
      <c r="E41" s="460"/>
      <c r="F41" s="460"/>
      <c r="G41" s="460"/>
      <c r="H41" s="460"/>
      <c r="I41" s="460"/>
      <c r="J41" s="460"/>
      <c r="K41" s="427" t="s">
        <v>1272</v>
      </c>
      <c r="L41" s="7">
        <v>1831</v>
      </c>
      <c r="M41" s="7">
        <v>1452</v>
      </c>
      <c r="N41" s="8">
        <f t="shared" si="11"/>
        <v>79.3009284543965</v>
      </c>
      <c r="O41" s="8">
        <f t="shared" si="12"/>
        <v>397.68728877613967</v>
      </c>
      <c r="P41" s="7">
        <v>41</v>
      </c>
      <c r="Q41" s="7">
        <v>36</v>
      </c>
      <c r="R41" s="8">
        <f t="shared" si="13"/>
        <v>87.8048780487805</v>
      </c>
      <c r="S41" s="8">
        <f t="shared" si="14"/>
        <v>8.905067635074673</v>
      </c>
      <c r="T41" s="7">
        <v>803</v>
      </c>
      <c r="U41" s="7">
        <v>530</v>
      </c>
      <c r="V41" s="8">
        <f t="shared" si="15"/>
        <v>66.0024906600249</v>
      </c>
      <c r="W41" s="8">
        <f t="shared" si="16"/>
        <v>174.40900758451124</v>
      </c>
      <c r="X41" s="7">
        <f t="shared" si="19"/>
        <v>987</v>
      </c>
      <c r="Y41" s="7">
        <f t="shared" si="19"/>
        <v>886</v>
      </c>
      <c r="Z41" s="8">
        <f t="shared" si="17"/>
        <v>89.76697061803445</v>
      </c>
      <c r="AA41" s="8">
        <f t="shared" si="18"/>
        <v>214.37321355655368</v>
      </c>
      <c r="AB41" s="7">
        <v>17</v>
      </c>
      <c r="AC41" s="7">
        <v>20</v>
      </c>
      <c r="AD41" s="7">
        <v>19</v>
      </c>
      <c r="AE41" s="7">
        <v>11326</v>
      </c>
      <c r="AF41" s="7">
        <v>460412</v>
      </c>
    </row>
    <row r="42" spans="1:32" ht="24" customHeight="1">
      <c r="A42" s="393"/>
      <c r="B42" s="460"/>
      <c r="C42" s="460"/>
      <c r="D42" s="460"/>
      <c r="E42" s="460"/>
      <c r="F42" s="460"/>
      <c r="G42" s="460"/>
      <c r="H42" s="460"/>
      <c r="I42" s="460"/>
      <c r="J42" s="460"/>
      <c r="K42" s="425" t="s">
        <v>846</v>
      </c>
      <c r="L42" s="7">
        <f>SUM(L43:L46)</f>
        <v>7201</v>
      </c>
      <c r="M42" s="7">
        <f>SUM(M43:M46)</f>
        <v>5698</v>
      </c>
      <c r="N42" s="8">
        <f t="shared" si="11"/>
        <v>79.12789890293016</v>
      </c>
      <c r="O42" s="8">
        <f t="shared" si="12"/>
        <v>1562.045822324609</v>
      </c>
      <c r="P42" s="7">
        <f>SUM(P43:P46)</f>
        <v>89</v>
      </c>
      <c r="Q42" s="7">
        <f>SUM(Q43:Q46)</f>
        <v>85</v>
      </c>
      <c r="R42" s="8">
        <f t="shared" si="13"/>
        <v>95.50561797752809</v>
      </c>
      <c r="S42" s="8">
        <f t="shared" si="14"/>
        <v>19.305940589763946</v>
      </c>
      <c r="T42" s="7">
        <f>SUM(T43:T46)</f>
        <v>2963</v>
      </c>
      <c r="U42" s="7">
        <f>SUM(U43:U46)</f>
        <v>2004</v>
      </c>
      <c r="V42" s="8">
        <f t="shared" si="15"/>
        <v>67.63415457306785</v>
      </c>
      <c r="W42" s="8">
        <f t="shared" si="16"/>
        <v>642.7359771625906</v>
      </c>
      <c r="X42" s="7">
        <f>SUM(X43:X46)</f>
        <v>4149</v>
      </c>
      <c r="Y42" s="7">
        <f>SUM(Y43:Y46)</f>
        <v>3609</v>
      </c>
      <c r="Z42" s="8">
        <f t="shared" si="17"/>
        <v>86.98481561822126</v>
      </c>
      <c r="AA42" s="8">
        <f t="shared" si="18"/>
        <v>900.0039045722542</v>
      </c>
      <c r="AB42" s="7">
        <f>SUM(AB43:AB46)</f>
        <v>188</v>
      </c>
      <c r="AC42" s="7">
        <f>SUM(AC43:AC46)</f>
        <v>239</v>
      </c>
      <c r="AD42" s="7">
        <f>SUM(AD43:AD46)</f>
        <v>87</v>
      </c>
      <c r="AE42" s="7">
        <f>SUM(AE43:AE46)</f>
        <v>9623</v>
      </c>
      <c r="AF42" s="7">
        <v>460998</v>
      </c>
    </row>
    <row r="43" spans="1:38" ht="29.25" customHeight="1">
      <c r="A43" s="393"/>
      <c r="B43" s="460"/>
      <c r="C43" s="460"/>
      <c r="D43" s="460"/>
      <c r="E43" s="460"/>
      <c r="F43" s="460"/>
      <c r="G43" s="460"/>
      <c r="H43" s="460"/>
      <c r="I43" s="460"/>
      <c r="J43" s="460"/>
      <c r="K43" s="427" t="s">
        <v>1275</v>
      </c>
      <c r="L43" s="7">
        <v>1781</v>
      </c>
      <c r="M43" s="7">
        <v>1537</v>
      </c>
      <c r="N43" s="8">
        <f t="shared" si="11"/>
        <v>86.299831555306</v>
      </c>
      <c r="O43" s="8">
        <f t="shared" si="12"/>
        <v>386.73085399987406</v>
      </c>
      <c r="P43" s="7">
        <v>20</v>
      </c>
      <c r="Q43" s="7">
        <v>22</v>
      </c>
      <c r="R43" s="8">
        <f t="shared" si="13"/>
        <v>110.00000000000001</v>
      </c>
      <c r="S43" s="8">
        <f t="shared" si="14"/>
        <v>4.342850690621831</v>
      </c>
      <c r="T43" s="7">
        <v>758</v>
      </c>
      <c r="U43" s="7">
        <v>608</v>
      </c>
      <c r="V43" s="8">
        <f t="shared" si="15"/>
        <v>80.21108179419525</v>
      </c>
      <c r="W43" s="8">
        <f t="shared" si="16"/>
        <v>164.5940411745674</v>
      </c>
      <c r="X43" s="7">
        <f aca="true" t="shared" si="20" ref="X43:Y46">L43-P43-T43</f>
        <v>1003</v>
      </c>
      <c r="Y43" s="7">
        <f t="shared" si="20"/>
        <v>907</v>
      </c>
      <c r="Z43" s="8">
        <f t="shared" si="17"/>
        <v>90.42871385842473</v>
      </c>
      <c r="AA43" s="8">
        <f t="shared" si="18"/>
        <v>217.79396213468485</v>
      </c>
      <c r="AB43" s="7">
        <v>25</v>
      </c>
      <c r="AC43" s="7">
        <v>32</v>
      </c>
      <c r="AD43" s="7">
        <v>27</v>
      </c>
      <c r="AE43" s="7">
        <v>2772</v>
      </c>
      <c r="AF43" s="7">
        <v>460527</v>
      </c>
      <c r="AI43" s="446" t="s">
        <v>1279</v>
      </c>
      <c r="AJ43" t="s">
        <v>1280</v>
      </c>
      <c r="AK43" t="s">
        <v>1281</v>
      </c>
      <c r="AL43" t="s">
        <v>1282</v>
      </c>
    </row>
    <row r="44" spans="1:38" ht="29.25" customHeight="1">
      <c r="A44" s="393"/>
      <c r="B44" s="460"/>
      <c r="C44" s="460"/>
      <c r="D44" s="460"/>
      <c r="E44" s="460"/>
      <c r="F44" s="460"/>
      <c r="G44" s="460"/>
      <c r="H44" s="460"/>
      <c r="I44" s="460"/>
      <c r="J44" s="460"/>
      <c r="K44" s="427" t="s">
        <v>848</v>
      </c>
      <c r="L44" s="7">
        <v>1806</v>
      </c>
      <c r="M44" s="7">
        <v>1375</v>
      </c>
      <c r="N44" s="8">
        <f t="shared" si="11"/>
        <v>76.13510520487264</v>
      </c>
      <c r="O44" s="8">
        <f t="shared" si="12"/>
        <v>391.86840512162894</v>
      </c>
      <c r="P44" s="7">
        <v>26</v>
      </c>
      <c r="Q44" s="7">
        <v>24</v>
      </c>
      <c r="R44" s="8">
        <f t="shared" si="13"/>
        <v>92.3076923076923</v>
      </c>
      <c r="S44" s="8">
        <f t="shared" si="14"/>
        <v>5.641516352803074</v>
      </c>
      <c r="T44" s="7">
        <v>805</v>
      </c>
      <c r="U44" s="7">
        <v>500</v>
      </c>
      <c r="V44" s="8">
        <f t="shared" si="15"/>
        <v>62.11180124223602</v>
      </c>
      <c r="W44" s="8">
        <f t="shared" si="16"/>
        <v>174.67002553871058</v>
      </c>
      <c r="X44" s="7">
        <f t="shared" si="20"/>
        <v>975</v>
      </c>
      <c r="Y44" s="7">
        <f t="shared" si="20"/>
        <v>851</v>
      </c>
      <c r="Z44" s="8">
        <f t="shared" si="17"/>
        <v>87.28205128205128</v>
      </c>
      <c r="AA44" s="8">
        <f t="shared" si="18"/>
        <v>211.55686323011528</v>
      </c>
      <c r="AB44" s="7">
        <v>34</v>
      </c>
      <c r="AC44" s="7">
        <v>74</v>
      </c>
      <c r="AD44" s="7">
        <v>21</v>
      </c>
      <c r="AE44" s="7">
        <v>1998</v>
      </c>
      <c r="AF44" s="7">
        <v>460869</v>
      </c>
      <c r="AI44" s="463" t="s">
        <v>1283</v>
      </c>
      <c r="AJ44" s="406">
        <v>1662</v>
      </c>
      <c r="AK44" s="453">
        <v>10</v>
      </c>
      <c r="AL44" s="453">
        <v>16</v>
      </c>
    </row>
    <row r="45" spans="1:38" ht="29.25" customHeight="1">
      <c r="A45" s="393"/>
      <c r="B45" s="460"/>
      <c r="C45" s="460"/>
      <c r="D45" s="460"/>
      <c r="E45" s="460"/>
      <c r="F45" s="460"/>
      <c r="G45" s="460"/>
      <c r="H45" s="460"/>
      <c r="I45" s="460"/>
      <c r="J45" s="460"/>
      <c r="K45" s="427" t="s">
        <v>1270</v>
      </c>
      <c r="L45" s="7">
        <v>1952</v>
      </c>
      <c r="M45" s="7">
        <v>1483</v>
      </c>
      <c r="N45" s="8">
        <f t="shared" si="11"/>
        <v>75.97336065573771</v>
      </c>
      <c r="O45" s="8">
        <f t="shared" si="12"/>
        <v>423.3465195364008</v>
      </c>
      <c r="P45" s="7">
        <v>28</v>
      </c>
      <c r="Q45" s="7">
        <v>25</v>
      </c>
      <c r="R45" s="8">
        <f t="shared" si="13"/>
        <v>89.28571428571429</v>
      </c>
      <c r="S45" s="8">
        <f t="shared" si="14"/>
        <v>6.072593517940176</v>
      </c>
      <c r="T45" s="7">
        <v>745</v>
      </c>
      <c r="U45" s="7">
        <v>501</v>
      </c>
      <c r="V45" s="8">
        <f t="shared" si="15"/>
        <v>67.24832214765101</v>
      </c>
      <c r="W45" s="8">
        <f t="shared" si="16"/>
        <v>161.57436324519398</v>
      </c>
      <c r="X45" s="7">
        <f t="shared" si="20"/>
        <v>1179</v>
      </c>
      <c r="Y45" s="7">
        <f t="shared" si="20"/>
        <v>957</v>
      </c>
      <c r="Z45" s="8">
        <f t="shared" si="17"/>
        <v>81.1704834605598</v>
      </c>
      <c r="AA45" s="8">
        <f t="shared" si="18"/>
        <v>255.69956277326668</v>
      </c>
      <c r="AB45" s="7">
        <v>119</v>
      </c>
      <c r="AC45" s="7">
        <v>119</v>
      </c>
      <c r="AD45" s="7">
        <v>23</v>
      </c>
      <c r="AE45" s="7">
        <v>1701</v>
      </c>
      <c r="AF45" s="7">
        <v>461088</v>
      </c>
      <c r="AI45" s="380"/>
      <c r="AJ45" s="39"/>
      <c r="AK45" s="453"/>
      <c r="AL45" s="453"/>
    </row>
    <row r="46" spans="1:38" ht="29.25" customHeight="1" thickBot="1">
      <c r="A46" s="393"/>
      <c r="B46" s="460"/>
      <c r="C46" s="460"/>
      <c r="D46" s="460"/>
      <c r="E46" s="460"/>
      <c r="F46" s="460"/>
      <c r="G46" s="460"/>
      <c r="H46" s="460"/>
      <c r="I46" s="460"/>
      <c r="J46" s="460"/>
      <c r="K46" s="427" t="s">
        <v>1272</v>
      </c>
      <c r="L46" s="7">
        <v>1662</v>
      </c>
      <c r="M46" s="7">
        <v>1303</v>
      </c>
      <c r="N46" s="8">
        <f t="shared" si="11"/>
        <v>78.39951865222623</v>
      </c>
      <c r="O46" s="8">
        <f t="shared" si="12"/>
        <v>360.5221714627829</v>
      </c>
      <c r="P46" s="7">
        <v>15</v>
      </c>
      <c r="Q46" s="7">
        <v>14</v>
      </c>
      <c r="R46" s="8">
        <f t="shared" si="13"/>
        <v>93.33333333333333</v>
      </c>
      <c r="S46" s="8">
        <f t="shared" si="14"/>
        <v>3.2538102117579686</v>
      </c>
      <c r="T46" s="7">
        <v>655</v>
      </c>
      <c r="U46" s="7">
        <v>395</v>
      </c>
      <c r="V46" s="8">
        <f t="shared" si="15"/>
        <v>60.30534351145038</v>
      </c>
      <c r="W46" s="8">
        <f t="shared" si="16"/>
        <v>142.08304591343128</v>
      </c>
      <c r="X46" s="7">
        <f t="shared" si="20"/>
        <v>992</v>
      </c>
      <c r="Y46" s="7">
        <f t="shared" si="20"/>
        <v>894</v>
      </c>
      <c r="Z46" s="8">
        <f t="shared" si="17"/>
        <v>90.12096774193549</v>
      </c>
      <c r="AA46" s="8">
        <f t="shared" si="18"/>
        <v>215.18531533759366</v>
      </c>
      <c r="AB46" s="7">
        <v>10</v>
      </c>
      <c r="AC46" s="7">
        <v>14</v>
      </c>
      <c r="AD46" s="7">
        <v>16</v>
      </c>
      <c r="AE46" s="7">
        <v>3152</v>
      </c>
      <c r="AF46" s="7">
        <v>460998</v>
      </c>
      <c r="AI46" s="380"/>
      <c r="AJ46" s="406"/>
      <c r="AK46" s="453"/>
      <c r="AL46" s="453"/>
    </row>
    <row r="47" spans="1:38" ht="24" customHeight="1" thickBot="1">
      <c r="A47" s="393"/>
      <c r="B47" s="460"/>
      <c r="C47" s="460"/>
      <c r="D47" s="460"/>
      <c r="E47" s="460"/>
      <c r="F47" s="460"/>
      <c r="G47" s="460"/>
      <c r="H47" s="460"/>
      <c r="I47" s="460"/>
      <c r="J47" s="460"/>
      <c r="K47" s="856" t="s">
        <v>1284</v>
      </c>
      <c r="L47" s="1051">
        <f>(L46-L45)/L45*100</f>
        <v>-14.856557377049182</v>
      </c>
      <c r="M47" s="1022">
        <f>(M46-M45)/M45*100</f>
        <v>-12.137559002022927</v>
      </c>
      <c r="N47" s="464" t="s">
        <v>1285</v>
      </c>
      <c r="O47" s="464" t="s">
        <v>1286</v>
      </c>
      <c r="P47" s="1022">
        <f>(P46-P45)/P45*100</f>
        <v>-46.42857142857143</v>
      </c>
      <c r="Q47" s="1022">
        <f>(Q46-Q45)/Q45*100</f>
        <v>-44</v>
      </c>
      <c r="R47" s="464" t="s">
        <v>1285</v>
      </c>
      <c r="S47" s="464" t="s">
        <v>1286</v>
      </c>
      <c r="T47" s="1022">
        <f>(T46-T45)/T45*100</f>
        <v>-12.080536912751679</v>
      </c>
      <c r="U47" s="1022">
        <f>(U46-U45)/U45*100</f>
        <v>-21.157684630738522</v>
      </c>
      <c r="V47" s="464" t="s">
        <v>1285</v>
      </c>
      <c r="W47" s="464" t="s">
        <v>1286</v>
      </c>
      <c r="X47" s="1022">
        <f>(X46-X45)/X45*100</f>
        <v>-15.860899067005937</v>
      </c>
      <c r="Y47" s="1022">
        <f>(Y46-Y45)/Y45*100</f>
        <v>-6.583072100313479</v>
      </c>
      <c r="Z47" s="464" t="s">
        <v>1285</v>
      </c>
      <c r="AA47" s="464" t="s">
        <v>1286</v>
      </c>
      <c r="AB47" s="1021">
        <f>(AB46-AB45)/AB45*100</f>
        <v>-91.59663865546219</v>
      </c>
      <c r="AC47" s="1021">
        <f>(AC46-AC45)/AC45*100</f>
        <v>-88.23529411764706</v>
      </c>
      <c r="AD47" s="1021">
        <f>(AD46-AD45)/AD45*100</f>
        <v>-30.434782608695656</v>
      </c>
      <c r="AE47" s="1021">
        <f>(AE46-AE45)/AE45*100</f>
        <v>85.30276308054086</v>
      </c>
      <c r="AF47" s="1021">
        <f>(AF46-AF45)/AF45*100</f>
        <v>-0.019519050593379137</v>
      </c>
      <c r="AI47" s="380"/>
      <c r="AJ47" s="406"/>
      <c r="AK47" s="453"/>
      <c r="AL47" s="453"/>
    </row>
    <row r="48" spans="1:32" ht="24" customHeight="1" thickBot="1">
      <c r="A48" s="393"/>
      <c r="B48" s="1050"/>
      <c r="C48" s="1050"/>
      <c r="D48" s="1050"/>
      <c r="E48" s="1050"/>
      <c r="F48" s="1050"/>
      <c r="G48" s="1050"/>
      <c r="H48" s="1050"/>
      <c r="I48" s="1050"/>
      <c r="J48" s="1050"/>
      <c r="K48" s="723"/>
      <c r="L48" s="1051"/>
      <c r="M48" s="1022"/>
      <c r="N48" s="465">
        <f>N46-N45</f>
        <v>2.426157996488527</v>
      </c>
      <c r="O48" s="465">
        <v>-62.83</v>
      </c>
      <c r="P48" s="1022"/>
      <c r="Q48" s="1022"/>
      <c r="R48" s="465">
        <f>R46-R45</f>
        <v>4.047619047619037</v>
      </c>
      <c r="S48" s="465">
        <v>-2.82</v>
      </c>
      <c r="T48" s="1022"/>
      <c r="U48" s="1022"/>
      <c r="V48" s="465">
        <f>V46-V45</f>
        <v>-6.942978636200628</v>
      </c>
      <c r="W48" s="465">
        <v>-19.49</v>
      </c>
      <c r="X48" s="1022"/>
      <c r="Y48" s="1022"/>
      <c r="Z48" s="465">
        <f>Z46-Z45</f>
        <v>8.950484281375694</v>
      </c>
      <c r="AA48" s="465">
        <v>-40.51</v>
      </c>
      <c r="AB48" s="1021"/>
      <c r="AC48" s="1021"/>
      <c r="AD48" s="1021"/>
      <c r="AE48" s="1021"/>
      <c r="AF48" s="1021"/>
    </row>
    <row r="49" spans="1:32" ht="24" customHeight="1" thickBot="1">
      <c r="A49" s="393"/>
      <c r="B49" s="1050"/>
      <c r="C49" s="1050"/>
      <c r="D49" s="1050"/>
      <c r="E49" s="1050"/>
      <c r="F49" s="1050"/>
      <c r="G49" s="1050"/>
      <c r="H49" s="1050"/>
      <c r="I49" s="1050"/>
      <c r="J49" s="1050"/>
      <c r="K49" s="1030" t="s">
        <v>1287</v>
      </c>
      <c r="L49" s="1049">
        <f>(L46-L41)/L41*100</f>
        <v>-9.22992900054615</v>
      </c>
      <c r="M49" s="1021">
        <f>(M46-M41)/M41*100</f>
        <v>-10.261707988980715</v>
      </c>
      <c r="N49" s="466" t="s">
        <v>1285</v>
      </c>
      <c r="O49" s="466" t="s">
        <v>1286</v>
      </c>
      <c r="P49" s="1021">
        <f>(P46-P41)/P41*100</f>
        <v>-63.41463414634146</v>
      </c>
      <c r="Q49" s="1021">
        <f>(Q46-Q41)/Q41*100</f>
        <v>-61.111111111111114</v>
      </c>
      <c r="R49" s="466" t="s">
        <v>1285</v>
      </c>
      <c r="S49" s="466" t="s">
        <v>1286</v>
      </c>
      <c r="T49" s="1021">
        <f>(T46-T41)/T41*100</f>
        <v>-18.43088418430884</v>
      </c>
      <c r="U49" s="1021">
        <f>(U46-U41)/U41*100</f>
        <v>-25.471698113207548</v>
      </c>
      <c r="V49" s="466" t="s">
        <v>1285</v>
      </c>
      <c r="W49" s="466" t="s">
        <v>1286</v>
      </c>
      <c r="X49" s="1021">
        <f>(X46-X41)/X41*100</f>
        <v>0.5065856129685917</v>
      </c>
      <c r="Y49" s="1021">
        <f>(Y46-Y41)/Y41*100</f>
        <v>0.9029345372460496</v>
      </c>
      <c r="Z49" s="466" t="s">
        <v>1285</v>
      </c>
      <c r="AA49" s="466" t="s">
        <v>1286</v>
      </c>
      <c r="AB49" s="1021">
        <f>(AB46-AB41)/AB41*100</f>
        <v>-41.17647058823529</v>
      </c>
      <c r="AC49" s="1021">
        <f>(AC46-AC41)/AC41*100</f>
        <v>-30</v>
      </c>
      <c r="AD49" s="1021">
        <f>(AD46-AD41)/AD41*100</f>
        <v>-15.789473684210526</v>
      </c>
      <c r="AE49" s="1021">
        <f>(AE46-AE41)/AE41*100</f>
        <v>-72.17022779445523</v>
      </c>
      <c r="AF49" s="1021">
        <f>(AF46-AF41)/AF41*100</f>
        <v>0.12727730815009164</v>
      </c>
    </row>
    <row r="50" spans="1:32" ht="24" customHeight="1" thickBot="1">
      <c r="A50" s="467"/>
      <c r="B50" s="468"/>
      <c r="C50" s="468"/>
      <c r="D50" s="469"/>
      <c r="E50" s="469"/>
      <c r="F50" s="468"/>
      <c r="G50" s="468"/>
      <c r="H50" s="469"/>
      <c r="I50" s="469"/>
      <c r="J50" s="470"/>
      <c r="K50" s="741"/>
      <c r="L50" s="1049"/>
      <c r="M50" s="1021"/>
      <c r="N50" s="471">
        <f>N46-N41</f>
        <v>-0.9014098021702637</v>
      </c>
      <c r="O50" s="471">
        <v>-37.17</v>
      </c>
      <c r="P50" s="1021"/>
      <c r="Q50" s="1021"/>
      <c r="R50" s="471">
        <f>R46-R41</f>
        <v>5.528455284552834</v>
      </c>
      <c r="S50" s="471">
        <v>-5.66</v>
      </c>
      <c r="T50" s="1021"/>
      <c r="U50" s="1021"/>
      <c r="V50" s="471">
        <f>V46-V41</f>
        <v>-5.697147148574523</v>
      </c>
      <c r="W50" s="471">
        <v>-32.33</v>
      </c>
      <c r="X50" s="1021"/>
      <c r="Y50" s="1021"/>
      <c r="Z50" s="471">
        <f>Z46-Z41</f>
        <v>0.35399712390103844</v>
      </c>
      <c r="AA50" s="471">
        <v>0.82</v>
      </c>
      <c r="AB50" s="1021"/>
      <c r="AC50" s="1021"/>
      <c r="AD50" s="1021"/>
      <c r="AE50" s="1021"/>
      <c r="AF50" s="1021"/>
    </row>
    <row r="51" spans="11:32" ht="24.75" customHeight="1">
      <c r="K51" s="51" t="s">
        <v>1288</v>
      </c>
      <c r="L51" s="472"/>
      <c r="M51" s="472"/>
      <c r="N51" s="473"/>
      <c r="O51" s="473"/>
      <c r="P51" s="472"/>
      <c r="Q51" s="472"/>
      <c r="R51" s="473"/>
      <c r="S51" s="473"/>
      <c r="T51" s="474"/>
      <c r="U51" s="474"/>
      <c r="V51" s="475"/>
      <c r="W51" s="475"/>
      <c r="X51" s="476"/>
      <c r="Y51" s="476"/>
      <c r="Z51" s="475"/>
      <c r="AA51" s="475"/>
      <c r="AB51" s="474"/>
      <c r="AC51" s="474"/>
      <c r="AD51" s="474"/>
      <c r="AE51" s="474"/>
      <c r="AF51" s="477"/>
    </row>
    <row r="52" spans="1:22" ht="24.75" customHeight="1">
      <c r="A52" s="1039"/>
      <c r="B52" s="1040"/>
      <c r="C52" s="1040"/>
      <c r="D52" s="1040"/>
      <c r="E52" s="1040"/>
      <c r="F52" s="1040"/>
      <c r="G52" s="1040"/>
      <c r="H52" s="1040"/>
      <c r="I52" s="1040"/>
      <c r="J52" s="1040"/>
      <c r="K52" s="970" t="s">
        <v>1289</v>
      </c>
      <c r="L52" s="970"/>
      <c r="M52" s="970"/>
      <c r="N52" s="970"/>
      <c r="O52" s="970"/>
      <c r="P52" s="970"/>
      <c r="Q52"/>
      <c r="V52"/>
    </row>
    <row r="53" spans="11:22" ht="24.75" customHeight="1">
      <c r="K53" s="383"/>
      <c r="L53" s="383"/>
      <c r="M53" s="383"/>
      <c r="N53" s="383"/>
      <c r="O53" s="383"/>
      <c r="P53" s="383"/>
      <c r="Q53"/>
      <c r="V53"/>
    </row>
    <row r="54" spans="1:32" ht="24.75" customHeight="1">
      <c r="A54" s="863" t="s">
        <v>1290</v>
      </c>
      <c r="B54" s="863"/>
      <c r="C54" s="863"/>
      <c r="D54" s="863"/>
      <c r="E54" s="863"/>
      <c r="F54" s="863"/>
      <c r="G54" s="863"/>
      <c r="H54" s="863"/>
      <c r="I54" s="863"/>
      <c r="J54" s="863"/>
      <c r="K54" s="1041" t="s">
        <v>1291</v>
      </c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3" t="s">
        <v>1292</v>
      </c>
      <c r="W54" s="1044"/>
      <c r="X54" s="1044"/>
      <c r="Y54" s="1044"/>
      <c r="Z54" s="1044"/>
      <c r="AA54" s="1044"/>
      <c r="AB54" s="1044"/>
      <c r="AC54" s="1044"/>
      <c r="AD54" s="1044"/>
      <c r="AE54" s="1044"/>
      <c r="AF54" s="1044"/>
    </row>
    <row r="55" spans="2:21" ht="24.75" customHeight="1">
      <c r="B55" s="480"/>
      <c r="C55" s="480"/>
      <c r="F55" s="480"/>
      <c r="G55" s="480"/>
      <c r="J55" s="480"/>
      <c r="K55" s="480"/>
      <c r="R55" s="480"/>
      <c r="S55" s="480"/>
      <c r="T55" s="480"/>
      <c r="U55" s="480"/>
    </row>
    <row r="56" spans="2:21" ht="24.75" customHeight="1">
      <c r="B56" s="480"/>
      <c r="C56" s="480"/>
      <c r="F56" s="480"/>
      <c r="G56" s="480"/>
      <c r="J56" s="480"/>
      <c r="K56" s="480"/>
      <c r="R56" s="480"/>
      <c r="S56" s="480"/>
      <c r="T56" s="480"/>
      <c r="U56" s="480"/>
    </row>
    <row r="57" spans="2:21" ht="24.75" customHeight="1">
      <c r="B57" s="480"/>
      <c r="C57" s="480"/>
      <c r="F57" s="480"/>
      <c r="G57" s="480"/>
      <c r="J57" s="480"/>
      <c r="K57" s="480"/>
      <c r="R57" s="480"/>
      <c r="S57" s="480"/>
      <c r="T57" s="480"/>
      <c r="U57" s="480"/>
    </row>
    <row r="58" spans="2:21" ht="24.75" customHeight="1">
      <c r="B58" s="480"/>
      <c r="C58" s="480"/>
      <c r="F58" s="480"/>
      <c r="G58" s="480"/>
      <c r="J58" s="480"/>
      <c r="K58" s="480"/>
      <c r="R58" s="480"/>
      <c r="S58" s="480"/>
      <c r="T58" s="480"/>
      <c r="U58" s="480"/>
    </row>
    <row r="59" spans="2:21" ht="24.75" customHeight="1">
      <c r="B59" s="480"/>
      <c r="C59" s="480"/>
      <c r="F59" s="480"/>
      <c r="G59" s="480"/>
      <c r="J59" s="480"/>
      <c r="K59" s="480"/>
      <c r="R59" s="480"/>
      <c r="S59" s="480"/>
      <c r="T59" s="480"/>
      <c r="U59" s="480"/>
    </row>
    <row r="60" spans="2:21" ht="24.75" customHeight="1">
      <c r="B60" s="480"/>
      <c r="C60" s="480"/>
      <c r="F60" s="480"/>
      <c r="G60" s="480"/>
      <c r="J60" s="480"/>
      <c r="K60" s="480"/>
      <c r="R60" s="480"/>
      <c r="S60" s="480"/>
      <c r="T60" s="480"/>
      <c r="U60" s="480"/>
    </row>
    <row r="61" spans="2:21" ht="24.75" customHeight="1">
      <c r="B61" s="480"/>
      <c r="C61" s="480"/>
      <c r="F61" s="480"/>
      <c r="G61" s="480"/>
      <c r="J61" s="480"/>
      <c r="K61" s="480"/>
      <c r="R61" s="480"/>
      <c r="S61" s="480"/>
      <c r="T61" s="480"/>
      <c r="U61" s="480"/>
    </row>
    <row r="62" spans="2:21" ht="24.75" customHeight="1">
      <c r="B62" s="480"/>
      <c r="C62" s="480"/>
      <c r="F62" s="480"/>
      <c r="G62" s="480"/>
      <c r="J62" s="480"/>
      <c r="K62" s="480"/>
      <c r="R62" s="480"/>
      <c r="S62" s="480"/>
      <c r="T62" s="480"/>
      <c r="U62" s="480"/>
    </row>
    <row r="63" spans="2:21" ht="24.75" customHeight="1">
      <c r="B63" s="480"/>
      <c r="C63" s="480"/>
      <c r="F63" s="480"/>
      <c r="G63" s="480"/>
      <c r="J63" s="480"/>
      <c r="K63" s="480"/>
      <c r="R63" s="480"/>
      <c r="S63" s="480"/>
      <c r="T63" s="480"/>
      <c r="U63" s="480"/>
    </row>
    <row r="64" spans="2:21" ht="24.75" customHeight="1">
      <c r="B64" s="480"/>
      <c r="C64" s="480"/>
      <c r="F64" s="480"/>
      <c r="G64" s="480"/>
      <c r="J64" s="480"/>
      <c r="K64" s="480"/>
      <c r="R64" s="480"/>
      <c r="S64" s="480"/>
      <c r="T64" s="480"/>
      <c r="U64" s="480"/>
    </row>
    <row r="65" spans="2:21" ht="24.75" customHeight="1">
      <c r="B65" s="480"/>
      <c r="C65" s="480"/>
      <c r="F65" s="480"/>
      <c r="G65" s="480"/>
      <c r="J65" s="480"/>
      <c r="K65" s="480"/>
      <c r="R65" s="480"/>
      <c r="S65" s="480"/>
      <c r="T65" s="480"/>
      <c r="U65" s="480"/>
    </row>
    <row r="66" spans="2:21" ht="24.75" customHeight="1">
      <c r="B66" s="480"/>
      <c r="C66" s="480"/>
      <c r="F66" s="480"/>
      <c r="G66" s="480"/>
      <c r="J66" s="480"/>
      <c r="K66" s="480"/>
      <c r="R66" s="480"/>
      <c r="S66" s="480"/>
      <c r="T66" s="480"/>
      <c r="U66" s="480"/>
    </row>
    <row r="67" spans="2:21" ht="24.75" customHeight="1">
      <c r="B67" s="480"/>
      <c r="C67" s="480"/>
      <c r="F67" s="480"/>
      <c r="G67" s="480"/>
      <c r="J67" s="480"/>
      <c r="K67" s="480"/>
      <c r="R67" s="480"/>
      <c r="S67" s="480"/>
      <c r="T67" s="480"/>
      <c r="U67" s="480"/>
    </row>
    <row r="68" spans="2:21" ht="24.75" customHeight="1">
      <c r="B68" s="480"/>
      <c r="C68" s="480"/>
      <c r="F68" s="480"/>
      <c r="G68" s="480"/>
      <c r="J68" s="480"/>
      <c r="K68" s="480"/>
      <c r="R68" s="480"/>
      <c r="S68" s="480"/>
      <c r="T68" s="480"/>
      <c r="U68" s="480"/>
    </row>
    <row r="69" spans="2:21" ht="24.75" customHeight="1">
      <c r="B69" s="480"/>
      <c r="C69" s="480"/>
      <c r="F69" s="480"/>
      <c r="G69" s="480"/>
      <c r="J69" s="480"/>
      <c r="K69" s="480"/>
      <c r="R69" s="480"/>
      <c r="S69" s="480"/>
      <c r="T69" s="480"/>
      <c r="U69" s="480"/>
    </row>
    <row r="70" spans="2:21" ht="24.75" customHeight="1">
      <c r="B70" s="480"/>
      <c r="C70" s="480"/>
      <c r="F70" s="480"/>
      <c r="G70" s="480"/>
      <c r="J70" s="480"/>
      <c r="K70" s="480"/>
      <c r="R70" s="480"/>
      <c r="S70" s="480"/>
      <c r="T70" s="480"/>
      <c r="U70" s="480"/>
    </row>
    <row r="71" spans="2:21" ht="24.75" customHeight="1">
      <c r="B71" s="480"/>
      <c r="C71" s="480"/>
      <c r="F71" s="480"/>
      <c r="G71" s="480"/>
      <c r="J71" s="480"/>
      <c r="K71" s="480"/>
      <c r="R71" s="480"/>
      <c r="S71" s="480"/>
      <c r="T71" s="480"/>
      <c r="U71" s="480"/>
    </row>
    <row r="72" spans="2:21" ht="24.75" customHeight="1">
      <c r="B72" s="480"/>
      <c r="C72" s="480"/>
      <c r="F72" s="480"/>
      <c r="G72" s="480"/>
      <c r="J72" s="480"/>
      <c r="K72" s="480"/>
      <c r="R72" s="480"/>
      <c r="S72" s="480"/>
      <c r="T72" s="480"/>
      <c r="U72" s="480"/>
    </row>
    <row r="73" spans="2:21" ht="24.75" customHeight="1">
      <c r="B73" s="480"/>
      <c r="C73" s="480"/>
      <c r="F73" s="480"/>
      <c r="G73" s="480"/>
      <c r="J73" s="480"/>
      <c r="K73" s="480"/>
      <c r="R73" s="480"/>
      <c r="S73" s="480"/>
      <c r="T73" s="480"/>
      <c r="U73" s="480"/>
    </row>
    <row r="74" spans="2:21" ht="24.75" customHeight="1">
      <c r="B74" s="480"/>
      <c r="C74" s="480"/>
      <c r="F74" s="480"/>
      <c r="G74" s="480"/>
      <c r="J74" s="480"/>
      <c r="K74" s="480"/>
      <c r="R74" s="480"/>
      <c r="S74" s="480"/>
      <c r="T74" s="480"/>
      <c r="U74" s="480"/>
    </row>
    <row r="75" spans="2:21" ht="24.75" customHeight="1">
      <c r="B75" s="480"/>
      <c r="C75" s="480"/>
      <c r="F75" s="480"/>
      <c r="G75" s="480"/>
      <c r="J75" s="480"/>
      <c r="K75" s="480"/>
      <c r="R75" s="480"/>
      <c r="S75" s="480"/>
      <c r="T75" s="480"/>
      <c r="U75" s="480"/>
    </row>
    <row r="76" spans="2:21" ht="24.75" customHeight="1">
      <c r="B76" s="480"/>
      <c r="C76" s="480"/>
      <c r="F76" s="480"/>
      <c r="G76" s="480"/>
      <c r="J76" s="480"/>
      <c r="K76" s="480"/>
      <c r="R76" s="480"/>
      <c r="S76" s="480"/>
      <c r="T76" s="480"/>
      <c r="U76" s="480"/>
    </row>
    <row r="77" spans="2:21" ht="24.75" customHeight="1">
      <c r="B77" s="480"/>
      <c r="C77" s="480"/>
      <c r="F77" s="480"/>
      <c r="G77" s="480"/>
      <c r="J77" s="480"/>
      <c r="K77" s="480"/>
      <c r="R77" s="480"/>
      <c r="S77" s="480"/>
      <c r="T77" s="480"/>
      <c r="U77" s="480"/>
    </row>
    <row r="78" spans="2:21" ht="24.75" customHeight="1">
      <c r="B78" s="480"/>
      <c r="C78" s="480"/>
      <c r="F78" s="480"/>
      <c r="G78" s="480"/>
      <c r="J78" s="480"/>
      <c r="K78" s="480"/>
      <c r="R78" s="480"/>
      <c r="S78" s="480"/>
      <c r="T78" s="480"/>
      <c r="U78" s="480"/>
    </row>
    <row r="79" spans="2:21" ht="24.75" customHeight="1">
      <c r="B79" s="480"/>
      <c r="C79" s="480"/>
      <c r="F79" s="480"/>
      <c r="G79" s="480"/>
      <c r="J79" s="480"/>
      <c r="K79" s="480"/>
      <c r="R79" s="480"/>
      <c r="S79" s="480"/>
      <c r="T79" s="480"/>
      <c r="U79" s="480"/>
    </row>
    <row r="80" spans="2:21" ht="24.75" customHeight="1">
      <c r="B80" s="480"/>
      <c r="C80" s="480"/>
      <c r="F80" s="480"/>
      <c r="G80" s="480"/>
      <c r="J80" s="480"/>
      <c r="K80" s="480"/>
      <c r="R80" s="480"/>
      <c r="S80" s="480"/>
      <c r="T80" s="480"/>
      <c r="U80" s="480"/>
    </row>
    <row r="81" spans="2:21" ht="24.75" customHeight="1">
      <c r="B81" s="480"/>
      <c r="C81" s="480"/>
      <c r="F81" s="480"/>
      <c r="G81" s="480"/>
      <c r="J81" s="480"/>
      <c r="K81" s="480"/>
      <c r="R81" s="480"/>
      <c r="S81" s="480"/>
      <c r="T81" s="480"/>
      <c r="U81" s="480"/>
    </row>
    <row r="82" spans="2:21" ht="24.75" customHeight="1">
      <c r="B82" s="480"/>
      <c r="C82" s="480"/>
      <c r="F82" s="480"/>
      <c r="G82" s="480"/>
      <c r="J82" s="480"/>
      <c r="K82" s="480"/>
      <c r="R82" s="480"/>
      <c r="S82" s="480"/>
      <c r="T82" s="480"/>
      <c r="U82" s="480"/>
    </row>
    <row r="83" spans="2:21" ht="24.75" customHeight="1">
      <c r="B83" s="480"/>
      <c r="C83" s="480"/>
      <c r="F83" s="480"/>
      <c r="G83" s="480"/>
      <c r="J83" s="480"/>
      <c r="K83" s="480"/>
      <c r="R83" s="480"/>
      <c r="S83" s="480"/>
      <c r="T83" s="480"/>
      <c r="U83" s="480"/>
    </row>
    <row r="84" spans="2:21" ht="24.75" customHeight="1">
      <c r="B84" s="480"/>
      <c r="C84" s="480"/>
      <c r="F84" s="480"/>
      <c r="G84" s="480"/>
      <c r="J84" s="480"/>
      <c r="K84" s="480"/>
      <c r="R84" s="480"/>
      <c r="S84" s="480"/>
      <c r="T84" s="480"/>
      <c r="U84" s="480"/>
    </row>
    <row r="85" spans="2:21" ht="24.75" customHeight="1">
      <c r="B85" s="480"/>
      <c r="C85" s="480"/>
      <c r="F85" s="480"/>
      <c r="G85" s="480"/>
      <c r="J85" s="480"/>
      <c r="K85" s="480"/>
      <c r="R85" s="480"/>
      <c r="S85" s="480"/>
      <c r="T85" s="480"/>
      <c r="U85" s="480"/>
    </row>
    <row r="86" spans="2:21" ht="24.75" customHeight="1">
      <c r="B86" s="480"/>
      <c r="C86" s="480"/>
      <c r="F86" s="480"/>
      <c r="G86" s="480"/>
      <c r="J86" s="480"/>
      <c r="K86" s="480"/>
      <c r="R86" s="480"/>
      <c r="S86" s="480"/>
      <c r="T86" s="480"/>
      <c r="U86" s="480"/>
    </row>
    <row r="87" spans="11:21" ht="24.75" customHeight="1">
      <c r="K87" s="480"/>
      <c r="R87" s="480"/>
      <c r="S87" s="480"/>
      <c r="T87" s="480"/>
      <c r="U87" s="480"/>
    </row>
  </sheetData>
  <mergeCells count="77">
    <mergeCell ref="V1:AD1"/>
    <mergeCell ref="AB2:AC2"/>
    <mergeCell ref="AD2:AE2"/>
    <mergeCell ref="L2:U2"/>
    <mergeCell ref="AE1:AF1"/>
    <mergeCell ref="AF2:AF5"/>
    <mergeCell ref="L3:O3"/>
    <mergeCell ref="V2:AA2"/>
    <mergeCell ref="S4:S5"/>
    <mergeCell ref="X3:AA3"/>
    <mergeCell ref="H48:H49"/>
    <mergeCell ref="K49:K50"/>
    <mergeCell ref="Q47:Q48"/>
    <mergeCell ref="L1:U1"/>
    <mergeCell ref="M4:M5"/>
    <mergeCell ref="K47:K48"/>
    <mergeCell ref="P3:S3"/>
    <mergeCell ref="P49:P50"/>
    <mergeCell ref="R4:R5"/>
    <mergeCell ref="I48:I49"/>
    <mergeCell ref="G48:G49"/>
    <mergeCell ref="B48:B49"/>
    <mergeCell ref="D48:D49"/>
    <mergeCell ref="C48:C49"/>
    <mergeCell ref="F48:F49"/>
    <mergeCell ref="E48:E49"/>
    <mergeCell ref="L49:L50"/>
    <mergeCell ref="M49:M50"/>
    <mergeCell ref="J48:J49"/>
    <mergeCell ref="L47:L48"/>
    <mergeCell ref="M47:M48"/>
    <mergeCell ref="O4:O5"/>
    <mergeCell ref="P47:P48"/>
    <mergeCell ref="P4:P5"/>
    <mergeCell ref="Q49:Q50"/>
    <mergeCell ref="AE3:AE5"/>
    <mergeCell ref="X4:X5"/>
    <mergeCell ref="AC3:AC5"/>
    <mergeCell ref="Q4:Q5"/>
    <mergeCell ref="AB3:AB5"/>
    <mergeCell ref="AA4:AA5"/>
    <mergeCell ref="AD49:AD50"/>
    <mergeCell ref="AD3:AD5"/>
    <mergeCell ref="AC47:AC48"/>
    <mergeCell ref="AB49:AB50"/>
    <mergeCell ref="AC49:AC50"/>
    <mergeCell ref="A52:J52"/>
    <mergeCell ref="K54:U54"/>
    <mergeCell ref="V54:AF54"/>
    <mergeCell ref="K52:P52"/>
    <mergeCell ref="A54:J54"/>
    <mergeCell ref="AF49:AF50"/>
    <mergeCell ref="AD47:AD48"/>
    <mergeCell ref="X47:X48"/>
    <mergeCell ref="Y47:Y48"/>
    <mergeCell ref="AE47:AE48"/>
    <mergeCell ref="AB47:AB48"/>
    <mergeCell ref="X49:X50"/>
    <mergeCell ref="AE49:AE50"/>
    <mergeCell ref="Y49:Y50"/>
    <mergeCell ref="AF47:AF48"/>
    <mergeCell ref="A1:J1"/>
    <mergeCell ref="A2:J5"/>
    <mergeCell ref="K2:K5"/>
    <mergeCell ref="U4:U5"/>
    <mergeCell ref="T3:W3"/>
    <mergeCell ref="L4:L5"/>
    <mergeCell ref="V4:V5"/>
    <mergeCell ref="W4:W5"/>
    <mergeCell ref="T4:T5"/>
    <mergeCell ref="N4:N5"/>
    <mergeCell ref="T49:T50"/>
    <mergeCell ref="T47:T48"/>
    <mergeCell ref="Y4:Y5"/>
    <mergeCell ref="Z4:Z5"/>
    <mergeCell ref="U47:U48"/>
    <mergeCell ref="U49:U50"/>
  </mergeCells>
  <printOptions/>
  <pageMargins left="0.7480314960629921" right="0.7480314960629921" top="0.5905511811023623" bottom="0.3937007874015748" header="0.5118110236220472" footer="0.31496062992125984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1"/>
  <sheetViews>
    <sheetView workbookViewId="0" topLeftCell="C1">
      <selection activeCell="B1" sqref="B1:N1"/>
    </sheetView>
  </sheetViews>
  <sheetFormatPr defaultColWidth="9.00390625" defaultRowHeight="24.75" customHeight="1"/>
  <cols>
    <col min="1" max="1" width="5.625" style="123" customWidth="1"/>
    <col min="2" max="2" width="10.125" style="51" customWidth="1"/>
    <col min="3" max="4" width="9.50390625" style="123" customWidth="1"/>
    <col min="5" max="5" width="5.375" style="123" customWidth="1"/>
    <col min="6" max="6" width="5.625" style="123" customWidth="1"/>
    <col min="7" max="7" width="5.75390625" style="123" customWidth="1"/>
    <col min="8" max="8" width="5.25390625" style="123" customWidth="1"/>
    <col min="9" max="9" width="5.625" style="123" customWidth="1"/>
    <col min="10" max="10" width="5.875" style="123" customWidth="1"/>
    <col min="11" max="12" width="6.125" style="123" customWidth="1"/>
    <col min="13" max="13" width="5.25390625" style="123" customWidth="1"/>
    <col min="14" max="14" width="6.375" style="123" customWidth="1"/>
    <col min="15" max="15" width="13.75390625" style="123" customWidth="1"/>
    <col min="16" max="16" width="8.50390625" style="123" customWidth="1"/>
    <col min="17" max="17" width="7.50390625" style="497" customWidth="1"/>
    <col min="18" max="18" width="5.875" style="123" customWidth="1"/>
    <col min="19" max="19" width="6.00390625" style="123" customWidth="1"/>
    <col min="20" max="20" width="6.375" style="123" customWidth="1"/>
    <col min="21" max="21" width="5.75390625" style="123" customWidth="1"/>
    <col min="22" max="22" width="7.125" style="123" customWidth="1"/>
    <col min="23" max="23" width="6.125" style="123" customWidth="1"/>
    <col min="24" max="24" width="6.625" style="123" customWidth="1"/>
    <col min="25" max="25" width="6.25390625" style="123" customWidth="1"/>
    <col min="26" max="26" width="6.125" style="123" customWidth="1"/>
    <col min="27" max="27" width="8.125" style="123" customWidth="1"/>
    <col min="28" max="28" width="11.875" style="123" bestFit="1" customWidth="1"/>
    <col min="29" max="29" width="9.00390625" style="123" customWidth="1"/>
    <col min="30" max="30" width="11.625" style="123" customWidth="1"/>
    <col min="31" max="31" width="16.125" style="123" bestFit="1" customWidth="1"/>
    <col min="32" max="32" width="9.00390625" style="123" customWidth="1"/>
    <col min="33" max="34" width="13.625" style="123" bestFit="1" customWidth="1"/>
    <col min="35" max="35" width="13.25390625" style="123" customWidth="1"/>
    <col min="36" max="16384" width="9.00390625" style="123" customWidth="1"/>
  </cols>
  <sheetData>
    <row r="1" spans="2:27" ht="50.25" customHeight="1" thickBot="1">
      <c r="B1" s="848" t="s">
        <v>1293</v>
      </c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51"/>
      <c r="Q1" s="1081" t="s">
        <v>1294</v>
      </c>
      <c r="R1" s="1081"/>
      <c r="S1" s="1081"/>
      <c r="T1" s="1081"/>
      <c r="U1" s="1081"/>
      <c r="V1" s="1081"/>
      <c r="W1" s="1081"/>
      <c r="X1" s="1081"/>
      <c r="Z1" s="1077" t="s">
        <v>1295</v>
      </c>
      <c r="AA1" s="1077"/>
    </row>
    <row r="2" spans="2:27" ht="20.25" customHeight="1">
      <c r="B2" s="1075" t="s">
        <v>1296</v>
      </c>
      <c r="C2" s="1075"/>
      <c r="D2" s="1075"/>
      <c r="E2" s="1075"/>
      <c r="F2" s="1075"/>
      <c r="G2" s="1075"/>
      <c r="H2" s="1075"/>
      <c r="I2" s="1075"/>
      <c r="J2" s="1075"/>
      <c r="K2" s="1075"/>
      <c r="L2" s="1075"/>
      <c r="M2" s="1075"/>
      <c r="N2" s="1075"/>
      <c r="O2" s="856" t="s">
        <v>1297</v>
      </c>
      <c r="P2" s="1086" t="s">
        <v>1298</v>
      </c>
      <c r="Q2" s="861" t="s">
        <v>1299</v>
      </c>
      <c r="R2" s="1083" t="s">
        <v>1205</v>
      </c>
      <c r="S2" s="1083"/>
      <c r="T2" s="1083"/>
      <c r="U2" s="1083"/>
      <c r="V2" s="1083"/>
      <c r="W2" s="1083"/>
      <c r="X2" s="1083"/>
      <c r="Y2" s="1083"/>
      <c r="Z2" s="1084"/>
      <c r="AA2" s="1078" t="s">
        <v>1300</v>
      </c>
    </row>
    <row r="3" spans="2:27" ht="30" customHeight="1"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29"/>
      <c r="P3" s="1087"/>
      <c r="Q3" s="687"/>
      <c r="R3" s="1073" t="s">
        <v>1301</v>
      </c>
      <c r="S3" s="1074"/>
      <c r="T3" s="1082" t="s">
        <v>1302</v>
      </c>
      <c r="U3" s="1074"/>
      <c r="V3" s="1082" t="s">
        <v>1303</v>
      </c>
      <c r="W3" s="1074"/>
      <c r="X3" s="1082" t="s">
        <v>1304</v>
      </c>
      <c r="Y3" s="1074"/>
      <c r="Z3" s="1023" t="s">
        <v>1305</v>
      </c>
      <c r="AA3" s="1079"/>
    </row>
    <row r="4" spans="2:27" ht="57" customHeight="1" thickBot="1"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857"/>
      <c r="P4" s="1088"/>
      <c r="Q4" s="862"/>
      <c r="R4" s="482" t="s">
        <v>1306</v>
      </c>
      <c r="S4" s="483" t="s">
        <v>1307</v>
      </c>
      <c r="T4" s="483" t="s">
        <v>1306</v>
      </c>
      <c r="U4" s="483" t="s">
        <v>1307</v>
      </c>
      <c r="V4" s="483" t="s">
        <v>1306</v>
      </c>
      <c r="W4" s="483" t="s">
        <v>1307</v>
      </c>
      <c r="X4" s="483" t="s">
        <v>1306</v>
      </c>
      <c r="Y4" s="483" t="s">
        <v>1307</v>
      </c>
      <c r="Z4" s="1024"/>
      <c r="AA4" s="1080"/>
    </row>
    <row r="5" spans="2:34" ht="24.75" customHeight="1" hidden="1"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484" t="s">
        <v>1308</v>
      </c>
      <c r="P5" s="485">
        <f>SUM(R5:AA5)</f>
        <v>295829</v>
      </c>
      <c r="Q5" s="486">
        <f>SUM(R5:Z5)</f>
        <v>88383</v>
      </c>
      <c r="R5" s="487">
        <v>20</v>
      </c>
      <c r="S5" s="487">
        <v>286</v>
      </c>
      <c r="T5" s="487">
        <v>1844</v>
      </c>
      <c r="U5" s="487">
        <v>2140</v>
      </c>
      <c r="V5" s="487">
        <v>69547</v>
      </c>
      <c r="W5" s="487">
        <v>1140</v>
      </c>
      <c r="X5" s="487">
        <v>12575</v>
      </c>
      <c r="Y5" s="487">
        <v>13</v>
      </c>
      <c r="Z5" s="487">
        <v>818</v>
      </c>
      <c r="AA5" s="487">
        <v>207446</v>
      </c>
      <c r="AF5" s="488" t="s">
        <v>1309</v>
      </c>
      <c r="AG5" s="489">
        <v>109741</v>
      </c>
      <c r="AH5" s="489">
        <v>247163</v>
      </c>
    </row>
    <row r="6" spans="2:27" ht="24.75" customHeight="1" hidden="1">
      <c r="B6" s="1076"/>
      <c r="C6" s="1076"/>
      <c r="D6" s="1076"/>
      <c r="E6" s="1076"/>
      <c r="F6" s="1076"/>
      <c r="G6" s="1076"/>
      <c r="H6" s="1076"/>
      <c r="I6" s="1076"/>
      <c r="J6" s="1076"/>
      <c r="K6" s="1076"/>
      <c r="L6" s="1076"/>
      <c r="M6" s="1076"/>
      <c r="N6" s="1076"/>
      <c r="O6" s="413" t="s">
        <v>1256</v>
      </c>
      <c r="P6" s="490">
        <f>SUM(R6:AA6)</f>
        <v>314674</v>
      </c>
      <c r="Q6" s="486">
        <f>SUM(R6:Z6)</f>
        <v>94367</v>
      </c>
      <c r="R6" s="487">
        <v>19</v>
      </c>
      <c r="S6" s="487">
        <v>240</v>
      </c>
      <c r="T6" s="487">
        <v>1903</v>
      </c>
      <c r="U6" s="487">
        <v>1955</v>
      </c>
      <c r="V6" s="487">
        <v>74917</v>
      </c>
      <c r="W6" s="487">
        <v>1151</v>
      </c>
      <c r="X6" s="487">
        <v>13333</v>
      </c>
      <c r="Y6" s="487">
        <v>7</v>
      </c>
      <c r="Z6" s="487">
        <v>842</v>
      </c>
      <c r="AA6" s="487">
        <v>220307</v>
      </c>
    </row>
    <row r="7" spans="15:27" ht="24.75" customHeight="1" hidden="1">
      <c r="O7" s="390"/>
      <c r="P7" s="491"/>
      <c r="Q7" s="492"/>
      <c r="R7" s="489"/>
      <c r="S7" s="489"/>
      <c r="T7" s="489"/>
      <c r="U7" s="489"/>
      <c r="V7" s="489"/>
      <c r="W7" s="489"/>
      <c r="X7" s="489"/>
      <c r="Y7" s="489"/>
      <c r="Z7" s="489"/>
      <c r="AA7" s="489"/>
    </row>
    <row r="8" spans="15:27" ht="24.75" customHeight="1" hidden="1">
      <c r="O8" s="394" t="s">
        <v>1257</v>
      </c>
      <c r="P8" s="490">
        <f>SUM(R8:AA8)</f>
        <v>332425</v>
      </c>
      <c r="Q8" s="486">
        <f>SUM(R8:Z8)</f>
        <v>100495</v>
      </c>
      <c r="R8" s="487">
        <v>21</v>
      </c>
      <c r="S8" s="487">
        <v>88</v>
      </c>
      <c r="T8" s="487">
        <v>1969</v>
      </c>
      <c r="U8" s="487">
        <v>2000</v>
      </c>
      <c r="V8" s="487">
        <v>80108</v>
      </c>
      <c r="W8" s="487">
        <v>1108</v>
      </c>
      <c r="X8" s="487">
        <v>14311</v>
      </c>
      <c r="Y8" s="487">
        <v>19</v>
      </c>
      <c r="Z8" s="487">
        <v>871</v>
      </c>
      <c r="AA8" s="487">
        <v>231930</v>
      </c>
    </row>
    <row r="9" spans="15:27" ht="24.75" customHeight="1" hidden="1">
      <c r="O9" s="394" t="s">
        <v>1258</v>
      </c>
      <c r="P9" s="490">
        <v>339763</v>
      </c>
      <c r="Q9" s="486">
        <v>103033</v>
      </c>
      <c r="R9" s="487">
        <v>18</v>
      </c>
      <c r="S9" s="487">
        <v>102</v>
      </c>
      <c r="T9" s="487">
        <v>1923</v>
      </c>
      <c r="U9" s="487">
        <v>1991</v>
      </c>
      <c r="V9" s="487">
        <v>82679</v>
      </c>
      <c r="W9" s="487">
        <v>1077</v>
      </c>
      <c r="X9" s="487">
        <v>14342</v>
      </c>
      <c r="Y9" s="487">
        <v>12</v>
      </c>
      <c r="Z9" s="487">
        <v>889</v>
      </c>
      <c r="AA9" s="487">
        <v>236730</v>
      </c>
    </row>
    <row r="10" spans="15:27" ht="24.75" customHeight="1">
      <c r="O10" s="394" t="s">
        <v>1259</v>
      </c>
      <c r="P10" s="490">
        <v>348663</v>
      </c>
      <c r="Q10" s="486">
        <v>106695</v>
      </c>
      <c r="R10" s="487">
        <v>17</v>
      </c>
      <c r="S10" s="487">
        <v>104</v>
      </c>
      <c r="T10" s="487">
        <v>1941</v>
      </c>
      <c r="U10" s="487">
        <v>1985</v>
      </c>
      <c r="V10" s="487">
        <v>86244</v>
      </c>
      <c r="W10" s="487">
        <v>1059</v>
      </c>
      <c r="X10" s="487">
        <v>14420</v>
      </c>
      <c r="Y10" s="487">
        <v>11</v>
      </c>
      <c r="Z10" s="487">
        <v>914</v>
      </c>
      <c r="AA10" s="487">
        <v>241968</v>
      </c>
    </row>
    <row r="11" spans="15:27" ht="24.75" customHeight="1">
      <c r="O11" s="394" t="s">
        <v>1310</v>
      </c>
      <c r="P11" s="490">
        <v>356904</v>
      </c>
      <c r="Q11" s="486">
        <v>109741</v>
      </c>
      <c r="R11" s="487">
        <v>16</v>
      </c>
      <c r="S11" s="487">
        <v>111</v>
      </c>
      <c r="T11" s="487">
        <v>1893</v>
      </c>
      <c r="U11" s="487">
        <v>1949</v>
      </c>
      <c r="V11" s="487">
        <v>88973</v>
      </c>
      <c r="W11" s="487">
        <v>1005</v>
      </c>
      <c r="X11" s="487">
        <v>14726</v>
      </c>
      <c r="Y11" s="487">
        <v>8</v>
      </c>
      <c r="Z11" s="487">
        <v>1060</v>
      </c>
      <c r="AA11" s="487">
        <v>247163</v>
      </c>
    </row>
    <row r="12" spans="15:27" ht="24.75" customHeight="1">
      <c r="O12" s="394" t="s">
        <v>1261</v>
      </c>
      <c r="P12" s="490">
        <v>362009</v>
      </c>
      <c r="Q12" s="486">
        <v>111693</v>
      </c>
      <c r="R12" s="487">
        <v>17</v>
      </c>
      <c r="S12" s="487">
        <v>116</v>
      </c>
      <c r="T12" s="487">
        <v>1928</v>
      </c>
      <c r="U12" s="487">
        <v>1957</v>
      </c>
      <c r="V12" s="487">
        <v>90618</v>
      </c>
      <c r="W12" s="487">
        <v>961</v>
      </c>
      <c r="X12" s="487">
        <v>15037</v>
      </c>
      <c r="Y12" s="487">
        <v>9</v>
      </c>
      <c r="Z12" s="487">
        <v>1050</v>
      </c>
      <c r="AA12" s="487">
        <v>250316</v>
      </c>
    </row>
    <row r="13" spans="15:27" ht="24.75" customHeight="1">
      <c r="O13" s="390"/>
      <c r="P13" s="491"/>
      <c r="Q13" s="492"/>
      <c r="R13" s="489"/>
      <c r="S13" s="489"/>
      <c r="T13" s="489"/>
      <c r="U13" s="489"/>
      <c r="V13" s="489"/>
      <c r="W13" s="489"/>
      <c r="X13" s="489"/>
      <c r="Y13" s="489"/>
      <c r="Z13" s="489"/>
      <c r="AA13" s="489"/>
    </row>
    <row r="14" spans="15:27" ht="24.75" customHeight="1">
      <c r="O14" s="493" t="s">
        <v>1262</v>
      </c>
      <c r="P14" s="490">
        <v>369117</v>
      </c>
      <c r="Q14" s="486">
        <v>116802</v>
      </c>
      <c r="R14" s="487">
        <v>21</v>
      </c>
      <c r="S14" s="487">
        <v>106</v>
      </c>
      <c r="T14" s="487">
        <v>1971</v>
      </c>
      <c r="U14" s="487">
        <v>1991</v>
      </c>
      <c r="V14" s="487">
        <v>94368</v>
      </c>
      <c r="W14" s="487">
        <v>886</v>
      </c>
      <c r="X14" s="487">
        <v>15653</v>
      </c>
      <c r="Y14" s="487">
        <v>7</v>
      </c>
      <c r="Z14" s="487">
        <v>1079</v>
      </c>
      <c r="AA14" s="487">
        <v>253035</v>
      </c>
    </row>
    <row r="15" spans="15:27" ht="24.75" customHeight="1">
      <c r="O15" s="394" t="s">
        <v>1263</v>
      </c>
      <c r="P15" s="490">
        <v>378520</v>
      </c>
      <c r="Q15" s="486">
        <v>119269</v>
      </c>
      <c r="R15" s="487">
        <v>21</v>
      </c>
      <c r="S15" s="487">
        <v>109</v>
      </c>
      <c r="T15" s="487">
        <v>2039</v>
      </c>
      <c r="U15" s="487">
        <v>2041</v>
      </c>
      <c r="V15" s="487">
        <v>96981</v>
      </c>
      <c r="W15" s="487">
        <v>866</v>
      </c>
      <c r="X15" s="487">
        <v>16102</v>
      </c>
      <c r="Y15" s="487">
        <v>11</v>
      </c>
      <c r="Z15" s="487">
        <v>1099</v>
      </c>
      <c r="AA15" s="487">
        <v>259251</v>
      </c>
    </row>
    <row r="16" spans="15:30" ht="24.75" customHeight="1" hidden="1">
      <c r="O16" s="418" t="s">
        <v>871</v>
      </c>
      <c r="P16" s="490">
        <f>SUM(R16:AA16)</f>
        <v>370944</v>
      </c>
      <c r="Q16" s="486">
        <f>SUM(R16:Z16)</f>
        <v>116849</v>
      </c>
      <c r="R16" s="487">
        <v>20</v>
      </c>
      <c r="S16" s="487">
        <v>107</v>
      </c>
      <c r="T16" s="487">
        <v>1975</v>
      </c>
      <c r="U16" s="487">
        <v>2009</v>
      </c>
      <c r="V16" s="487">
        <v>95013</v>
      </c>
      <c r="W16" s="487">
        <v>884</v>
      </c>
      <c r="X16" s="487">
        <v>15763</v>
      </c>
      <c r="Y16" s="487">
        <v>10</v>
      </c>
      <c r="Z16" s="487">
        <v>1068</v>
      </c>
      <c r="AA16" s="487">
        <v>254095</v>
      </c>
      <c r="AC16" s="123" t="s">
        <v>1311</v>
      </c>
      <c r="AD16" s="123">
        <v>103</v>
      </c>
    </row>
    <row r="17" spans="15:27" ht="24.75" customHeight="1" hidden="1">
      <c r="O17" s="418" t="s">
        <v>1312</v>
      </c>
      <c r="P17" s="494">
        <v>372826</v>
      </c>
      <c r="Q17" s="486">
        <f>SUM(R17:Z17)</f>
        <v>117662</v>
      </c>
      <c r="R17" s="487">
        <v>20</v>
      </c>
      <c r="S17" s="495">
        <v>104</v>
      </c>
      <c r="T17" s="495">
        <v>2019</v>
      </c>
      <c r="U17" s="495">
        <v>2020</v>
      </c>
      <c r="V17" s="487">
        <v>95571</v>
      </c>
      <c r="W17" s="487">
        <v>887</v>
      </c>
      <c r="X17" s="487">
        <v>15959</v>
      </c>
      <c r="Y17" s="487">
        <v>9</v>
      </c>
      <c r="Z17" s="487">
        <v>1073</v>
      </c>
      <c r="AA17" s="487">
        <v>255164</v>
      </c>
    </row>
    <row r="18" spans="15:27" ht="24.75" customHeight="1" hidden="1">
      <c r="O18" s="418" t="s">
        <v>1313</v>
      </c>
      <c r="P18" s="494">
        <v>376633</v>
      </c>
      <c r="Q18" s="486">
        <f>SUM(R18:Z18)</f>
        <v>118627</v>
      </c>
      <c r="R18" s="487">
        <v>21</v>
      </c>
      <c r="S18" s="495">
        <v>109</v>
      </c>
      <c r="T18" s="495">
        <v>2031</v>
      </c>
      <c r="U18" s="495">
        <v>2035</v>
      </c>
      <c r="V18" s="487">
        <v>96429</v>
      </c>
      <c r="W18" s="487">
        <v>875</v>
      </c>
      <c r="X18" s="487">
        <v>16039</v>
      </c>
      <c r="Y18" s="487">
        <v>11</v>
      </c>
      <c r="Z18" s="487">
        <v>1077</v>
      </c>
      <c r="AA18" s="487">
        <v>258006</v>
      </c>
    </row>
    <row r="19" spans="15:27" ht="24.75" customHeight="1" hidden="1">
      <c r="O19" s="418" t="s">
        <v>1314</v>
      </c>
      <c r="P19" s="494">
        <v>378520</v>
      </c>
      <c r="Q19" s="486">
        <f>SUM(R19:Z19)</f>
        <v>119269</v>
      </c>
      <c r="R19" s="487">
        <v>21</v>
      </c>
      <c r="S19" s="495">
        <v>109</v>
      </c>
      <c r="T19" s="495">
        <v>2039</v>
      </c>
      <c r="U19" s="495">
        <v>2041</v>
      </c>
      <c r="V19" s="487">
        <v>96981</v>
      </c>
      <c r="W19" s="487">
        <v>866</v>
      </c>
      <c r="X19" s="487">
        <v>16102</v>
      </c>
      <c r="Y19" s="487">
        <v>11</v>
      </c>
      <c r="Z19" s="487">
        <v>1099</v>
      </c>
      <c r="AA19" s="487">
        <v>259251</v>
      </c>
    </row>
    <row r="20" spans="15:27" ht="24.75" customHeight="1">
      <c r="O20" s="394" t="s">
        <v>1267</v>
      </c>
      <c r="P20" s="490">
        <v>388870</v>
      </c>
      <c r="Q20" s="486">
        <v>123389</v>
      </c>
      <c r="R20" s="487">
        <v>17</v>
      </c>
      <c r="S20" s="487">
        <v>110</v>
      </c>
      <c r="T20" s="487">
        <v>2105</v>
      </c>
      <c r="U20" s="487">
        <v>2097</v>
      </c>
      <c r="V20" s="487">
        <v>100298</v>
      </c>
      <c r="W20" s="487">
        <v>1088</v>
      </c>
      <c r="X20" s="487">
        <v>16553</v>
      </c>
      <c r="Y20" s="487">
        <v>11</v>
      </c>
      <c r="Z20" s="487">
        <v>1110</v>
      </c>
      <c r="AA20" s="487">
        <v>265481</v>
      </c>
    </row>
    <row r="21" spans="15:27" ht="24.75" customHeight="1" hidden="1">
      <c r="O21" s="418" t="s">
        <v>1275</v>
      </c>
      <c r="P21" s="490">
        <f aca="true" t="shared" si="0" ref="P21:P29">Q21+AA21</f>
        <v>380523</v>
      </c>
      <c r="Q21" s="486">
        <f>SUM(R21:Z21)</f>
        <v>120216</v>
      </c>
      <c r="R21" s="487">
        <v>20</v>
      </c>
      <c r="S21" s="487">
        <v>114</v>
      </c>
      <c r="T21" s="487">
        <v>2050</v>
      </c>
      <c r="U21" s="487">
        <v>2072</v>
      </c>
      <c r="V21" s="487">
        <v>97826</v>
      </c>
      <c r="W21" s="487">
        <v>853</v>
      </c>
      <c r="X21" s="487">
        <v>16192</v>
      </c>
      <c r="Y21" s="487">
        <v>11</v>
      </c>
      <c r="Z21" s="487">
        <v>1078</v>
      </c>
      <c r="AA21" s="487">
        <v>260307</v>
      </c>
    </row>
    <row r="22" spans="15:27" ht="24.75" customHeight="1" hidden="1">
      <c r="O22" s="418" t="s">
        <v>848</v>
      </c>
      <c r="P22" s="490">
        <f t="shared" si="0"/>
        <v>384021</v>
      </c>
      <c r="Q22" s="486">
        <f>SUM(R22:Z22)</f>
        <v>121666</v>
      </c>
      <c r="R22" s="487">
        <v>20</v>
      </c>
      <c r="S22" s="487">
        <v>113</v>
      </c>
      <c r="T22" s="487">
        <v>2061</v>
      </c>
      <c r="U22" s="487">
        <v>2076</v>
      </c>
      <c r="V22" s="487">
        <v>99013</v>
      </c>
      <c r="W22" s="487">
        <v>849</v>
      </c>
      <c r="X22" s="487">
        <v>16438</v>
      </c>
      <c r="Y22" s="487">
        <v>11</v>
      </c>
      <c r="Z22" s="487">
        <v>1085</v>
      </c>
      <c r="AA22" s="487">
        <v>262355</v>
      </c>
    </row>
    <row r="23" spans="15:27" ht="24.75" customHeight="1" hidden="1">
      <c r="O23" s="418" t="s">
        <v>1270</v>
      </c>
      <c r="P23" s="490">
        <f t="shared" si="0"/>
        <v>387108</v>
      </c>
      <c r="Q23" s="486">
        <f>SUM(R23:Z23)</f>
        <v>122223</v>
      </c>
      <c r="R23" s="487">
        <v>19</v>
      </c>
      <c r="S23" s="487">
        <v>109</v>
      </c>
      <c r="T23" s="487">
        <v>2080</v>
      </c>
      <c r="U23" s="487">
        <v>2095</v>
      </c>
      <c r="V23" s="487">
        <v>99200</v>
      </c>
      <c r="W23" s="487">
        <v>1126</v>
      </c>
      <c r="X23" s="487">
        <v>16487</v>
      </c>
      <c r="Y23" s="487">
        <v>11</v>
      </c>
      <c r="Z23" s="487">
        <v>1096</v>
      </c>
      <c r="AA23" s="487">
        <v>264885</v>
      </c>
    </row>
    <row r="24" spans="15:27" ht="24.75" customHeight="1" hidden="1">
      <c r="O24" s="418" t="s">
        <v>1272</v>
      </c>
      <c r="P24" s="490">
        <f t="shared" si="0"/>
        <v>388870</v>
      </c>
      <c r="Q24" s="486">
        <f>SUM(R24:Z24)</f>
        <v>123389</v>
      </c>
      <c r="R24" s="487">
        <v>17</v>
      </c>
      <c r="S24" s="487">
        <v>110</v>
      </c>
      <c r="T24" s="487">
        <v>2105</v>
      </c>
      <c r="U24" s="487">
        <v>2097</v>
      </c>
      <c r="V24" s="487">
        <v>100298</v>
      </c>
      <c r="W24" s="487">
        <v>1088</v>
      </c>
      <c r="X24" s="487">
        <v>16553</v>
      </c>
      <c r="Y24" s="487">
        <v>11</v>
      </c>
      <c r="Z24" s="487">
        <v>1110</v>
      </c>
      <c r="AA24" s="487">
        <v>265481</v>
      </c>
    </row>
    <row r="25" spans="15:27" ht="24.75" customHeight="1">
      <c r="O25" s="394" t="s">
        <v>1273</v>
      </c>
      <c r="P25" s="490">
        <f t="shared" si="0"/>
        <v>399702</v>
      </c>
      <c r="Q25" s="486">
        <v>128944</v>
      </c>
      <c r="R25" s="487">
        <v>20</v>
      </c>
      <c r="S25" s="487">
        <v>81</v>
      </c>
      <c r="T25" s="487">
        <v>2154</v>
      </c>
      <c r="U25" s="487">
        <v>2205</v>
      </c>
      <c r="V25" s="487">
        <v>105097</v>
      </c>
      <c r="W25" s="487">
        <v>1051</v>
      </c>
      <c r="X25" s="487">
        <v>17223</v>
      </c>
      <c r="Y25" s="487">
        <v>17</v>
      </c>
      <c r="Z25" s="487">
        <v>1096</v>
      </c>
      <c r="AA25" s="487">
        <v>270758</v>
      </c>
    </row>
    <row r="26" spans="15:27" ht="24.75" customHeight="1" hidden="1">
      <c r="O26" s="418" t="s">
        <v>1275</v>
      </c>
      <c r="P26" s="490">
        <f t="shared" si="0"/>
        <v>391840</v>
      </c>
      <c r="Q26" s="486">
        <f>SUM(R26:Z26)</f>
        <v>125346</v>
      </c>
      <c r="R26" s="487">
        <v>19</v>
      </c>
      <c r="S26" s="487">
        <v>72</v>
      </c>
      <c r="T26" s="487">
        <v>2118</v>
      </c>
      <c r="U26" s="487">
        <v>2144</v>
      </c>
      <c r="V26" s="487">
        <v>102003</v>
      </c>
      <c r="W26" s="487">
        <v>1088</v>
      </c>
      <c r="X26" s="487">
        <v>16780</v>
      </c>
      <c r="Y26" s="487">
        <v>11</v>
      </c>
      <c r="Z26" s="487">
        <v>1111</v>
      </c>
      <c r="AA26" s="487">
        <v>266494</v>
      </c>
    </row>
    <row r="27" spans="15:27" ht="24.75" customHeight="1" hidden="1">
      <c r="O27" s="418" t="s">
        <v>848</v>
      </c>
      <c r="P27" s="490">
        <f t="shared" si="0"/>
        <v>394694</v>
      </c>
      <c r="Q27" s="486">
        <f>SUM(R27:Z27)</f>
        <v>126748</v>
      </c>
      <c r="R27" s="487">
        <v>20</v>
      </c>
      <c r="S27" s="487">
        <v>73</v>
      </c>
      <c r="T27" s="487">
        <v>2141</v>
      </c>
      <c r="U27" s="487">
        <v>2174</v>
      </c>
      <c r="V27" s="487">
        <v>103161</v>
      </c>
      <c r="W27" s="487">
        <v>1087</v>
      </c>
      <c r="X27" s="487">
        <v>16975</v>
      </c>
      <c r="Y27" s="487">
        <v>10</v>
      </c>
      <c r="Z27" s="487">
        <v>1107</v>
      </c>
      <c r="AA27" s="487">
        <v>267946</v>
      </c>
    </row>
    <row r="28" spans="15:27" ht="24.75" customHeight="1" hidden="1">
      <c r="O28" s="418" t="s">
        <v>1270</v>
      </c>
      <c r="P28" s="490">
        <f t="shared" si="0"/>
        <v>398189</v>
      </c>
      <c r="Q28" s="486">
        <f>SUM(R28:Z28)</f>
        <v>127878</v>
      </c>
      <c r="R28" s="487">
        <v>20</v>
      </c>
      <c r="S28" s="487">
        <v>82</v>
      </c>
      <c r="T28" s="487">
        <v>2162</v>
      </c>
      <c r="U28" s="487">
        <v>2184</v>
      </c>
      <c r="V28" s="487">
        <v>104110</v>
      </c>
      <c r="W28" s="487">
        <v>1076</v>
      </c>
      <c r="X28" s="487">
        <v>17110</v>
      </c>
      <c r="Y28" s="487">
        <v>20</v>
      </c>
      <c r="Z28" s="487">
        <v>1114</v>
      </c>
      <c r="AA28" s="487">
        <v>270311</v>
      </c>
    </row>
    <row r="29" spans="15:27" ht="24.75" customHeight="1" hidden="1">
      <c r="O29" s="418" t="s">
        <v>1272</v>
      </c>
      <c r="P29" s="490">
        <f t="shared" si="0"/>
        <v>399702</v>
      </c>
      <c r="Q29" s="486">
        <f>SUM(R29:Z29)</f>
        <v>128944</v>
      </c>
      <c r="R29" s="487">
        <v>20</v>
      </c>
      <c r="S29" s="487">
        <v>81</v>
      </c>
      <c r="T29" s="487">
        <v>2154</v>
      </c>
      <c r="U29" s="487">
        <v>2205</v>
      </c>
      <c r="V29" s="487">
        <v>105097</v>
      </c>
      <c r="W29" s="487">
        <v>1051</v>
      </c>
      <c r="X29" s="487">
        <v>17223</v>
      </c>
      <c r="Y29" s="487">
        <v>17</v>
      </c>
      <c r="Z29" s="487">
        <v>1096</v>
      </c>
      <c r="AA29" s="487">
        <v>270758</v>
      </c>
    </row>
    <row r="30" spans="15:27" ht="24.75" customHeight="1">
      <c r="O30" s="394" t="s">
        <v>1276</v>
      </c>
      <c r="P30" s="490">
        <v>407191</v>
      </c>
      <c r="Q30" s="486">
        <v>131905</v>
      </c>
      <c r="R30" s="486">
        <v>21</v>
      </c>
      <c r="S30" s="486">
        <v>82</v>
      </c>
      <c r="T30" s="486">
        <v>2207</v>
      </c>
      <c r="U30" s="486">
        <v>2370</v>
      </c>
      <c r="V30" s="486">
        <v>107350</v>
      </c>
      <c r="W30" s="486">
        <v>1024</v>
      </c>
      <c r="X30" s="486">
        <v>17703</v>
      </c>
      <c r="Y30" s="486">
        <v>47</v>
      </c>
      <c r="Z30" s="486">
        <v>1101</v>
      </c>
      <c r="AA30" s="486">
        <v>275286</v>
      </c>
    </row>
    <row r="31" spans="15:27" ht="24.75" customHeight="1" hidden="1">
      <c r="O31" s="418" t="s">
        <v>1275</v>
      </c>
      <c r="P31" s="490">
        <f>Q31+AA31</f>
        <v>402114</v>
      </c>
      <c r="Q31" s="486">
        <f>SUM(R31:Z31)</f>
        <v>130133</v>
      </c>
      <c r="R31" s="487">
        <v>20</v>
      </c>
      <c r="S31" s="487">
        <v>81</v>
      </c>
      <c r="T31" s="487">
        <v>2173</v>
      </c>
      <c r="U31" s="487">
        <v>2298</v>
      </c>
      <c r="V31" s="487">
        <v>106006</v>
      </c>
      <c r="W31" s="487">
        <v>1042</v>
      </c>
      <c r="X31" s="487">
        <v>17387</v>
      </c>
      <c r="Y31" s="487">
        <v>32</v>
      </c>
      <c r="Z31" s="487">
        <v>1094</v>
      </c>
      <c r="AA31" s="487">
        <v>271981</v>
      </c>
    </row>
    <row r="32" spans="15:27" ht="24.75" customHeight="1" hidden="1">
      <c r="O32" s="418" t="s">
        <v>848</v>
      </c>
      <c r="P32" s="490">
        <v>403472</v>
      </c>
      <c r="Q32" s="486">
        <f>SUM(R32:Z32)</f>
        <v>130671</v>
      </c>
      <c r="R32" s="487">
        <v>21</v>
      </c>
      <c r="S32" s="487">
        <v>86</v>
      </c>
      <c r="T32" s="487">
        <v>2163</v>
      </c>
      <c r="U32" s="487">
        <v>2353</v>
      </c>
      <c r="V32" s="487">
        <v>106397</v>
      </c>
      <c r="W32" s="487">
        <v>1036</v>
      </c>
      <c r="X32" s="487">
        <v>17472</v>
      </c>
      <c r="Y32" s="487">
        <v>33</v>
      </c>
      <c r="Z32" s="487">
        <v>1110</v>
      </c>
      <c r="AA32" s="487">
        <v>272801</v>
      </c>
    </row>
    <row r="33" spans="15:27" ht="24.75" customHeight="1" hidden="1">
      <c r="O33" s="427" t="s">
        <v>1270</v>
      </c>
      <c r="P33" s="476">
        <v>405919</v>
      </c>
      <c r="Q33" s="486">
        <f>SUM(R33:Z33)</f>
        <v>131125</v>
      </c>
      <c r="R33" s="476">
        <v>21</v>
      </c>
      <c r="S33" s="476">
        <v>85</v>
      </c>
      <c r="T33" s="476">
        <v>2181</v>
      </c>
      <c r="U33" s="476">
        <v>2394</v>
      </c>
      <c r="V33" s="476">
        <v>106694</v>
      </c>
      <c r="W33" s="476">
        <v>1033</v>
      </c>
      <c r="X33" s="476">
        <v>17582</v>
      </c>
      <c r="Y33" s="476">
        <v>33</v>
      </c>
      <c r="Z33" s="476">
        <v>1102</v>
      </c>
      <c r="AA33" s="476">
        <v>274794</v>
      </c>
    </row>
    <row r="34" spans="15:27" ht="24.75" customHeight="1" hidden="1">
      <c r="O34" s="427" t="s">
        <v>1272</v>
      </c>
      <c r="P34" s="476">
        <v>407191</v>
      </c>
      <c r="Q34" s="486">
        <f>SUM(R34:Z34)</f>
        <v>131905</v>
      </c>
      <c r="R34" s="476">
        <v>21</v>
      </c>
      <c r="S34" s="476">
        <v>82</v>
      </c>
      <c r="T34" s="476">
        <v>2207</v>
      </c>
      <c r="U34" s="476">
        <v>2370</v>
      </c>
      <c r="V34" s="476">
        <v>107350</v>
      </c>
      <c r="W34" s="476">
        <v>1024</v>
      </c>
      <c r="X34" s="476">
        <v>17703</v>
      </c>
      <c r="Y34" s="476">
        <v>47</v>
      </c>
      <c r="Z34" s="476">
        <v>1101</v>
      </c>
      <c r="AA34" s="476">
        <v>275286</v>
      </c>
    </row>
    <row r="35" spans="15:27" ht="24.75" customHeight="1">
      <c r="O35" s="427"/>
      <c r="P35" s="476"/>
      <c r="Q35" s="48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</row>
    <row r="36" spans="15:27" ht="24.75" customHeight="1">
      <c r="O36" s="425" t="s">
        <v>1278</v>
      </c>
      <c r="P36" s="476"/>
      <c r="Q36" s="48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</row>
    <row r="37" spans="15:27" ht="24.75" customHeight="1" hidden="1">
      <c r="O37" s="427" t="s">
        <v>1275</v>
      </c>
      <c r="P37" s="476">
        <v>409001</v>
      </c>
      <c r="Q37" s="486">
        <v>132751</v>
      </c>
      <c r="R37" s="486">
        <v>20</v>
      </c>
      <c r="S37" s="486">
        <v>84</v>
      </c>
      <c r="T37" s="476">
        <v>2214</v>
      </c>
      <c r="U37" s="476">
        <v>2372</v>
      </c>
      <c r="V37" s="476">
        <v>108074</v>
      </c>
      <c r="W37" s="476">
        <v>1056</v>
      </c>
      <c r="X37" s="476">
        <v>17792</v>
      </c>
      <c r="Y37" s="476">
        <v>33</v>
      </c>
      <c r="Z37" s="476">
        <v>1106</v>
      </c>
      <c r="AA37" s="476">
        <v>276250</v>
      </c>
    </row>
    <row r="38" spans="15:27" ht="24.75" customHeight="1" hidden="1">
      <c r="O38" s="427" t="s">
        <v>848</v>
      </c>
      <c r="P38" s="476">
        <v>410144</v>
      </c>
      <c r="Q38" s="486">
        <v>132941</v>
      </c>
      <c r="R38" s="486">
        <v>20</v>
      </c>
      <c r="S38" s="486">
        <v>87</v>
      </c>
      <c r="T38" s="476">
        <v>2203</v>
      </c>
      <c r="U38" s="476">
        <v>2350</v>
      </c>
      <c r="V38" s="476">
        <v>108250</v>
      </c>
      <c r="W38" s="476">
        <v>1066</v>
      </c>
      <c r="X38" s="476">
        <v>17821</v>
      </c>
      <c r="Y38" s="476">
        <v>43</v>
      </c>
      <c r="Z38" s="476">
        <v>1101</v>
      </c>
      <c r="AA38" s="476">
        <v>277203</v>
      </c>
    </row>
    <row r="39" spans="15:27" ht="24.75" customHeight="1" hidden="1">
      <c r="O39" s="427" t="s">
        <v>1270</v>
      </c>
      <c r="P39" s="486">
        <v>413263</v>
      </c>
      <c r="Q39" s="486">
        <v>133041</v>
      </c>
      <c r="R39" s="486">
        <v>20</v>
      </c>
      <c r="S39" s="486">
        <v>90</v>
      </c>
      <c r="T39" s="486">
        <v>2176</v>
      </c>
      <c r="U39" s="486">
        <v>2310</v>
      </c>
      <c r="V39" s="486">
        <v>108372</v>
      </c>
      <c r="W39" s="486">
        <v>1075</v>
      </c>
      <c r="X39" s="486">
        <v>17840</v>
      </c>
      <c r="Y39" s="486">
        <v>41</v>
      </c>
      <c r="Z39" s="486">
        <v>1117</v>
      </c>
      <c r="AA39" s="486">
        <v>280222</v>
      </c>
    </row>
    <row r="40" spans="15:28" ht="24.75" customHeight="1">
      <c r="O40" s="427" t="s">
        <v>1272</v>
      </c>
      <c r="P40" s="476">
        <v>414464</v>
      </c>
      <c r="Q40" s="476">
        <v>133358</v>
      </c>
      <c r="R40" s="476">
        <v>19</v>
      </c>
      <c r="S40" s="476">
        <v>118</v>
      </c>
      <c r="T40" s="476">
        <v>2159</v>
      </c>
      <c r="U40" s="476">
        <v>2296</v>
      </c>
      <c r="V40" s="476">
        <v>108688</v>
      </c>
      <c r="W40" s="476">
        <v>1088</v>
      </c>
      <c r="X40" s="476">
        <v>17813</v>
      </c>
      <c r="Y40" s="476">
        <v>38</v>
      </c>
      <c r="Z40" s="476">
        <v>1139</v>
      </c>
      <c r="AA40" s="476">
        <v>281106</v>
      </c>
      <c r="AB40" s="496"/>
    </row>
    <row r="41" spans="15:27" ht="24.75" customHeight="1">
      <c r="O41" s="425" t="s">
        <v>846</v>
      </c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</row>
    <row r="42" spans="15:27" s="476" customFormat="1" ht="28.5" customHeight="1">
      <c r="O42" s="427" t="s">
        <v>1275</v>
      </c>
      <c r="P42" s="476">
        <v>416127</v>
      </c>
      <c r="Q42" s="476">
        <v>133662</v>
      </c>
      <c r="R42" s="476">
        <v>19</v>
      </c>
      <c r="S42" s="476">
        <v>121</v>
      </c>
      <c r="T42" s="476">
        <v>2155</v>
      </c>
      <c r="U42" s="476">
        <v>2298</v>
      </c>
      <c r="V42" s="476">
        <v>108980</v>
      </c>
      <c r="W42" s="476">
        <v>1099</v>
      </c>
      <c r="X42" s="476">
        <v>17803</v>
      </c>
      <c r="Y42" s="476">
        <v>49</v>
      </c>
      <c r="Z42" s="476">
        <v>1138</v>
      </c>
      <c r="AA42" s="476">
        <v>282465</v>
      </c>
    </row>
    <row r="43" spans="15:27" s="476" customFormat="1" ht="28.5" customHeight="1">
      <c r="O43" s="427" t="s">
        <v>848</v>
      </c>
      <c r="P43" s="476">
        <v>417885</v>
      </c>
      <c r="Q43" s="476">
        <v>133326</v>
      </c>
      <c r="R43" s="476">
        <v>19</v>
      </c>
      <c r="S43" s="476">
        <v>122</v>
      </c>
      <c r="T43" s="476">
        <v>2163</v>
      </c>
      <c r="U43" s="476">
        <v>2240</v>
      </c>
      <c r="V43" s="476">
        <v>108706</v>
      </c>
      <c r="W43" s="476">
        <v>1101</v>
      </c>
      <c r="X43" s="476">
        <v>17784</v>
      </c>
      <c r="Y43" s="476">
        <v>59</v>
      </c>
      <c r="Z43" s="476">
        <v>1132</v>
      </c>
      <c r="AA43" s="476">
        <v>284559</v>
      </c>
    </row>
    <row r="44" spans="15:27" s="476" customFormat="1" ht="28.5" customHeight="1">
      <c r="O44" s="427" t="s">
        <v>1270</v>
      </c>
      <c r="P44" s="476">
        <v>419994</v>
      </c>
      <c r="Q44" s="476">
        <v>133149</v>
      </c>
      <c r="R44" s="476">
        <v>19</v>
      </c>
      <c r="S44" s="476">
        <v>122</v>
      </c>
      <c r="T44" s="476">
        <v>2174</v>
      </c>
      <c r="U44" s="476">
        <v>2184</v>
      </c>
      <c r="V44" s="476">
        <v>108584</v>
      </c>
      <c r="W44" s="476">
        <v>1099</v>
      </c>
      <c r="X44" s="476">
        <v>17789</v>
      </c>
      <c r="Y44" s="476">
        <v>56</v>
      </c>
      <c r="Z44" s="476">
        <v>1122</v>
      </c>
      <c r="AA44" s="476">
        <v>286845</v>
      </c>
    </row>
    <row r="45" spans="15:27" s="476" customFormat="1" ht="28.5" customHeight="1" thickBot="1">
      <c r="O45" s="427" t="s">
        <v>1272</v>
      </c>
      <c r="P45" s="476">
        <v>421871</v>
      </c>
      <c r="Q45" s="476">
        <v>133662</v>
      </c>
      <c r="R45" s="476">
        <v>23</v>
      </c>
      <c r="S45" s="476">
        <v>140</v>
      </c>
      <c r="T45" s="476">
        <v>2190</v>
      </c>
      <c r="U45" s="476">
        <v>2211</v>
      </c>
      <c r="V45" s="476">
        <v>108973</v>
      </c>
      <c r="W45" s="476">
        <v>1122</v>
      </c>
      <c r="X45" s="476">
        <v>17817</v>
      </c>
      <c r="Y45" s="476">
        <v>56</v>
      </c>
      <c r="Z45" s="476">
        <v>1130</v>
      </c>
      <c r="AA45" s="476">
        <v>288209</v>
      </c>
    </row>
    <row r="46" spans="15:27" ht="24.75" customHeight="1" thickBot="1">
      <c r="O46" s="858" t="s">
        <v>1315</v>
      </c>
      <c r="P46" s="860">
        <f aca="true" t="shared" si="1" ref="P46:AA46">(P45-P44)/P44*100</f>
        <v>0.4469111463497098</v>
      </c>
      <c r="Q46" s="851">
        <f t="shared" si="1"/>
        <v>0.3852826532681432</v>
      </c>
      <c r="R46" s="851">
        <f t="shared" si="1"/>
        <v>21.052631578947366</v>
      </c>
      <c r="S46" s="851">
        <f t="shared" si="1"/>
        <v>14.754098360655737</v>
      </c>
      <c r="T46" s="851">
        <f t="shared" si="1"/>
        <v>0.7359705611775529</v>
      </c>
      <c r="U46" s="851">
        <f t="shared" si="1"/>
        <v>1.2362637362637363</v>
      </c>
      <c r="V46" s="851">
        <f t="shared" si="1"/>
        <v>0.3582479923377293</v>
      </c>
      <c r="W46" s="851">
        <f t="shared" si="1"/>
        <v>2.0928116469517746</v>
      </c>
      <c r="X46" s="851">
        <f t="shared" si="1"/>
        <v>0.15740064084546632</v>
      </c>
      <c r="Y46" s="851">
        <f t="shared" si="1"/>
        <v>0</v>
      </c>
      <c r="Z46" s="851">
        <f t="shared" si="1"/>
        <v>0.7130124777183601</v>
      </c>
      <c r="AA46" s="851">
        <f t="shared" si="1"/>
        <v>0.47551813697292966</v>
      </c>
    </row>
    <row r="47" spans="15:35" ht="24.75" customHeight="1" thickBot="1">
      <c r="O47" s="1085"/>
      <c r="P47" s="860"/>
      <c r="Q47" s="851"/>
      <c r="R47" s="851"/>
      <c r="S47" s="851"/>
      <c r="T47" s="851"/>
      <c r="U47" s="851"/>
      <c r="V47" s="851"/>
      <c r="W47" s="851"/>
      <c r="X47" s="851"/>
      <c r="Y47" s="851"/>
      <c r="Z47" s="851"/>
      <c r="AA47" s="851"/>
      <c r="AC47" s="123" t="s">
        <v>1316</v>
      </c>
      <c r="AD47" s="496">
        <v>110095</v>
      </c>
      <c r="AE47" s="123">
        <f>(AD47/AD$52)*100</f>
        <v>82.36821235654112</v>
      </c>
      <c r="AG47" s="123" t="s">
        <v>903</v>
      </c>
      <c r="AH47" s="123" t="s">
        <v>1317</v>
      </c>
      <c r="AI47" s="123" t="s">
        <v>1318</v>
      </c>
    </row>
    <row r="48" spans="15:35" ht="24.75" customHeight="1" thickBot="1">
      <c r="O48" s="1089" t="s">
        <v>1319</v>
      </c>
      <c r="P48" s="860">
        <f aca="true" t="shared" si="2" ref="P48:AA48">(P45-P40)/P40*100</f>
        <v>1.7871274706609017</v>
      </c>
      <c r="Q48" s="851">
        <f t="shared" si="2"/>
        <v>0.22795782780185664</v>
      </c>
      <c r="R48" s="851">
        <f t="shared" si="2"/>
        <v>21.052631578947366</v>
      </c>
      <c r="S48" s="851">
        <f t="shared" si="2"/>
        <v>18.64406779661017</v>
      </c>
      <c r="T48" s="851">
        <f t="shared" si="2"/>
        <v>1.4358499305233905</v>
      </c>
      <c r="U48" s="851">
        <f t="shared" si="2"/>
        <v>-3.702090592334495</v>
      </c>
      <c r="V48" s="851">
        <f t="shared" si="2"/>
        <v>0.26221846017959666</v>
      </c>
      <c r="W48" s="851">
        <f t="shared" si="2"/>
        <v>3.125</v>
      </c>
      <c r="X48" s="851">
        <f t="shared" si="2"/>
        <v>0.022455510020771348</v>
      </c>
      <c r="Y48" s="851">
        <f t="shared" si="2"/>
        <v>47.368421052631575</v>
      </c>
      <c r="Z48" s="851">
        <f t="shared" si="2"/>
        <v>-0.7901668129938543</v>
      </c>
      <c r="AA48" s="851">
        <f t="shared" si="2"/>
        <v>2.5268048351867267</v>
      </c>
      <c r="AC48" s="123" t="s">
        <v>1320</v>
      </c>
      <c r="AD48" s="496">
        <v>17873</v>
      </c>
      <c r="AE48" s="123">
        <f>(AD48/AD$52)*100</f>
        <v>13.371788541245829</v>
      </c>
      <c r="AG48" s="488" t="s">
        <v>1321</v>
      </c>
      <c r="AH48" s="489">
        <v>111693</v>
      </c>
      <c r="AI48" s="489">
        <v>250316</v>
      </c>
    </row>
    <row r="49" spans="15:35" ht="24.75" customHeight="1" thickBot="1">
      <c r="O49" s="797"/>
      <c r="P49" s="860"/>
      <c r="Q49" s="851"/>
      <c r="R49" s="851"/>
      <c r="S49" s="851"/>
      <c r="T49" s="851"/>
      <c r="U49" s="851"/>
      <c r="V49" s="851"/>
      <c r="W49" s="851"/>
      <c r="X49" s="851"/>
      <c r="Y49" s="851"/>
      <c r="Z49" s="851"/>
      <c r="AA49" s="851"/>
      <c r="AC49" s="123" t="s">
        <v>1322</v>
      </c>
      <c r="AD49" s="496">
        <v>4401</v>
      </c>
      <c r="AE49" s="123">
        <f>(AD49/AD$52)*100</f>
        <v>3.2926336580329485</v>
      </c>
      <c r="AG49" s="488" t="s">
        <v>1323</v>
      </c>
      <c r="AH49" s="489">
        <v>116082</v>
      </c>
      <c r="AI49" s="489">
        <v>253035</v>
      </c>
    </row>
    <row r="50" spans="15:35" ht="24.75" customHeight="1">
      <c r="O50" s="51" t="s">
        <v>1324</v>
      </c>
      <c r="AC50" s="123" t="s">
        <v>1311</v>
      </c>
      <c r="AD50" s="496">
        <v>163</v>
      </c>
      <c r="AE50" s="123">
        <f>(AD50/AD$52)*100</f>
        <v>0.12194939474196108</v>
      </c>
      <c r="AG50" s="488" t="s">
        <v>1325</v>
      </c>
      <c r="AH50" s="489">
        <v>119269</v>
      </c>
      <c r="AI50" s="489">
        <v>259251</v>
      </c>
    </row>
    <row r="51" spans="15:35" ht="24.75" customHeight="1">
      <c r="O51" s="970" t="s">
        <v>1326</v>
      </c>
      <c r="P51" s="970"/>
      <c r="Q51" s="970"/>
      <c r="R51" s="970"/>
      <c r="S51" s="970"/>
      <c r="T51" s="970"/>
      <c r="U51" s="970"/>
      <c r="V51" s="970"/>
      <c r="W51" s="970"/>
      <c r="AC51" s="123" t="s">
        <v>1327</v>
      </c>
      <c r="AD51" s="496">
        <v>1130</v>
      </c>
      <c r="AE51" s="123">
        <f>(AD51/AD$52)*100</f>
        <v>0.8454160494381351</v>
      </c>
      <c r="AG51" s="498" t="s">
        <v>1328</v>
      </c>
      <c r="AH51" s="489">
        <v>123389</v>
      </c>
      <c r="AI51" s="489">
        <v>265481</v>
      </c>
    </row>
    <row r="52" spans="30:35" ht="24.75" customHeight="1">
      <c r="AD52" s="496">
        <f>SUM(AD47:AD51)</f>
        <v>133662</v>
      </c>
      <c r="AG52" s="498" t="s">
        <v>1329</v>
      </c>
      <c r="AH52" s="489">
        <v>128944</v>
      </c>
      <c r="AI52" s="489">
        <v>270758</v>
      </c>
    </row>
    <row r="53" spans="1:35" ht="24.75" customHeight="1">
      <c r="A53" s="863" t="s">
        <v>1201</v>
      </c>
      <c r="B53" s="863"/>
      <c r="C53" s="863"/>
      <c r="D53" s="863"/>
      <c r="E53" s="863"/>
      <c r="F53" s="863"/>
      <c r="G53" s="863"/>
      <c r="H53" s="863"/>
      <c r="I53" s="863"/>
      <c r="J53" s="863"/>
      <c r="K53" s="863"/>
      <c r="L53" s="863"/>
      <c r="M53" s="863"/>
      <c r="N53" s="863"/>
      <c r="O53" s="863" t="s">
        <v>1330</v>
      </c>
      <c r="P53" s="863"/>
      <c r="Q53" s="863"/>
      <c r="R53" s="863"/>
      <c r="S53" s="863"/>
      <c r="T53" s="863"/>
      <c r="U53" s="863"/>
      <c r="V53" s="863"/>
      <c r="W53" s="863"/>
      <c r="X53" s="863"/>
      <c r="Y53" s="863"/>
      <c r="Z53" s="863"/>
      <c r="AA53" s="863"/>
      <c r="AD53" s="496"/>
      <c r="AG53" s="498" t="s">
        <v>1331</v>
      </c>
      <c r="AH53" s="489">
        <v>131905</v>
      </c>
      <c r="AI53" s="489">
        <v>275286</v>
      </c>
    </row>
    <row r="54" spans="2:35" ht="43.5" customHeight="1">
      <c r="B54" s="123"/>
      <c r="AG54" s="498" t="s">
        <v>1332</v>
      </c>
      <c r="AH54" s="489">
        <v>133358</v>
      </c>
      <c r="AI54" s="489">
        <v>281106</v>
      </c>
    </row>
    <row r="55" spans="2:35" ht="24.75" customHeight="1">
      <c r="B55" s="123"/>
      <c r="AG55" s="123" t="s">
        <v>1277</v>
      </c>
      <c r="AH55" s="489">
        <v>133662</v>
      </c>
      <c r="AI55" s="489">
        <v>288209</v>
      </c>
    </row>
    <row r="56" ht="24.75" customHeight="1">
      <c r="B56" s="123"/>
    </row>
    <row r="57" ht="24.75" customHeight="1">
      <c r="B57" s="123"/>
    </row>
    <row r="58" ht="24.75" customHeight="1">
      <c r="B58" s="123"/>
    </row>
    <row r="59" ht="24.75" customHeight="1">
      <c r="B59" s="123"/>
    </row>
    <row r="60" ht="24.75" customHeight="1">
      <c r="B60" s="123"/>
    </row>
    <row r="61" ht="24.75" customHeight="1">
      <c r="B61" s="123"/>
    </row>
    <row r="62" ht="24.75" customHeight="1">
      <c r="B62" s="123"/>
    </row>
    <row r="63" ht="24.75" customHeight="1">
      <c r="B63" s="123"/>
    </row>
    <row r="64" ht="24.75" customHeight="1">
      <c r="B64" s="123"/>
    </row>
    <row r="65" ht="24.75" customHeight="1">
      <c r="B65" s="123"/>
    </row>
    <row r="66" ht="24.75" customHeight="1">
      <c r="B66" s="123"/>
    </row>
    <row r="67" ht="24.75" customHeight="1">
      <c r="B67" s="123"/>
    </row>
    <row r="68" ht="24.75" customHeight="1">
      <c r="B68" s="123"/>
    </row>
    <row r="69" ht="24.75" customHeight="1">
      <c r="B69" s="123"/>
    </row>
    <row r="70" ht="24.75" customHeight="1">
      <c r="B70" s="123"/>
    </row>
    <row r="71" ht="24.75" customHeight="1">
      <c r="B71" s="123"/>
    </row>
    <row r="72" ht="24.75" customHeight="1">
      <c r="B72" s="123"/>
    </row>
    <row r="73" ht="24.75" customHeight="1">
      <c r="B73" s="123"/>
    </row>
    <row r="74" ht="24.75" customHeight="1">
      <c r="B74" s="123"/>
    </row>
    <row r="75" ht="24.75" customHeight="1">
      <c r="B75" s="123"/>
    </row>
    <row r="76" ht="24.75" customHeight="1">
      <c r="B76" s="123"/>
    </row>
    <row r="77" ht="24.75" customHeight="1">
      <c r="B77" s="123"/>
    </row>
    <row r="78" ht="24.75" customHeight="1">
      <c r="B78" s="123"/>
    </row>
    <row r="79" ht="24.75" customHeight="1">
      <c r="B79" s="123"/>
    </row>
    <row r="80" ht="24.75" customHeight="1">
      <c r="B80" s="123"/>
    </row>
    <row r="81" ht="24.75" customHeight="1">
      <c r="B81" s="123"/>
    </row>
  </sheetData>
  <mergeCells count="43">
    <mergeCell ref="A53:N53"/>
    <mergeCell ref="AA46:AA47"/>
    <mergeCell ref="V46:V47"/>
    <mergeCell ref="W46:W47"/>
    <mergeCell ref="X46:X47"/>
    <mergeCell ref="Y46:Y47"/>
    <mergeCell ref="Z46:Z47"/>
    <mergeCell ref="R48:R49"/>
    <mergeCell ref="W48:W49"/>
    <mergeCell ref="V48:V49"/>
    <mergeCell ref="O53:AA53"/>
    <mergeCell ref="AA48:AA49"/>
    <mergeCell ref="O48:O49"/>
    <mergeCell ref="Z48:Z49"/>
    <mergeCell ref="X48:X49"/>
    <mergeCell ref="Y48:Y49"/>
    <mergeCell ref="S48:S49"/>
    <mergeCell ref="U48:U49"/>
    <mergeCell ref="T48:T49"/>
    <mergeCell ref="O51:W51"/>
    <mergeCell ref="O46:O47"/>
    <mergeCell ref="Q2:Q4"/>
    <mergeCell ref="O2:O4"/>
    <mergeCell ref="P2:P4"/>
    <mergeCell ref="P46:P47"/>
    <mergeCell ref="B2:N6"/>
    <mergeCell ref="Z1:AA1"/>
    <mergeCell ref="AA2:AA4"/>
    <mergeCell ref="Z3:Z4"/>
    <mergeCell ref="B1:N1"/>
    <mergeCell ref="Q1:X1"/>
    <mergeCell ref="T3:U3"/>
    <mergeCell ref="R2:Z2"/>
    <mergeCell ref="X3:Y3"/>
    <mergeCell ref="V3:W3"/>
    <mergeCell ref="R3:S3"/>
    <mergeCell ref="U46:U47"/>
    <mergeCell ref="R46:R47"/>
    <mergeCell ref="S46:S47"/>
    <mergeCell ref="P48:P49"/>
    <mergeCell ref="Q48:Q49"/>
    <mergeCell ref="T46:T47"/>
    <mergeCell ref="Q46:Q47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9" r:id="rId2"/>
  <colBreaks count="1" manualBreakCount="1">
    <brk id="14" max="3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2"/>
  <sheetViews>
    <sheetView workbookViewId="0" topLeftCell="C1">
      <selection activeCell="A1" sqref="A1:I1"/>
    </sheetView>
  </sheetViews>
  <sheetFormatPr defaultColWidth="9.00390625" defaultRowHeight="24.75" customHeight="1"/>
  <cols>
    <col min="1" max="8" width="9.00390625" style="123" customWidth="1"/>
    <col min="9" max="9" width="10.75390625" style="123" customWidth="1"/>
    <col min="10" max="10" width="11.875" style="51" customWidth="1"/>
    <col min="11" max="11" width="9.00390625" style="123" customWidth="1"/>
    <col min="12" max="13" width="9.25390625" style="123" customWidth="1"/>
    <col min="14" max="16" width="7.625" style="123" customWidth="1"/>
    <col min="17" max="17" width="6.875" style="123" customWidth="1"/>
    <col min="18" max="18" width="9.50390625" style="123" customWidth="1"/>
    <col min="19" max="19" width="7.125" style="123" customWidth="1"/>
    <col min="20" max="23" width="9.00390625" style="123" customWidth="1"/>
    <col min="24" max="24" width="8.50390625" style="123" customWidth="1"/>
    <col min="25" max="25" width="9.875" style="123" customWidth="1"/>
    <col min="26" max="26" width="9.00390625" style="123" customWidth="1"/>
    <col min="27" max="27" width="11.875" style="123" customWidth="1"/>
    <col min="28" max="16384" width="9.00390625" style="123" customWidth="1"/>
  </cols>
  <sheetData>
    <row r="1" spans="1:18" ht="48.75" customHeight="1" thickBot="1">
      <c r="A1" s="848" t="s">
        <v>1334</v>
      </c>
      <c r="B1" s="848"/>
      <c r="C1" s="848"/>
      <c r="D1" s="848"/>
      <c r="E1" s="848"/>
      <c r="F1" s="848"/>
      <c r="G1" s="848"/>
      <c r="H1" s="848"/>
      <c r="I1" s="848"/>
      <c r="J1" s="499"/>
      <c r="K1" s="1081" t="s">
        <v>1335</v>
      </c>
      <c r="L1" s="1081"/>
      <c r="M1" s="1081"/>
      <c r="N1" s="1081"/>
      <c r="O1" s="1081"/>
      <c r="P1" s="1081"/>
      <c r="Q1" s="1081"/>
      <c r="R1" s="1081"/>
    </row>
    <row r="2" spans="1:19" s="384" customFormat="1" ht="34.5" customHeight="1">
      <c r="A2" s="766" t="s">
        <v>1336</v>
      </c>
      <c r="B2" s="766"/>
      <c r="C2" s="766"/>
      <c r="D2" s="766"/>
      <c r="E2" s="766"/>
      <c r="F2" s="766"/>
      <c r="G2" s="766"/>
      <c r="H2" s="766"/>
      <c r="I2" s="1028"/>
      <c r="J2" s="856" t="s">
        <v>1337</v>
      </c>
      <c r="K2" s="1099" t="s">
        <v>1338</v>
      </c>
      <c r="L2" s="861" t="s">
        <v>1339</v>
      </c>
      <c r="M2" s="1102" t="s">
        <v>1340</v>
      </c>
      <c r="N2" s="1101" t="s">
        <v>1341</v>
      </c>
      <c r="O2" s="1101"/>
      <c r="P2" s="1101"/>
      <c r="Q2" s="1061" t="s">
        <v>1342</v>
      </c>
      <c r="R2" s="1096"/>
      <c r="S2" s="1096"/>
    </row>
    <row r="3" spans="1:26" s="384" customFormat="1" ht="42.75" customHeight="1" thickBot="1">
      <c r="A3" s="766"/>
      <c r="B3" s="766"/>
      <c r="C3" s="766"/>
      <c r="D3" s="766"/>
      <c r="E3" s="766"/>
      <c r="F3" s="766"/>
      <c r="G3" s="766"/>
      <c r="H3" s="766"/>
      <c r="I3" s="1028"/>
      <c r="J3" s="857"/>
      <c r="K3" s="1100"/>
      <c r="L3" s="862"/>
      <c r="M3" s="1024"/>
      <c r="N3" s="500" t="s">
        <v>1343</v>
      </c>
      <c r="O3" s="500" t="s">
        <v>1344</v>
      </c>
      <c r="P3" s="500" t="s">
        <v>1345</v>
      </c>
      <c r="Q3" s="500" t="s">
        <v>1343</v>
      </c>
      <c r="R3" s="483" t="s">
        <v>1346</v>
      </c>
      <c r="S3" s="501" t="s">
        <v>1347</v>
      </c>
      <c r="T3" s="393"/>
      <c r="Y3" s="393"/>
      <c r="Z3" s="379"/>
    </row>
    <row r="4" spans="10:26" ht="24.75" customHeight="1" hidden="1">
      <c r="J4" s="394" t="s">
        <v>1220</v>
      </c>
      <c r="K4" s="139">
        <v>145</v>
      </c>
      <c r="L4" s="36">
        <f>K4/365</f>
        <v>0.3972602739726027</v>
      </c>
      <c r="M4" s="36">
        <f>K4/'[2]機動車輛'!P5*10000</f>
        <v>4.901480247034605</v>
      </c>
      <c r="N4" s="7">
        <f>O4+P4</f>
        <v>256</v>
      </c>
      <c r="O4" s="7">
        <v>123</v>
      </c>
      <c r="P4" s="7">
        <v>133</v>
      </c>
      <c r="Q4" s="7">
        <f>R4+S4</f>
        <v>144</v>
      </c>
      <c r="R4" s="7">
        <v>142</v>
      </c>
      <c r="S4" s="7">
        <v>2</v>
      </c>
      <c r="T4" s="393"/>
      <c r="Y4" s="393"/>
      <c r="Z4" s="429"/>
    </row>
    <row r="5" spans="10:26" ht="24.75" customHeight="1" hidden="1">
      <c r="J5" s="400" t="s">
        <v>1256</v>
      </c>
      <c r="K5" s="139">
        <v>121</v>
      </c>
      <c r="L5" s="36">
        <f>K5/365</f>
        <v>0.3315068493150685</v>
      </c>
      <c r="M5" s="36">
        <f>K5/'[2]機動車輛'!P6*10000</f>
        <v>3.84524936918843</v>
      </c>
      <c r="N5" s="7">
        <f>O5+P5</f>
        <v>208</v>
      </c>
      <c r="O5" s="7">
        <v>113</v>
      </c>
      <c r="P5" s="7">
        <v>95</v>
      </c>
      <c r="Q5" s="7">
        <f>R5+S5</f>
        <v>121</v>
      </c>
      <c r="R5" s="7">
        <v>120</v>
      </c>
      <c r="S5" s="7">
        <v>1</v>
      </c>
      <c r="T5" s="393"/>
      <c r="Z5" s="497"/>
    </row>
    <row r="6" spans="10:26" ht="24.75" customHeight="1" hidden="1">
      <c r="J6" s="394"/>
      <c r="K6" s="502"/>
      <c r="L6" s="503"/>
      <c r="M6" s="503"/>
      <c r="N6" s="503"/>
      <c r="O6" s="503"/>
      <c r="P6" s="503"/>
      <c r="Q6" s="503"/>
      <c r="R6" s="503"/>
      <c r="S6" s="503"/>
      <c r="T6" s="393"/>
      <c r="Z6" s="497"/>
    </row>
    <row r="7" spans="10:26" ht="24.75" customHeight="1" hidden="1">
      <c r="J7" s="400" t="s">
        <v>1257</v>
      </c>
      <c r="K7" s="139">
        <v>95</v>
      </c>
      <c r="L7" s="36">
        <f>K7/365</f>
        <v>0.2602739726027397</v>
      </c>
      <c r="M7" s="36">
        <f>K7/'[2]機動車輛'!P8*10000</f>
        <v>2.8577874708580886</v>
      </c>
      <c r="N7" s="7">
        <f>O7+P7</f>
        <v>139</v>
      </c>
      <c r="O7" s="7">
        <v>94</v>
      </c>
      <c r="P7" s="7">
        <v>45</v>
      </c>
      <c r="Q7" s="7">
        <f>R7+S7</f>
        <v>95</v>
      </c>
      <c r="R7" s="7">
        <v>95</v>
      </c>
      <c r="S7" s="419">
        <v>0</v>
      </c>
      <c r="T7" s="393"/>
      <c r="Z7" s="497"/>
    </row>
    <row r="8" spans="10:26" ht="24.75" customHeight="1" hidden="1">
      <c r="J8" s="394" t="s">
        <v>1258</v>
      </c>
      <c r="K8" s="139">
        <v>91</v>
      </c>
      <c r="L8" s="36">
        <f>K8/365</f>
        <v>0.2493150684931507</v>
      </c>
      <c r="M8" s="36">
        <f>K8/'[2]機動車輛'!P9*10000</f>
        <v>2.6783375470548587</v>
      </c>
      <c r="N8" s="7">
        <f>O8+P8</f>
        <v>157</v>
      </c>
      <c r="O8" s="7">
        <v>96</v>
      </c>
      <c r="P8" s="7">
        <v>61</v>
      </c>
      <c r="Q8" s="7">
        <f>R8+S8</f>
        <v>91</v>
      </c>
      <c r="R8" s="7">
        <v>90</v>
      </c>
      <c r="S8" s="7">
        <v>1</v>
      </c>
      <c r="T8" s="393"/>
      <c r="Z8" s="497"/>
    </row>
    <row r="9" spans="10:26" ht="24.75" customHeight="1">
      <c r="J9" s="394" t="s">
        <v>1259</v>
      </c>
      <c r="K9" s="139">
        <v>99</v>
      </c>
      <c r="L9" s="36">
        <f>K9/365</f>
        <v>0.27123287671232876</v>
      </c>
      <c r="M9" s="36">
        <f>K9/'[2]機動車輛'!P10*10000</f>
        <v>2.8394180053518725</v>
      </c>
      <c r="N9" s="7">
        <f>O9+P9</f>
        <v>154</v>
      </c>
      <c r="O9" s="7">
        <v>113</v>
      </c>
      <c r="P9" s="7">
        <v>41</v>
      </c>
      <c r="Q9" s="7">
        <f>R9+S9</f>
        <v>99</v>
      </c>
      <c r="R9" s="7">
        <v>97</v>
      </c>
      <c r="S9" s="7">
        <v>2</v>
      </c>
      <c r="T9" s="393"/>
      <c r="Z9" s="497"/>
    </row>
    <row r="10" spans="10:26" ht="24.75" customHeight="1">
      <c r="J10" s="394" t="s">
        <v>1260</v>
      </c>
      <c r="K10" s="139">
        <v>94</v>
      </c>
      <c r="L10" s="36">
        <f>K10/365</f>
        <v>0.25753424657534246</v>
      </c>
      <c r="M10" s="36">
        <f>K10/'[2]機動車輛'!P11*10000</f>
        <v>2.6337614596642234</v>
      </c>
      <c r="N10" s="7">
        <f>O10+P10</f>
        <v>143</v>
      </c>
      <c r="O10" s="7">
        <v>98</v>
      </c>
      <c r="P10" s="7">
        <v>45</v>
      </c>
      <c r="Q10" s="7">
        <f>R10+S10</f>
        <v>94</v>
      </c>
      <c r="R10" s="7">
        <v>90</v>
      </c>
      <c r="S10" s="7">
        <v>4</v>
      </c>
      <c r="T10" s="393"/>
      <c r="Z10" s="497"/>
    </row>
    <row r="11" spans="10:27" ht="24.75" customHeight="1">
      <c r="J11" s="394" t="s">
        <v>1261</v>
      </c>
      <c r="K11" s="139">
        <v>96</v>
      </c>
      <c r="L11" s="36">
        <f>K11/365</f>
        <v>0.26301369863013696</v>
      </c>
      <c r="M11" s="36">
        <f>K11/'[2]機動車輛'!P12*10000</f>
        <v>2.6518677712432566</v>
      </c>
      <c r="N11" s="7">
        <f>O11+P11</f>
        <v>119</v>
      </c>
      <c r="O11" s="7">
        <v>100</v>
      </c>
      <c r="P11" s="7">
        <v>19</v>
      </c>
      <c r="Q11" s="7">
        <f>R11+S11</f>
        <v>96</v>
      </c>
      <c r="R11" s="7">
        <v>94</v>
      </c>
      <c r="S11" s="7">
        <v>2</v>
      </c>
      <c r="T11" s="393"/>
      <c r="Y11" s="393"/>
      <c r="Z11" s="429"/>
      <c r="AA11" s="378"/>
    </row>
    <row r="12" spans="10:27" ht="24.75" customHeight="1">
      <c r="J12" s="394"/>
      <c r="K12" s="502"/>
      <c r="L12" s="503"/>
      <c r="M12" s="503"/>
      <c r="N12" s="503"/>
      <c r="O12" s="503"/>
      <c r="P12" s="503"/>
      <c r="Q12" s="503"/>
      <c r="R12" s="503"/>
      <c r="S12" s="503"/>
      <c r="T12" s="393"/>
      <c r="Z12" s="497"/>
      <c r="AA12" s="378"/>
    </row>
    <row r="13" spans="10:27" ht="24.75" customHeight="1">
      <c r="J13" s="394" t="s">
        <v>1262</v>
      </c>
      <c r="K13" s="139">
        <v>87</v>
      </c>
      <c r="L13" s="36">
        <v>0.24</v>
      </c>
      <c r="M13" s="36">
        <f>K13/'[2]機動車輛'!P14*10000</f>
        <v>2.356976243304968</v>
      </c>
      <c r="N13" s="7">
        <v>127</v>
      </c>
      <c r="O13" s="7">
        <v>95</v>
      </c>
      <c r="P13" s="7">
        <v>32</v>
      </c>
      <c r="Q13" s="7">
        <v>87</v>
      </c>
      <c r="R13" s="7">
        <v>85</v>
      </c>
      <c r="S13" s="7">
        <v>5</v>
      </c>
      <c r="Y13" s="504"/>
      <c r="Z13" s="429"/>
      <c r="AA13" s="378"/>
    </row>
    <row r="14" spans="10:19" ht="24.75" customHeight="1">
      <c r="J14" s="394" t="s">
        <v>1263</v>
      </c>
      <c r="K14" s="139">
        <v>81</v>
      </c>
      <c r="L14" s="36">
        <f>K14/360</f>
        <v>0.225</v>
      </c>
      <c r="M14" s="36">
        <f>K14/'[2]機動車輛'!P15*10000</f>
        <v>2.1399133467188</v>
      </c>
      <c r="N14" s="7">
        <f aca="true" t="shared" si="0" ref="N14:S14">N15+N16+N17+N18</f>
        <v>130</v>
      </c>
      <c r="O14" s="7">
        <f t="shared" si="0"/>
        <v>87</v>
      </c>
      <c r="P14" s="7">
        <f t="shared" si="0"/>
        <v>43</v>
      </c>
      <c r="Q14" s="7">
        <f t="shared" si="0"/>
        <v>81</v>
      </c>
      <c r="R14" s="7">
        <f t="shared" si="0"/>
        <v>80</v>
      </c>
      <c r="S14" s="7">
        <f t="shared" si="0"/>
        <v>1</v>
      </c>
    </row>
    <row r="15" spans="10:19" ht="24.75" customHeight="1" hidden="1">
      <c r="J15" s="418" t="s">
        <v>871</v>
      </c>
      <c r="K15" s="139">
        <v>26</v>
      </c>
      <c r="L15" s="36">
        <f>K15/90</f>
        <v>0.28888888888888886</v>
      </c>
      <c r="M15" s="36">
        <f>K15/'[2]機動車輛'!P16*10000</f>
        <v>0.7009144237405106</v>
      </c>
      <c r="N15" s="7">
        <f aca="true" t="shared" si="1" ref="N15:N28">O15+P15</f>
        <v>45</v>
      </c>
      <c r="O15" s="7">
        <v>26</v>
      </c>
      <c r="P15" s="7">
        <v>19</v>
      </c>
      <c r="Q15" s="7">
        <f>R15+S15</f>
        <v>26</v>
      </c>
      <c r="R15" s="7">
        <v>26</v>
      </c>
      <c r="S15" s="505">
        <v>0</v>
      </c>
    </row>
    <row r="16" spans="10:19" ht="24.75" customHeight="1" hidden="1">
      <c r="J16" s="418" t="s">
        <v>872</v>
      </c>
      <c r="K16" s="382">
        <v>19</v>
      </c>
      <c r="L16" s="36">
        <f>K16/90</f>
        <v>0.2111111111111111</v>
      </c>
      <c r="M16" s="36">
        <f>K16/'[2]機動車輛'!P17*10000</f>
        <v>0.5096211101157108</v>
      </c>
      <c r="N16" s="7">
        <f t="shared" si="1"/>
        <v>27</v>
      </c>
      <c r="O16" s="6">
        <v>20</v>
      </c>
      <c r="P16" s="6">
        <v>7</v>
      </c>
      <c r="Q16" s="7">
        <f>R16+S16</f>
        <v>19</v>
      </c>
      <c r="R16" s="6">
        <v>18</v>
      </c>
      <c r="S16" s="6">
        <v>1</v>
      </c>
    </row>
    <row r="17" spans="10:28" ht="24.75" customHeight="1" hidden="1">
      <c r="J17" s="418" t="s">
        <v>873</v>
      </c>
      <c r="K17" s="382">
        <v>20</v>
      </c>
      <c r="L17" s="36">
        <f>K17/90</f>
        <v>0.2222222222222222</v>
      </c>
      <c r="M17" s="36">
        <f>K17/'[2]機動車輛'!P18*10000</f>
        <v>0.5310209142587081</v>
      </c>
      <c r="N17" s="7">
        <f t="shared" si="1"/>
        <v>30</v>
      </c>
      <c r="O17" s="6">
        <v>21</v>
      </c>
      <c r="P17" s="6">
        <v>9</v>
      </c>
      <c r="Q17" s="7">
        <f>R17+S17</f>
        <v>20</v>
      </c>
      <c r="R17" s="6">
        <v>20</v>
      </c>
      <c r="S17" s="506">
        <v>0</v>
      </c>
      <c r="Z17" s="443" t="s">
        <v>879</v>
      </c>
      <c r="AA17" s="123">
        <v>16</v>
      </c>
      <c r="AB17" s="123">
        <v>28</v>
      </c>
    </row>
    <row r="18" spans="10:19" ht="24.75" customHeight="1" hidden="1">
      <c r="J18" s="418" t="s">
        <v>874</v>
      </c>
      <c r="K18" s="382">
        <v>16</v>
      </c>
      <c r="L18" s="36">
        <f>K18/90</f>
        <v>0.17777777777777778</v>
      </c>
      <c r="M18" s="36">
        <f>K18/'[2]機動車輛'!P19*10000</f>
        <v>0.42269893268519493</v>
      </c>
      <c r="N18" s="7">
        <f t="shared" si="1"/>
        <v>28</v>
      </c>
      <c r="O18" s="6">
        <v>20</v>
      </c>
      <c r="P18" s="6">
        <v>8</v>
      </c>
      <c r="Q18" s="7">
        <f>R18+S18</f>
        <v>16</v>
      </c>
      <c r="R18" s="6">
        <v>16</v>
      </c>
      <c r="S18" s="506">
        <v>0</v>
      </c>
    </row>
    <row r="19" spans="10:28" ht="24.75" customHeight="1">
      <c r="J19" s="394" t="s">
        <v>1267</v>
      </c>
      <c r="K19" s="382">
        <v>68</v>
      </c>
      <c r="L19" s="36">
        <f>K19/360</f>
        <v>0.18888888888888888</v>
      </c>
      <c r="M19" s="36">
        <f>K19/'[2]機動車輛'!P20*10000</f>
        <v>1.748656363309075</v>
      </c>
      <c r="N19" s="7">
        <f t="shared" si="1"/>
        <v>142</v>
      </c>
      <c r="O19" s="507">
        <v>76</v>
      </c>
      <c r="P19" s="507">
        <v>66</v>
      </c>
      <c r="Q19" s="507">
        <v>68</v>
      </c>
      <c r="R19" s="507">
        <v>62</v>
      </c>
      <c r="S19" s="507">
        <v>6</v>
      </c>
      <c r="Z19" s="100"/>
      <c r="AA19" s="52"/>
      <c r="AB19" s="52"/>
    </row>
    <row r="20" spans="10:28" ht="24.75" customHeight="1" hidden="1">
      <c r="J20" s="418" t="s">
        <v>1268</v>
      </c>
      <c r="K20" s="382">
        <v>25</v>
      </c>
      <c r="L20" s="36">
        <f>K20/90</f>
        <v>0.2777777777777778</v>
      </c>
      <c r="M20" s="36">
        <f>K20/'[2]機動車輛'!P21*10000</f>
        <v>0.6569905104290674</v>
      </c>
      <c r="N20" s="6">
        <f t="shared" si="1"/>
        <v>71</v>
      </c>
      <c r="O20" s="6">
        <v>27</v>
      </c>
      <c r="P20" s="6">
        <v>44</v>
      </c>
      <c r="Q20" s="7">
        <f>R20+S20</f>
        <v>25</v>
      </c>
      <c r="R20" s="6">
        <v>23</v>
      </c>
      <c r="S20" s="6">
        <v>2</v>
      </c>
      <c r="Z20" s="440" t="s">
        <v>883</v>
      </c>
      <c r="AA20" s="508">
        <v>20</v>
      </c>
      <c r="AB20" s="52">
        <v>31</v>
      </c>
    </row>
    <row r="21" spans="10:28" ht="24.75" customHeight="1" hidden="1">
      <c r="J21" s="418" t="s">
        <v>848</v>
      </c>
      <c r="K21" s="382">
        <v>20</v>
      </c>
      <c r="L21" s="36">
        <f>K21/90</f>
        <v>0.2222222222222222</v>
      </c>
      <c r="M21" s="36">
        <f>K21/'[2]機動車輛'!P22*10000</f>
        <v>0.5208048518179995</v>
      </c>
      <c r="N21" s="6">
        <f t="shared" si="1"/>
        <v>31</v>
      </c>
      <c r="O21" s="6">
        <v>23</v>
      </c>
      <c r="P21" s="6">
        <v>8</v>
      </c>
      <c r="Q21" s="7">
        <f>R21+S21</f>
        <v>20</v>
      </c>
      <c r="R21" s="6">
        <v>19</v>
      </c>
      <c r="S21" s="6">
        <v>1</v>
      </c>
      <c r="U21" s="497"/>
      <c r="Z21" s="440" t="s">
        <v>885</v>
      </c>
      <c r="AA21" s="52">
        <v>11</v>
      </c>
      <c r="AB21" s="52">
        <v>22</v>
      </c>
    </row>
    <row r="22" spans="10:28" ht="24.75" customHeight="1" hidden="1">
      <c r="J22" s="418" t="s">
        <v>1270</v>
      </c>
      <c r="K22" s="382">
        <v>11</v>
      </c>
      <c r="L22" s="36">
        <f>K22/90</f>
        <v>0.12222222222222222</v>
      </c>
      <c r="M22" s="36">
        <f>K22/'[2]機動車輛'!P23*10000</f>
        <v>0.28415842607231057</v>
      </c>
      <c r="N22" s="6">
        <f t="shared" si="1"/>
        <v>22</v>
      </c>
      <c r="O22" s="6">
        <v>14</v>
      </c>
      <c r="P22" s="6">
        <v>8</v>
      </c>
      <c r="Q22" s="7">
        <f>R22+S22</f>
        <v>11</v>
      </c>
      <c r="R22" s="6">
        <v>9</v>
      </c>
      <c r="S22" s="6">
        <v>2</v>
      </c>
      <c r="U22" s="497"/>
      <c r="Z22" s="509" t="s">
        <v>888</v>
      </c>
      <c r="AA22" s="52">
        <v>12</v>
      </c>
      <c r="AB22" s="52">
        <v>18</v>
      </c>
    </row>
    <row r="23" spans="10:21" ht="24.75" customHeight="1" hidden="1">
      <c r="J23" s="418" t="s">
        <v>1272</v>
      </c>
      <c r="K23" s="382">
        <v>12</v>
      </c>
      <c r="L23" s="36">
        <f>K23/90</f>
        <v>0.13333333333333333</v>
      </c>
      <c r="M23" s="36">
        <f>K23/'[2]機動車輛'!P24*10000</f>
        <v>0.30858641705454265</v>
      </c>
      <c r="N23" s="6">
        <f t="shared" si="1"/>
        <v>18</v>
      </c>
      <c r="O23" s="6">
        <v>12</v>
      </c>
      <c r="P23" s="6">
        <v>6</v>
      </c>
      <c r="Q23" s="7">
        <f>R23+S23</f>
        <v>12</v>
      </c>
      <c r="R23" s="6">
        <v>11</v>
      </c>
      <c r="S23" s="6">
        <v>1</v>
      </c>
      <c r="U23" s="497"/>
    </row>
    <row r="24" spans="10:21" ht="24.75" customHeight="1">
      <c r="J24" s="425" t="s">
        <v>1273</v>
      </c>
      <c r="K24" s="376">
        <v>85</v>
      </c>
      <c r="L24" s="36">
        <f aca="true" t="shared" si="2" ref="L24:L29">K24/360</f>
        <v>0.2361111111111111</v>
      </c>
      <c r="M24" s="36">
        <f>K24/'[2]機動車輛'!P25*10000</f>
        <v>2.126584305307454</v>
      </c>
      <c r="N24" s="6">
        <f t="shared" si="1"/>
        <v>112</v>
      </c>
      <c r="O24" s="6">
        <v>85</v>
      </c>
      <c r="P24" s="6">
        <v>27</v>
      </c>
      <c r="Q24" s="7">
        <v>85</v>
      </c>
      <c r="R24" s="6">
        <v>81</v>
      </c>
      <c r="S24" s="6">
        <v>4</v>
      </c>
      <c r="U24" s="497"/>
    </row>
    <row r="25" spans="10:21" ht="24.75" customHeight="1" hidden="1">
      <c r="J25" s="427" t="s">
        <v>1275</v>
      </c>
      <c r="K25" s="376">
        <v>20</v>
      </c>
      <c r="L25" s="36">
        <f t="shared" si="2"/>
        <v>0.05555555555555555</v>
      </c>
      <c r="M25" s="36">
        <f>K25/'[2]機動車輛'!P26*10000</f>
        <v>0.5104124132298897</v>
      </c>
      <c r="N25" s="6">
        <f t="shared" si="1"/>
        <v>25</v>
      </c>
      <c r="O25" s="6">
        <v>20</v>
      </c>
      <c r="P25" s="6">
        <v>5</v>
      </c>
      <c r="Q25" s="7">
        <f>R25+S25</f>
        <v>20</v>
      </c>
      <c r="R25" s="6">
        <v>20</v>
      </c>
      <c r="S25" s="422">
        <v>0</v>
      </c>
      <c r="U25" s="497"/>
    </row>
    <row r="26" spans="10:21" ht="24.75" customHeight="1" hidden="1">
      <c r="J26" s="427" t="s">
        <v>848</v>
      </c>
      <c r="K26" s="376">
        <v>21</v>
      </c>
      <c r="L26" s="36">
        <f t="shared" si="2"/>
        <v>0.058333333333333334</v>
      </c>
      <c r="M26" s="36">
        <f>K26/'[2]機動車輛'!P27*10000</f>
        <v>0.5320577460006993</v>
      </c>
      <c r="N26" s="6">
        <f t="shared" si="1"/>
        <v>31</v>
      </c>
      <c r="O26" s="6">
        <v>21</v>
      </c>
      <c r="P26" s="6">
        <v>10</v>
      </c>
      <c r="Q26" s="7">
        <f>R26+S26</f>
        <v>21</v>
      </c>
      <c r="R26" s="6">
        <v>21</v>
      </c>
      <c r="S26" s="422">
        <v>0</v>
      </c>
      <c r="U26" s="497"/>
    </row>
    <row r="27" spans="10:21" ht="24.75" customHeight="1" hidden="1">
      <c r="J27" s="427" t="s">
        <v>1270</v>
      </c>
      <c r="K27" s="376">
        <v>14</v>
      </c>
      <c r="L27" s="36">
        <f t="shared" si="2"/>
        <v>0.03888888888888889</v>
      </c>
      <c r="M27" s="36">
        <f>K27/'[2]機動車輛'!P28*10000</f>
        <v>0.3515918320194681</v>
      </c>
      <c r="N27" s="6">
        <f t="shared" si="1"/>
        <v>17</v>
      </c>
      <c r="O27" s="6">
        <v>14</v>
      </c>
      <c r="P27" s="6">
        <v>3</v>
      </c>
      <c r="Q27" s="7">
        <f>R27+S27</f>
        <v>14</v>
      </c>
      <c r="R27" s="6">
        <v>13</v>
      </c>
      <c r="S27" s="422">
        <v>1</v>
      </c>
      <c r="U27" s="497"/>
    </row>
    <row r="28" spans="10:21" ht="24.75" customHeight="1" hidden="1">
      <c r="J28" s="427" t="s">
        <v>1272</v>
      </c>
      <c r="K28" s="376">
        <v>30</v>
      </c>
      <c r="L28" s="36">
        <f t="shared" si="2"/>
        <v>0.08333333333333333</v>
      </c>
      <c r="M28" s="36">
        <f>K28/'[2]機動車輛'!P29*10000</f>
        <v>0.7505591665791015</v>
      </c>
      <c r="N28" s="6">
        <f t="shared" si="1"/>
        <v>39</v>
      </c>
      <c r="O28" s="6">
        <v>30</v>
      </c>
      <c r="P28" s="6">
        <v>9</v>
      </c>
      <c r="Q28" s="7">
        <f>R28+S28</f>
        <v>30</v>
      </c>
      <c r="R28" s="6">
        <v>27</v>
      </c>
      <c r="S28" s="422">
        <v>3</v>
      </c>
      <c r="U28" s="497"/>
    </row>
    <row r="29" spans="10:19" ht="24.75" customHeight="1">
      <c r="J29" s="425" t="s">
        <v>1276</v>
      </c>
      <c r="K29" s="376">
        <f>SUM(K30:K33)</f>
        <v>97</v>
      </c>
      <c r="L29" s="36">
        <f t="shared" si="2"/>
        <v>0.26944444444444443</v>
      </c>
      <c r="M29" s="36">
        <v>2.38</v>
      </c>
      <c r="N29" s="6">
        <v>145</v>
      </c>
      <c r="O29" s="6">
        <f>SUM(O30:O33)</f>
        <v>98</v>
      </c>
      <c r="P29" s="6">
        <f>SUM(P30:P33)</f>
        <v>47</v>
      </c>
      <c r="Q29" s="6">
        <v>97</v>
      </c>
      <c r="R29" s="6">
        <f>SUM(R30:R33)</f>
        <v>93</v>
      </c>
      <c r="S29" s="6">
        <f>SUM(S30:S33)</f>
        <v>4</v>
      </c>
    </row>
    <row r="30" spans="10:19" ht="24.75" customHeight="1" hidden="1">
      <c r="J30" s="427" t="s">
        <v>1275</v>
      </c>
      <c r="K30" s="376">
        <v>28</v>
      </c>
      <c r="L30" s="36">
        <f>K30/90</f>
        <v>0.3111111111111111</v>
      </c>
      <c r="M30" s="36">
        <f>K30/'[2]機動車輛'!P31*10000</f>
        <v>0.6963199490691694</v>
      </c>
      <c r="N30" s="6">
        <f>O30+P30</f>
        <v>40</v>
      </c>
      <c r="O30" s="6">
        <v>28</v>
      </c>
      <c r="P30" s="6">
        <v>12</v>
      </c>
      <c r="Q30" s="7">
        <f>R30+S30</f>
        <v>28</v>
      </c>
      <c r="R30" s="6">
        <v>25</v>
      </c>
      <c r="S30" s="422">
        <v>3</v>
      </c>
    </row>
    <row r="31" spans="10:19" ht="24.75" customHeight="1" hidden="1">
      <c r="J31" s="427" t="s">
        <v>848</v>
      </c>
      <c r="K31" s="376">
        <v>17</v>
      </c>
      <c r="L31" s="36">
        <f>K31/90</f>
        <v>0.18888888888888888</v>
      </c>
      <c r="M31" s="36">
        <f>K31/'[1]機動車輛'!P32*10000</f>
        <v>0.4213427449736289</v>
      </c>
      <c r="N31" s="6">
        <v>24</v>
      </c>
      <c r="O31" s="6">
        <v>17</v>
      </c>
      <c r="P31" s="6">
        <v>7</v>
      </c>
      <c r="Q31" s="6">
        <v>17</v>
      </c>
      <c r="R31" s="6">
        <v>16</v>
      </c>
      <c r="S31" s="422">
        <v>1</v>
      </c>
    </row>
    <row r="32" spans="10:19" ht="24.75" customHeight="1" hidden="1">
      <c r="J32" s="427" t="s">
        <v>1270</v>
      </c>
      <c r="K32" s="376">
        <v>22</v>
      </c>
      <c r="L32" s="36">
        <f>K32/90</f>
        <v>0.24444444444444444</v>
      </c>
      <c r="M32" s="36">
        <f>K32/'[1]機動車輛'!P33*10000</f>
        <v>0.541980050207061</v>
      </c>
      <c r="N32" s="6">
        <v>27</v>
      </c>
      <c r="O32" s="6">
        <v>22</v>
      </c>
      <c r="P32" s="6">
        <v>5</v>
      </c>
      <c r="Q32" s="6">
        <v>22</v>
      </c>
      <c r="R32" s="6">
        <v>22</v>
      </c>
      <c r="S32" s="396">
        <v>0</v>
      </c>
    </row>
    <row r="33" spans="10:28" ht="24.75" customHeight="1" hidden="1">
      <c r="J33" s="427" t="s">
        <v>1272</v>
      </c>
      <c r="K33" s="376">
        <v>30</v>
      </c>
      <c r="L33" s="36">
        <f>K33/90</f>
        <v>0.3333333333333333</v>
      </c>
      <c r="M33" s="36">
        <f>K33/'[1]機動車輛'!P34*10000</f>
        <v>0.7367549872173009</v>
      </c>
      <c r="N33" s="6">
        <v>54</v>
      </c>
      <c r="O33" s="6">
        <v>31</v>
      </c>
      <c r="P33" s="6">
        <v>23</v>
      </c>
      <c r="Q33" s="6">
        <v>30</v>
      </c>
      <c r="R33" s="6">
        <v>30</v>
      </c>
      <c r="S33" s="396">
        <v>0</v>
      </c>
      <c r="U33" s="510"/>
      <c r="AB33" s="390"/>
    </row>
    <row r="34" spans="10:19" ht="24.75" customHeight="1">
      <c r="J34" s="427"/>
      <c r="K34" s="390"/>
      <c r="L34" s="36"/>
      <c r="M34" s="36"/>
      <c r="N34" s="390"/>
      <c r="O34" s="390"/>
      <c r="P34" s="390"/>
      <c r="Q34" s="390"/>
      <c r="R34" s="511"/>
      <c r="S34" s="396"/>
    </row>
    <row r="35" spans="10:19" ht="24.75" customHeight="1">
      <c r="J35" s="425" t="s">
        <v>1278</v>
      </c>
      <c r="K35" s="6">
        <v>78</v>
      </c>
      <c r="L35" s="36">
        <v>0.22</v>
      </c>
      <c r="M35" s="36">
        <v>1.88</v>
      </c>
      <c r="N35" s="6">
        <v>106</v>
      </c>
      <c r="O35" s="6">
        <v>82</v>
      </c>
      <c r="P35" s="6">
        <v>24</v>
      </c>
      <c r="Q35" s="6">
        <v>77</v>
      </c>
      <c r="R35" s="6">
        <v>77</v>
      </c>
      <c r="S35" s="396">
        <v>0</v>
      </c>
    </row>
    <row r="36" spans="10:19" ht="24.75" customHeight="1" hidden="1">
      <c r="J36" s="427" t="s">
        <v>1275</v>
      </c>
      <c r="K36" s="376">
        <v>20</v>
      </c>
      <c r="L36" s="36">
        <f>K36/90</f>
        <v>0.2222222222222222</v>
      </c>
      <c r="M36" s="36">
        <f>K36/'[1]機動車輛'!P37*10000</f>
        <v>0.4889963594221041</v>
      </c>
      <c r="N36" s="6">
        <v>23</v>
      </c>
      <c r="O36" s="6">
        <v>20</v>
      </c>
      <c r="P36" s="6">
        <v>3</v>
      </c>
      <c r="Q36" s="6">
        <v>20</v>
      </c>
      <c r="R36" s="6">
        <v>20</v>
      </c>
      <c r="S36" s="396">
        <v>0</v>
      </c>
    </row>
    <row r="37" spans="10:23" ht="24.75" customHeight="1" hidden="1">
      <c r="J37" s="427" t="s">
        <v>848</v>
      </c>
      <c r="K37" s="376">
        <v>17</v>
      </c>
      <c r="L37" s="36">
        <f>K37/90</f>
        <v>0.18888888888888888</v>
      </c>
      <c r="M37" s="36">
        <f>K37/'[1]機動車輛'!P38*10000</f>
        <v>0.41448856986814386</v>
      </c>
      <c r="N37" s="6">
        <v>23</v>
      </c>
      <c r="O37" s="6">
        <v>17</v>
      </c>
      <c r="P37" s="6">
        <v>6</v>
      </c>
      <c r="Q37" s="6">
        <v>17</v>
      </c>
      <c r="R37" s="6">
        <v>17</v>
      </c>
      <c r="S37" s="396">
        <v>0</v>
      </c>
      <c r="U37" s="384" t="s">
        <v>903</v>
      </c>
      <c r="V37" s="384" t="s">
        <v>1348</v>
      </c>
      <c r="W37" s="384" t="s">
        <v>1349</v>
      </c>
    </row>
    <row r="38" spans="10:23" ht="24.75" customHeight="1" hidden="1">
      <c r="J38" s="427" t="s">
        <v>1270</v>
      </c>
      <c r="K38" s="376">
        <v>20</v>
      </c>
      <c r="L38" s="36">
        <f>K38/90</f>
        <v>0.2222222222222222</v>
      </c>
      <c r="M38" s="36">
        <v>0.48</v>
      </c>
      <c r="N38" s="6">
        <v>32</v>
      </c>
      <c r="O38" s="6">
        <v>23</v>
      </c>
      <c r="P38" s="6">
        <v>9</v>
      </c>
      <c r="Q38" s="6">
        <v>19</v>
      </c>
      <c r="R38" s="6">
        <v>19</v>
      </c>
      <c r="S38" s="396">
        <v>0</v>
      </c>
      <c r="U38" s="402" t="s">
        <v>1208</v>
      </c>
      <c r="V38" s="123">
        <v>91</v>
      </c>
      <c r="W38" s="123">
        <v>157</v>
      </c>
    </row>
    <row r="39" spans="10:23" ht="24.75" customHeight="1">
      <c r="J39" s="427" t="s">
        <v>1272</v>
      </c>
      <c r="K39" s="376">
        <v>21</v>
      </c>
      <c r="L39" s="36">
        <f>K39/90</f>
        <v>0.23333333333333334</v>
      </c>
      <c r="M39" s="36">
        <v>0.51</v>
      </c>
      <c r="N39" s="6">
        <v>28</v>
      </c>
      <c r="O39" s="6">
        <v>22</v>
      </c>
      <c r="P39" s="6">
        <v>6</v>
      </c>
      <c r="Q39" s="6">
        <v>21</v>
      </c>
      <c r="R39" s="6">
        <v>21</v>
      </c>
      <c r="S39" s="396">
        <v>0</v>
      </c>
      <c r="U39" s="402" t="s">
        <v>880</v>
      </c>
      <c r="V39" s="123">
        <v>99</v>
      </c>
      <c r="W39" s="123">
        <v>154</v>
      </c>
    </row>
    <row r="40" spans="10:23" ht="24.75" customHeight="1">
      <c r="J40" s="425" t="s">
        <v>846</v>
      </c>
      <c r="K40" s="376">
        <f>SUM(K41:K44)</f>
        <v>79</v>
      </c>
      <c r="L40" s="36">
        <v>0.22</v>
      </c>
      <c r="M40" s="36">
        <v>1.87</v>
      </c>
      <c r="N40" s="6">
        <f>SUM(N41:N44)</f>
        <v>106</v>
      </c>
      <c r="O40" s="6">
        <f>SUM(O41:O44)</f>
        <v>80</v>
      </c>
      <c r="P40" s="6">
        <f>SUM(P41:P44)</f>
        <v>26</v>
      </c>
      <c r="Q40" s="6">
        <f>SUM(Q41:Q44)</f>
        <v>79</v>
      </c>
      <c r="R40" s="6">
        <f>SUM(R41:R44)</f>
        <v>79</v>
      </c>
      <c r="S40" s="396">
        <v>0</v>
      </c>
      <c r="U40" s="402" t="s">
        <v>882</v>
      </c>
      <c r="V40" s="123">
        <v>94</v>
      </c>
      <c r="W40" s="123">
        <v>143</v>
      </c>
    </row>
    <row r="41" spans="10:28" s="390" customFormat="1" ht="24.75" customHeight="1">
      <c r="J41" s="427" t="s">
        <v>1275</v>
      </c>
      <c r="K41" s="376">
        <v>27</v>
      </c>
      <c r="L41" s="36">
        <f>K41/90</f>
        <v>0.3</v>
      </c>
      <c r="M41" s="36">
        <v>0.65</v>
      </c>
      <c r="N41" s="6">
        <v>35</v>
      </c>
      <c r="O41" s="6">
        <v>27</v>
      </c>
      <c r="P41" s="6">
        <v>8</v>
      </c>
      <c r="Q41" s="6">
        <v>27</v>
      </c>
      <c r="R41" s="6">
        <v>27</v>
      </c>
      <c r="S41" s="396">
        <v>0</v>
      </c>
      <c r="U41" s="402" t="s">
        <v>884</v>
      </c>
      <c r="V41" s="123">
        <v>96</v>
      </c>
      <c r="W41" s="123">
        <v>119</v>
      </c>
      <c r="X41" s="123"/>
      <c r="Y41" s="512"/>
      <c r="Z41" s="123"/>
      <c r="AA41" s="123"/>
      <c r="AB41" s="123"/>
    </row>
    <row r="42" spans="10:28" s="390" customFormat="1" ht="24.75" customHeight="1">
      <c r="J42" s="427" t="s">
        <v>1333</v>
      </c>
      <c r="K42" s="376">
        <v>10</v>
      </c>
      <c r="L42" s="36">
        <f>K42/90</f>
        <v>0.1111111111111111</v>
      </c>
      <c r="M42" s="36">
        <v>0.24</v>
      </c>
      <c r="N42" s="6">
        <v>12</v>
      </c>
      <c r="O42" s="6">
        <v>10</v>
      </c>
      <c r="P42" s="6">
        <v>2</v>
      </c>
      <c r="Q42" s="6">
        <v>10</v>
      </c>
      <c r="R42" s="6">
        <v>10</v>
      </c>
      <c r="S42" s="396">
        <v>0</v>
      </c>
      <c r="U42" s="402" t="s">
        <v>886</v>
      </c>
      <c r="V42" s="123">
        <v>87</v>
      </c>
      <c r="W42" s="123">
        <v>127</v>
      </c>
      <c r="X42" s="123"/>
      <c r="Y42" s="512"/>
      <c r="Z42" s="123"/>
      <c r="AA42" s="123"/>
      <c r="AB42" s="123"/>
    </row>
    <row r="43" spans="10:28" s="390" customFormat="1" ht="24.75" customHeight="1">
      <c r="J43" s="427" t="s">
        <v>1270</v>
      </c>
      <c r="K43" s="376">
        <v>18</v>
      </c>
      <c r="L43" s="36">
        <f>K43/90</f>
        <v>0.2</v>
      </c>
      <c r="M43" s="36">
        <v>0.43</v>
      </c>
      <c r="N43" s="6">
        <v>31</v>
      </c>
      <c r="O43" s="6">
        <v>18</v>
      </c>
      <c r="P43" s="6">
        <v>13</v>
      </c>
      <c r="Q43" s="6">
        <v>18</v>
      </c>
      <c r="R43" s="6">
        <v>18</v>
      </c>
      <c r="S43" s="396">
        <v>0</v>
      </c>
      <c r="U43" s="402" t="s">
        <v>887</v>
      </c>
      <c r="V43" s="123">
        <v>81</v>
      </c>
      <c r="W43" s="123">
        <v>130</v>
      </c>
      <c r="X43" s="123"/>
      <c r="Y43" s="512"/>
      <c r="Z43" s="123"/>
      <c r="AA43" s="123"/>
      <c r="AB43" s="123"/>
    </row>
    <row r="44" spans="10:28" s="390" customFormat="1" ht="24.75" customHeight="1" thickBot="1">
      <c r="J44" s="427" t="s">
        <v>1272</v>
      </c>
      <c r="K44" s="376">
        <v>24</v>
      </c>
      <c r="L44" s="36">
        <f>K44/90</f>
        <v>0.26666666666666666</v>
      </c>
      <c r="M44" s="376">
        <v>0.57</v>
      </c>
      <c r="N44" s="376">
        <v>28</v>
      </c>
      <c r="O44" s="376">
        <v>25</v>
      </c>
      <c r="P44" s="376">
        <v>3</v>
      </c>
      <c r="Q44" s="376">
        <v>24</v>
      </c>
      <c r="R44" s="376">
        <v>24</v>
      </c>
      <c r="S44" s="396">
        <v>0</v>
      </c>
      <c r="U44" s="461" t="s">
        <v>889</v>
      </c>
      <c r="V44" s="123">
        <v>68</v>
      </c>
      <c r="W44" s="123">
        <v>142</v>
      </c>
      <c r="X44" s="123"/>
      <c r="Y44" s="512"/>
      <c r="Z44" s="123"/>
      <c r="AA44" s="123"/>
      <c r="AB44" s="123"/>
    </row>
    <row r="45" spans="10:27" ht="24.75" customHeight="1" thickBot="1">
      <c r="J45" s="1092" t="s">
        <v>1350</v>
      </c>
      <c r="K45" s="1090">
        <f>(K44-K43)/K43*100</f>
        <v>33.33333333333333</v>
      </c>
      <c r="L45" s="1090">
        <f>(L44-L43)/L43*100</f>
        <v>33.33333333333333</v>
      </c>
      <c r="M45" s="513" t="s">
        <v>1351</v>
      </c>
      <c r="N45" s="1090">
        <f>(N44-N43)/N43*100</f>
        <v>-9.67741935483871</v>
      </c>
      <c r="O45" s="514" t="s">
        <v>1352</v>
      </c>
      <c r="P45" s="514" t="s">
        <v>1352</v>
      </c>
      <c r="Q45" s="1090">
        <f>(Q44-Q43)/Q43*100</f>
        <v>33.33333333333333</v>
      </c>
      <c r="R45" s="514" t="s">
        <v>677</v>
      </c>
      <c r="S45" s="514" t="s">
        <v>677</v>
      </c>
      <c r="U45" s="461" t="s">
        <v>890</v>
      </c>
      <c r="V45" s="123">
        <v>85</v>
      </c>
      <c r="W45" s="123">
        <v>112</v>
      </c>
      <c r="Y45" s="512"/>
      <c r="Z45" s="515" t="s">
        <v>1353</v>
      </c>
      <c r="AA45" s="479" t="s">
        <v>1349</v>
      </c>
    </row>
    <row r="46" spans="10:27" ht="24.75" customHeight="1" thickBot="1">
      <c r="J46" s="1093"/>
      <c r="K46" s="1091"/>
      <c r="L46" s="1091"/>
      <c r="M46" s="516">
        <f>M44-M43</f>
        <v>0.13999999999999996</v>
      </c>
      <c r="N46" s="1091"/>
      <c r="O46" s="517">
        <f>O44-O43</f>
        <v>7</v>
      </c>
      <c r="P46" s="517">
        <f>P44-P43</f>
        <v>-10</v>
      </c>
      <c r="Q46" s="1091"/>
      <c r="R46" s="517">
        <f>R44-R43</f>
        <v>6</v>
      </c>
      <c r="S46" s="396">
        <f>S42-S41</f>
        <v>0</v>
      </c>
      <c r="U46" s="461" t="s">
        <v>462</v>
      </c>
      <c r="V46" s="123">
        <v>97</v>
      </c>
      <c r="W46" s="123">
        <v>145</v>
      </c>
      <c r="Y46" s="509" t="s">
        <v>1354</v>
      </c>
      <c r="Z46" s="123">
        <v>21</v>
      </c>
      <c r="AA46" s="123">
        <v>28</v>
      </c>
    </row>
    <row r="47" spans="10:27" ht="24.75" customHeight="1" thickBot="1">
      <c r="J47" s="1092" t="s">
        <v>1355</v>
      </c>
      <c r="K47" s="1090">
        <f>(K44-K39)/K39*100</f>
        <v>14.285714285714285</v>
      </c>
      <c r="L47" s="1090">
        <f>(L44-L39)/L39*100</f>
        <v>14.285714285714283</v>
      </c>
      <c r="M47" s="513" t="s">
        <v>1351</v>
      </c>
      <c r="N47" s="1097">
        <v>0</v>
      </c>
      <c r="O47" s="514" t="s">
        <v>1352</v>
      </c>
      <c r="P47" s="514" t="s">
        <v>1352</v>
      </c>
      <c r="Q47" s="1090">
        <f>(Q44-Q39)/Q39*100</f>
        <v>14.285714285714285</v>
      </c>
      <c r="R47" s="514" t="s">
        <v>677</v>
      </c>
      <c r="S47" s="514" t="s">
        <v>677</v>
      </c>
      <c r="U47" s="461" t="s">
        <v>1198</v>
      </c>
      <c r="V47" s="123">
        <v>78</v>
      </c>
      <c r="W47" s="123">
        <v>106</v>
      </c>
      <c r="X47" s="390"/>
      <c r="Y47" s="509" t="s">
        <v>1356</v>
      </c>
      <c r="Z47" s="123">
        <v>27</v>
      </c>
      <c r="AA47" s="123">
        <v>35</v>
      </c>
    </row>
    <row r="48" spans="10:27" ht="24.75" customHeight="1" thickBot="1">
      <c r="J48" s="1094"/>
      <c r="K48" s="1091"/>
      <c r="L48" s="1091"/>
      <c r="M48" s="516">
        <f>M44-M39</f>
        <v>0.05999999999999994</v>
      </c>
      <c r="N48" s="1098"/>
      <c r="O48" s="517">
        <f>O44-O39</f>
        <v>3</v>
      </c>
      <c r="P48" s="517">
        <f>P44-P39</f>
        <v>-3</v>
      </c>
      <c r="Q48" s="1091"/>
      <c r="R48" s="517">
        <f>R44-R39</f>
        <v>3</v>
      </c>
      <c r="S48" s="432">
        <f>S42-S37</f>
        <v>0</v>
      </c>
      <c r="U48" s="461" t="s">
        <v>1227</v>
      </c>
      <c r="V48" s="123">
        <v>79</v>
      </c>
      <c r="W48" s="123">
        <v>106</v>
      </c>
      <c r="Y48" s="519" t="s">
        <v>508</v>
      </c>
      <c r="Z48" s="123">
        <v>10</v>
      </c>
      <c r="AA48" s="123">
        <v>12</v>
      </c>
    </row>
    <row r="49" spans="10:27" ht="24.75" customHeight="1">
      <c r="J49" s="51" t="s">
        <v>1357</v>
      </c>
      <c r="Y49" s="519" t="s">
        <v>448</v>
      </c>
      <c r="Z49" s="123">
        <v>18</v>
      </c>
      <c r="AA49" s="123">
        <v>31</v>
      </c>
    </row>
    <row r="50" spans="25:27" ht="24.75" customHeight="1">
      <c r="Y50" s="519" t="s">
        <v>1223</v>
      </c>
      <c r="Z50" s="123">
        <v>24</v>
      </c>
      <c r="AA50" s="123">
        <v>28</v>
      </c>
    </row>
    <row r="51" spans="1:9" ht="24.75" customHeight="1">
      <c r="A51" s="520"/>
      <c r="B51" s="521"/>
      <c r="C51" s="521"/>
      <c r="D51" s="521"/>
      <c r="E51" s="521"/>
      <c r="F51" s="521"/>
      <c r="G51" s="521"/>
      <c r="H51" s="521"/>
      <c r="I51" s="521"/>
    </row>
    <row r="52" spans="1:19" ht="24.75" customHeight="1">
      <c r="A52" s="863" t="s">
        <v>1204</v>
      </c>
      <c r="B52" s="863"/>
      <c r="C52" s="863"/>
      <c r="D52" s="863"/>
      <c r="E52" s="863"/>
      <c r="F52" s="863"/>
      <c r="G52" s="863"/>
      <c r="H52" s="863"/>
      <c r="I52" s="863"/>
      <c r="J52" s="863" t="s">
        <v>1207</v>
      </c>
      <c r="K52" s="1095"/>
      <c r="L52" s="1095"/>
      <c r="M52" s="1095"/>
      <c r="N52" s="1095"/>
      <c r="O52" s="1095"/>
      <c r="P52" s="1095"/>
      <c r="Q52" s="1095"/>
      <c r="R52" s="1095"/>
      <c r="S52" s="1095"/>
    </row>
  </sheetData>
  <mergeCells count="21">
    <mergeCell ref="Q45:Q46"/>
    <mergeCell ref="L45:L46"/>
    <mergeCell ref="Q47:Q48"/>
    <mergeCell ref="A1:I1"/>
    <mergeCell ref="N47:N48"/>
    <mergeCell ref="K2:K3"/>
    <mergeCell ref="N45:N46"/>
    <mergeCell ref="N2:P2"/>
    <mergeCell ref="K1:R1"/>
    <mergeCell ref="L47:L48"/>
    <mergeCell ref="M2:M3"/>
    <mergeCell ref="K47:K48"/>
    <mergeCell ref="L2:L3"/>
    <mergeCell ref="A52:I52"/>
    <mergeCell ref="J45:J46"/>
    <mergeCell ref="J47:J48"/>
    <mergeCell ref="A2:I3"/>
    <mergeCell ref="J2:J3"/>
    <mergeCell ref="J52:S52"/>
    <mergeCell ref="Q2:S2"/>
    <mergeCell ref="K45:K46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86"/>
  <sheetViews>
    <sheetView workbookViewId="0" topLeftCell="A1">
      <selection activeCell="A1" sqref="A1:I1"/>
    </sheetView>
  </sheetViews>
  <sheetFormatPr defaultColWidth="9.00390625" defaultRowHeight="24.75" customHeight="1"/>
  <cols>
    <col min="7" max="8" width="8.625" style="0" customWidth="1"/>
    <col min="10" max="10" width="12.00390625" style="51" customWidth="1"/>
    <col min="11" max="11" width="12.625" style="0" customWidth="1"/>
    <col min="17" max="17" width="13.375" style="0" customWidth="1"/>
    <col min="18" max="18" width="11.875" style="0" customWidth="1"/>
    <col min="19" max="19" width="15.125" style="0" customWidth="1"/>
  </cols>
  <sheetData>
    <row r="1" spans="1:17" ht="49.5" customHeight="1" thickBot="1">
      <c r="A1" s="848" t="s">
        <v>1358</v>
      </c>
      <c r="B1" s="848"/>
      <c r="C1" s="848"/>
      <c r="D1" s="848"/>
      <c r="E1" s="848"/>
      <c r="F1" s="848"/>
      <c r="G1" s="848"/>
      <c r="H1" s="848"/>
      <c r="I1" s="848"/>
      <c r="J1" s="1081" t="s">
        <v>1359</v>
      </c>
      <c r="K1" s="1081"/>
      <c r="L1" s="1081"/>
      <c r="M1" s="1081"/>
      <c r="N1" s="1081"/>
      <c r="O1" s="1081"/>
      <c r="P1" s="1081"/>
      <c r="Q1" s="1081"/>
    </row>
    <row r="2" spans="1:20" s="51" customFormat="1" ht="24.75" customHeight="1">
      <c r="A2" s="766" t="s">
        <v>1222</v>
      </c>
      <c r="B2" s="766"/>
      <c r="C2" s="766"/>
      <c r="D2" s="766"/>
      <c r="E2" s="766"/>
      <c r="F2" s="766"/>
      <c r="G2" s="766"/>
      <c r="H2" s="766"/>
      <c r="I2" s="766"/>
      <c r="J2" s="856" t="s">
        <v>1360</v>
      </c>
      <c r="K2" s="854" t="s">
        <v>1361</v>
      </c>
      <c r="L2" s="1104" t="s">
        <v>1362</v>
      </c>
      <c r="M2" s="1105"/>
      <c r="N2" s="1105"/>
      <c r="O2" s="1105"/>
      <c r="P2" s="1105"/>
      <c r="Q2" s="1105"/>
      <c r="S2" s="446"/>
      <c r="T2"/>
    </row>
    <row r="3" spans="1:20" s="384" customFormat="1" ht="24.75" customHeight="1">
      <c r="A3" s="766"/>
      <c r="B3" s="766"/>
      <c r="C3" s="766"/>
      <c r="D3" s="766"/>
      <c r="E3" s="766"/>
      <c r="F3" s="766"/>
      <c r="G3" s="766"/>
      <c r="H3" s="766"/>
      <c r="I3" s="766"/>
      <c r="J3" s="1030"/>
      <c r="K3" s="1087"/>
      <c r="L3" s="1110" t="s">
        <v>1363</v>
      </c>
      <c r="M3" s="1046" t="s">
        <v>1364</v>
      </c>
      <c r="N3" s="1045" t="s">
        <v>1365</v>
      </c>
      <c r="O3" s="1103" t="s">
        <v>1366</v>
      </c>
      <c r="P3" s="1103"/>
      <c r="Q3" s="1107" t="s">
        <v>1367</v>
      </c>
      <c r="S3" s="522" t="s">
        <v>1221</v>
      </c>
      <c r="T3">
        <v>126</v>
      </c>
    </row>
    <row r="4" spans="1:20" s="384" customFormat="1" ht="39" customHeight="1" thickBot="1">
      <c r="A4" s="766"/>
      <c r="B4" s="766"/>
      <c r="C4" s="766"/>
      <c r="D4" s="766"/>
      <c r="E4" s="766"/>
      <c r="F4" s="766"/>
      <c r="G4" s="766"/>
      <c r="H4" s="766"/>
      <c r="I4" s="766"/>
      <c r="J4" s="1031"/>
      <c r="K4" s="1088"/>
      <c r="L4" s="1111"/>
      <c r="M4" s="1048"/>
      <c r="N4" s="862"/>
      <c r="O4" s="500" t="s">
        <v>1368</v>
      </c>
      <c r="P4" s="500" t="s">
        <v>1369</v>
      </c>
      <c r="Q4" s="1108"/>
      <c r="S4" s="523" t="s">
        <v>876</v>
      </c>
      <c r="T4">
        <v>69</v>
      </c>
    </row>
    <row r="5" spans="1:20" ht="24.75" customHeight="1" hidden="1">
      <c r="A5" s="808"/>
      <c r="B5" s="808"/>
      <c r="C5" s="808"/>
      <c r="D5" s="808"/>
      <c r="E5" s="808"/>
      <c r="F5" s="808"/>
      <c r="G5" s="808"/>
      <c r="H5" s="808"/>
      <c r="I5" s="808"/>
      <c r="J5" s="394" t="s">
        <v>1220</v>
      </c>
      <c r="K5" s="421">
        <v>9181</v>
      </c>
      <c r="L5" s="422">
        <v>295</v>
      </c>
      <c r="M5" s="524">
        <f>L5/360</f>
        <v>0.8194444444444444</v>
      </c>
      <c r="N5" s="422">
        <v>29</v>
      </c>
      <c r="O5" s="422">
        <v>8</v>
      </c>
      <c r="P5" s="422">
        <v>4</v>
      </c>
      <c r="Q5" s="422">
        <v>15928</v>
      </c>
      <c r="S5" s="523" t="s">
        <v>877</v>
      </c>
      <c r="T5">
        <v>265</v>
      </c>
    </row>
    <row r="6" spans="1:20" ht="24.75" customHeight="1" hidden="1">
      <c r="A6" s="1106"/>
      <c r="B6" s="1106"/>
      <c r="C6" s="1106"/>
      <c r="D6" s="1106"/>
      <c r="E6" s="1106"/>
      <c r="F6" s="1106"/>
      <c r="G6" s="1106"/>
      <c r="H6" s="1106"/>
      <c r="I6" s="1106"/>
      <c r="J6" s="400" t="s">
        <v>1256</v>
      </c>
      <c r="K6" s="421">
        <v>8669</v>
      </c>
      <c r="L6" s="422">
        <v>409</v>
      </c>
      <c r="M6" s="524">
        <f>L6/360</f>
        <v>1.136111111111111</v>
      </c>
      <c r="N6" s="422">
        <v>18</v>
      </c>
      <c r="O6" s="422">
        <v>5</v>
      </c>
      <c r="P6" s="422">
        <v>4</v>
      </c>
      <c r="Q6" s="422">
        <v>77724</v>
      </c>
      <c r="S6" s="523" t="s">
        <v>879</v>
      </c>
      <c r="T6">
        <v>71</v>
      </c>
    </row>
    <row r="7" spans="10:20" ht="24.75" customHeight="1" hidden="1">
      <c r="J7" s="394"/>
      <c r="K7" s="331"/>
      <c r="L7" s="135"/>
      <c r="M7" s="525"/>
      <c r="N7" s="135"/>
      <c r="O7" s="135"/>
      <c r="P7" s="135"/>
      <c r="Q7" s="135"/>
      <c r="S7" s="526" t="s">
        <v>1370</v>
      </c>
      <c r="T7" s="527">
        <v>73</v>
      </c>
    </row>
    <row r="8" spans="10:20" ht="30.75" customHeight="1" hidden="1">
      <c r="J8" s="400" t="s">
        <v>1257</v>
      </c>
      <c r="K8" s="528" t="s">
        <v>234</v>
      </c>
      <c r="L8" s="422">
        <v>331</v>
      </c>
      <c r="M8" s="524">
        <f>L8/360</f>
        <v>0.9194444444444444</v>
      </c>
      <c r="N8" s="422">
        <v>6</v>
      </c>
      <c r="O8" s="422">
        <v>9</v>
      </c>
      <c r="P8" s="422">
        <v>9</v>
      </c>
      <c r="Q8" s="422">
        <v>24133</v>
      </c>
      <c r="S8" s="440" t="s">
        <v>883</v>
      </c>
      <c r="T8" s="77">
        <v>90</v>
      </c>
    </row>
    <row r="9" spans="10:20" ht="24.75" customHeight="1" hidden="1">
      <c r="J9" s="394" t="s">
        <v>1258</v>
      </c>
      <c r="K9" s="528" t="s">
        <v>234</v>
      </c>
      <c r="L9" s="422">
        <v>320</v>
      </c>
      <c r="M9" s="524">
        <f>L9/360</f>
        <v>0.8888888888888888</v>
      </c>
      <c r="N9" s="422">
        <v>17</v>
      </c>
      <c r="O9" s="422">
        <v>7</v>
      </c>
      <c r="P9" s="422">
        <v>12</v>
      </c>
      <c r="Q9" s="422">
        <v>17253</v>
      </c>
      <c r="S9" s="529" t="s">
        <v>1371</v>
      </c>
      <c r="T9" s="77">
        <v>116</v>
      </c>
    </row>
    <row r="10" spans="10:20" ht="24.75" customHeight="1">
      <c r="J10" s="394" t="s">
        <v>1259</v>
      </c>
      <c r="K10" s="421">
        <v>9772</v>
      </c>
      <c r="L10" s="422">
        <v>354</v>
      </c>
      <c r="M10" s="524">
        <f>L10/360</f>
        <v>0.9833333333333333</v>
      </c>
      <c r="N10" s="422">
        <v>23</v>
      </c>
      <c r="O10" s="422">
        <v>11</v>
      </c>
      <c r="P10" s="422">
        <v>15</v>
      </c>
      <c r="Q10" s="422">
        <v>22971</v>
      </c>
      <c r="S10" s="529" t="s">
        <v>1372</v>
      </c>
      <c r="T10" s="77">
        <v>53</v>
      </c>
    </row>
    <row r="11" spans="10:20" ht="24.75" customHeight="1">
      <c r="J11" s="394" t="s">
        <v>1260</v>
      </c>
      <c r="K11" s="421">
        <v>9437</v>
      </c>
      <c r="L11" s="422">
        <v>356</v>
      </c>
      <c r="M11" s="524">
        <f>L11/360</f>
        <v>0.9888888888888889</v>
      </c>
      <c r="N11" s="422">
        <v>27</v>
      </c>
      <c r="O11" s="422">
        <v>13</v>
      </c>
      <c r="P11" s="422">
        <v>47</v>
      </c>
      <c r="Q11" s="422">
        <v>41437</v>
      </c>
      <c r="S11" s="529" t="s">
        <v>1373</v>
      </c>
      <c r="T11" s="77">
        <v>102</v>
      </c>
    </row>
    <row r="12" spans="10:20" ht="24.75" customHeight="1">
      <c r="J12" s="394" t="s">
        <v>1261</v>
      </c>
      <c r="K12" s="421">
        <v>9757</v>
      </c>
      <c r="L12" s="422">
        <v>410</v>
      </c>
      <c r="M12" s="524">
        <f>L12/360</f>
        <v>1.1388888888888888</v>
      </c>
      <c r="N12" s="506">
        <v>0</v>
      </c>
      <c r="O12" s="422">
        <v>5</v>
      </c>
      <c r="P12" s="422">
        <v>7</v>
      </c>
      <c r="Q12" s="422">
        <v>28995</v>
      </c>
      <c r="S12" s="530" t="s">
        <v>1374</v>
      </c>
      <c r="T12" s="77">
        <v>78</v>
      </c>
    </row>
    <row r="13" spans="10:20" ht="24.75" customHeight="1">
      <c r="J13" s="394"/>
      <c r="K13" s="139"/>
      <c r="L13" s="7"/>
      <c r="M13" s="524"/>
      <c r="N13" s="505"/>
      <c r="O13" s="7"/>
      <c r="P13" s="7"/>
      <c r="Q13" s="7"/>
      <c r="S13" s="529" t="s">
        <v>1375</v>
      </c>
      <c r="T13" s="77">
        <v>58</v>
      </c>
    </row>
    <row r="14" spans="10:20" ht="24.75" customHeight="1">
      <c r="J14" s="394" t="s">
        <v>1262</v>
      </c>
      <c r="K14" s="421">
        <v>10027</v>
      </c>
      <c r="L14" s="422">
        <v>432</v>
      </c>
      <c r="M14" s="524">
        <v>1.2</v>
      </c>
      <c r="N14" s="422">
        <v>4</v>
      </c>
      <c r="O14" s="422">
        <v>2</v>
      </c>
      <c r="P14" s="422">
        <v>15</v>
      </c>
      <c r="Q14" s="422">
        <v>17830</v>
      </c>
      <c r="S14" s="529" t="s">
        <v>1376</v>
      </c>
      <c r="T14" s="77">
        <v>48</v>
      </c>
    </row>
    <row r="15" spans="10:20" ht="24.75" customHeight="1">
      <c r="J15" s="394" t="s">
        <v>1263</v>
      </c>
      <c r="K15" s="421">
        <v>11624</v>
      </c>
      <c r="L15" s="422">
        <v>531</v>
      </c>
      <c r="M15" s="524">
        <f>L15/360</f>
        <v>1.475</v>
      </c>
      <c r="N15" s="506">
        <v>0</v>
      </c>
      <c r="O15" s="422">
        <v>10</v>
      </c>
      <c r="P15" s="422">
        <v>21</v>
      </c>
      <c r="Q15" s="422">
        <v>21012</v>
      </c>
      <c r="S15" s="529" t="s">
        <v>1377</v>
      </c>
      <c r="T15" s="77">
        <v>82</v>
      </c>
    </row>
    <row r="16" spans="10:20" ht="24.75" customHeight="1" hidden="1">
      <c r="J16" s="418" t="s">
        <v>871</v>
      </c>
      <c r="K16" s="421">
        <v>2809</v>
      </c>
      <c r="L16" s="422">
        <v>126</v>
      </c>
      <c r="M16" s="524">
        <f>L16/90</f>
        <v>1.4</v>
      </c>
      <c r="N16" s="506">
        <v>0</v>
      </c>
      <c r="O16" s="506">
        <v>0</v>
      </c>
      <c r="P16" s="422">
        <v>1</v>
      </c>
      <c r="Q16" s="422">
        <v>5869</v>
      </c>
      <c r="R16" s="393"/>
      <c r="S16" s="529" t="s">
        <v>1378</v>
      </c>
      <c r="T16" s="77">
        <v>83</v>
      </c>
    </row>
    <row r="17" spans="10:20" ht="24.75" customHeight="1" hidden="1">
      <c r="J17" s="418" t="s">
        <v>872</v>
      </c>
      <c r="K17" s="421">
        <v>2759</v>
      </c>
      <c r="L17" s="422">
        <v>69</v>
      </c>
      <c r="M17" s="524">
        <f>L17/90</f>
        <v>0.7666666666666667</v>
      </c>
      <c r="N17" s="506">
        <v>0</v>
      </c>
      <c r="O17" s="422">
        <v>1</v>
      </c>
      <c r="P17" s="422">
        <v>6</v>
      </c>
      <c r="Q17" s="422">
        <v>6174</v>
      </c>
      <c r="R17" s="393"/>
      <c r="S17" s="529" t="s">
        <v>1379</v>
      </c>
      <c r="T17" s="77">
        <v>84</v>
      </c>
    </row>
    <row r="18" spans="10:20" ht="24.75" customHeight="1" hidden="1">
      <c r="J18" s="418" t="s">
        <v>873</v>
      </c>
      <c r="K18" s="421">
        <v>3018</v>
      </c>
      <c r="L18" s="422">
        <v>265</v>
      </c>
      <c r="M18" s="524">
        <f>L18/90</f>
        <v>2.9444444444444446</v>
      </c>
      <c r="N18" s="506">
        <v>0</v>
      </c>
      <c r="O18" s="422">
        <v>3</v>
      </c>
      <c r="P18" s="422">
        <v>14</v>
      </c>
      <c r="Q18" s="422">
        <v>5484</v>
      </c>
      <c r="R18" s="393"/>
      <c r="S18" s="529" t="s">
        <v>1380</v>
      </c>
      <c r="T18" s="77">
        <v>85</v>
      </c>
    </row>
    <row r="19" spans="10:20" ht="24.75" customHeight="1" hidden="1">
      <c r="J19" s="418" t="s">
        <v>874</v>
      </c>
      <c r="K19" s="421">
        <v>3038</v>
      </c>
      <c r="L19" s="422">
        <v>71</v>
      </c>
      <c r="M19" s="524">
        <v>0.79</v>
      </c>
      <c r="N19" s="506">
        <v>0</v>
      </c>
      <c r="O19" s="422">
        <v>6</v>
      </c>
      <c r="P19" s="506">
        <v>0</v>
      </c>
      <c r="Q19" s="422">
        <v>3485</v>
      </c>
      <c r="R19" s="393"/>
      <c r="S19" s="529" t="s">
        <v>1377</v>
      </c>
      <c r="T19" s="77">
        <v>86</v>
      </c>
    </row>
    <row r="20" spans="10:20" ht="24.75" customHeight="1">
      <c r="J20" s="394" t="s">
        <v>1267</v>
      </c>
      <c r="K20" s="421">
        <v>13218</v>
      </c>
      <c r="L20" s="422">
        <v>332</v>
      </c>
      <c r="M20" s="524">
        <f>L20/360</f>
        <v>0.9222222222222223</v>
      </c>
      <c r="N20" s="422">
        <v>2</v>
      </c>
      <c r="O20" s="422">
        <v>6</v>
      </c>
      <c r="P20" s="422">
        <v>10</v>
      </c>
      <c r="Q20" s="422">
        <v>11088</v>
      </c>
      <c r="R20" s="504"/>
      <c r="S20" s="523" t="s">
        <v>1381</v>
      </c>
      <c r="T20" s="77">
        <v>78</v>
      </c>
    </row>
    <row r="21" spans="10:18" ht="24.75" customHeight="1" hidden="1">
      <c r="J21" s="418" t="s">
        <v>1268</v>
      </c>
      <c r="K21" s="421">
        <v>3352</v>
      </c>
      <c r="L21" s="422">
        <v>73</v>
      </c>
      <c r="M21" s="524">
        <f>L21/90</f>
        <v>0.8111111111111111</v>
      </c>
      <c r="N21" s="506">
        <v>1</v>
      </c>
      <c r="O21" s="422">
        <v>1</v>
      </c>
      <c r="P21" s="422">
        <v>1</v>
      </c>
      <c r="Q21" s="422">
        <v>1948</v>
      </c>
      <c r="R21" s="393"/>
    </row>
    <row r="22" spans="10:19" ht="24.75" customHeight="1" hidden="1">
      <c r="J22" s="418" t="s">
        <v>848</v>
      </c>
      <c r="K22" s="421">
        <v>3258</v>
      </c>
      <c r="L22" s="422">
        <v>90</v>
      </c>
      <c r="M22" s="524">
        <f>L22/90</f>
        <v>1</v>
      </c>
      <c r="N22" s="506">
        <v>1</v>
      </c>
      <c r="O22" s="422">
        <v>2</v>
      </c>
      <c r="P22" s="422">
        <v>2</v>
      </c>
      <c r="Q22" s="422">
        <v>2261</v>
      </c>
      <c r="R22" s="393"/>
      <c r="S22" s="379"/>
    </row>
    <row r="23" spans="10:17" ht="24.75" customHeight="1" hidden="1">
      <c r="J23" s="418" t="s">
        <v>1270</v>
      </c>
      <c r="K23" s="421">
        <v>3276</v>
      </c>
      <c r="L23" s="422">
        <v>116</v>
      </c>
      <c r="M23" s="524">
        <f>116/90</f>
        <v>1.288888888888889</v>
      </c>
      <c r="N23" s="506">
        <v>0</v>
      </c>
      <c r="O23" s="422">
        <v>3</v>
      </c>
      <c r="P23" s="422">
        <v>3</v>
      </c>
      <c r="Q23" s="422">
        <v>3956</v>
      </c>
    </row>
    <row r="24" spans="10:17" ht="24.75" customHeight="1" hidden="1">
      <c r="J24" s="418" t="s">
        <v>1272</v>
      </c>
      <c r="K24" s="421">
        <v>3332</v>
      </c>
      <c r="L24" s="422">
        <v>53</v>
      </c>
      <c r="M24" s="524">
        <f>53/90</f>
        <v>0.5888888888888889</v>
      </c>
      <c r="N24" s="506">
        <v>0</v>
      </c>
      <c r="O24" s="422">
        <v>0</v>
      </c>
      <c r="P24" s="422">
        <v>4</v>
      </c>
      <c r="Q24" s="422">
        <v>2923</v>
      </c>
    </row>
    <row r="25" spans="10:20" ht="24.75" customHeight="1">
      <c r="J25" s="394" t="s">
        <v>1273</v>
      </c>
      <c r="K25" s="421">
        <v>14103</v>
      </c>
      <c r="L25" s="422">
        <v>286</v>
      </c>
      <c r="M25" s="524">
        <f aca="true" t="shared" si="0" ref="M25:M30">L25/360</f>
        <v>0.7944444444444444</v>
      </c>
      <c r="N25" s="506">
        <v>3</v>
      </c>
      <c r="O25" s="422">
        <v>1</v>
      </c>
      <c r="P25" s="422">
        <v>7</v>
      </c>
      <c r="Q25" s="422">
        <v>13955</v>
      </c>
      <c r="S25" s="523" t="s">
        <v>1382</v>
      </c>
      <c r="T25" s="531">
        <v>66</v>
      </c>
    </row>
    <row r="26" spans="10:17" ht="24.75" customHeight="1" hidden="1">
      <c r="J26" s="427" t="s">
        <v>1275</v>
      </c>
      <c r="K26" s="532">
        <v>3455</v>
      </c>
      <c r="L26" s="422">
        <v>102</v>
      </c>
      <c r="M26" s="524">
        <f t="shared" si="0"/>
        <v>0.2833333333333333</v>
      </c>
      <c r="N26" s="506">
        <v>0</v>
      </c>
      <c r="O26" s="422">
        <v>0</v>
      </c>
      <c r="P26" s="422">
        <v>2</v>
      </c>
      <c r="Q26" s="422">
        <v>3153</v>
      </c>
    </row>
    <row r="27" spans="10:17" ht="24.75" customHeight="1" hidden="1">
      <c r="J27" s="427" t="s">
        <v>848</v>
      </c>
      <c r="K27" s="532">
        <v>3539</v>
      </c>
      <c r="L27" s="422">
        <v>78</v>
      </c>
      <c r="M27" s="524">
        <f t="shared" si="0"/>
        <v>0.21666666666666667</v>
      </c>
      <c r="N27" s="506">
        <v>0</v>
      </c>
      <c r="O27" s="422">
        <v>1</v>
      </c>
      <c r="P27" s="422">
        <v>0</v>
      </c>
      <c r="Q27" s="422">
        <v>1219</v>
      </c>
    </row>
    <row r="28" spans="10:17" ht="24.75" customHeight="1" hidden="1">
      <c r="J28" s="427" t="s">
        <v>1270</v>
      </c>
      <c r="K28" s="532">
        <v>3508</v>
      </c>
      <c r="L28" s="422">
        <v>58</v>
      </c>
      <c r="M28" s="524">
        <f t="shared" si="0"/>
        <v>0.16111111111111112</v>
      </c>
      <c r="N28" s="506">
        <v>2</v>
      </c>
      <c r="O28" s="422">
        <v>0</v>
      </c>
      <c r="P28" s="422">
        <v>1</v>
      </c>
      <c r="Q28" s="422">
        <v>3890</v>
      </c>
    </row>
    <row r="29" spans="10:17" ht="24.75" customHeight="1" hidden="1">
      <c r="J29" s="427" t="s">
        <v>1272</v>
      </c>
      <c r="K29" s="532">
        <v>3604</v>
      </c>
      <c r="L29" s="422">
        <v>48</v>
      </c>
      <c r="M29" s="524">
        <f t="shared" si="0"/>
        <v>0.13333333333333333</v>
      </c>
      <c r="N29" s="506">
        <v>1</v>
      </c>
      <c r="O29" s="422">
        <v>0</v>
      </c>
      <c r="P29" s="422">
        <v>4</v>
      </c>
      <c r="Q29" s="422">
        <v>5693</v>
      </c>
    </row>
    <row r="30" spans="10:17" ht="24.75" customHeight="1">
      <c r="J30" s="425" t="s">
        <v>1276</v>
      </c>
      <c r="K30" s="532">
        <v>14608</v>
      </c>
      <c r="L30" s="532">
        <v>278</v>
      </c>
      <c r="M30" s="524">
        <f t="shared" si="0"/>
        <v>0.7722222222222223</v>
      </c>
      <c r="N30" s="532">
        <f>SUM(N31:N34)</f>
        <v>6</v>
      </c>
      <c r="O30" s="532">
        <f>SUM(O31:O34)</f>
        <v>3</v>
      </c>
      <c r="P30" s="532">
        <f>SUM(P31:P34)</f>
        <v>15</v>
      </c>
      <c r="Q30" s="532">
        <f>SUM(Q31:Q34)</f>
        <v>18363</v>
      </c>
    </row>
    <row r="31" spans="10:17" ht="24.75" customHeight="1" hidden="1">
      <c r="J31" s="427" t="s">
        <v>1275</v>
      </c>
      <c r="K31" s="532">
        <v>3624</v>
      </c>
      <c r="L31" s="422">
        <v>82</v>
      </c>
      <c r="M31" s="524">
        <f>82/90</f>
        <v>0.9111111111111111</v>
      </c>
      <c r="N31" s="506">
        <v>1</v>
      </c>
      <c r="O31" s="422">
        <v>0</v>
      </c>
      <c r="P31" s="422">
        <v>0</v>
      </c>
      <c r="Q31" s="422">
        <v>4193</v>
      </c>
    </row>
    <row r="32" spans="10:17" ht="24.75" customHeight="1" hidden="1">
      <c r="J32" s="427" t="s">
        <v>848</v>
      </c>
      <c r="K32" s="532">
        <v>3585</v>
      </c>
      <c r="L32" s="422">
        <v>78</v>
      </c>
      <c r="M32" s="524">
        <f>78/90</f>
        <v>0.8666666666666667</v>
      </c>
      <c r="N32" s="506">
        <v>2</v>
      </c>
      <c r="O32" s="422">
        <v>1</v>
      </c>
      <c r="P32" s="422">
        <v>7</v>
      </c>
      <c r="Q32" s="422">
        <v>4284</v>
      </c>
    </row>
    <row r="33" spans="10:17" ht="24.75" customHeight="1" hidden="1">
      <c r="J33" s="427" t="s">
        <v>1270</v>
      </c>
      <c r="K33" s="532">
        <v>3757</v>
      </c>
      <c r="L33" s="422">
        <v>66</v>
      </c>
      <c r="M33" s="524">
        <f>L33/90</f>
        <v>0.7333333333333333</v>
      </c>
      <c r="N33" s="506">
        <v>0</v>
      </c>
      <c r="O33" s="422">
        <v>1</v>
      </c>
      <c r="P33" s="422">
        <v>3</v>
      </c>
      <c r="Q33" s="422">
        <v>6115</v>
      </c>
    </row>
    <row r="34" spans="10:17" ht="24.75" customHeight="1" hidden="1">
      <c r="J34" s="427" t="s">
        <v>1272</v>
      </c>
      <c r="K34" s="532">
        <v>3642</v>
      </c>
      <c r="L34" s="422">
        <v>52</v>
      </c>
      <c r="M34" s="524">
        <f>L34/90</f>
        <v>0.5777777777777777</v>
      </c>
      <c r="N34" s="506">
        <v>3</v>
      </c>
      <c r="O34" s="422">
        <v>1</v>
      </c>
      <c r="P34" s="422">
        <v>5</v>
      </c>
      <c r="Q34" s="422">
        <v>3771</v>
      </c>
    </row>
    <row r="35" spans="10:19" ht="24.75" customHeight="1" hidden="1">
      <c r="J35" s="427"/>
      <c r="K35" s="532"/>
      <c r="L35" s="422"/>
      <c r="M35" s="524">
        <f>L35/90</f>
        <v>0</v>
      </c>
      <c r="N35" s="506"/>
      <c r="O35" s="422"/>
      <c r="P35" s="422"/>
      <c r="Q35" s="422"/>
      <c r="S35" s="379"/>
    </row>
    <row r="36" spans="10:19" ht="24.75" customHeight="1">
      <c r="J36" s="427"/>
      <c r="K36" s="532"/>
      <c r="L36" s="422"/>
      <c r="M36" s="524"/>
      <c r="N36" s="506"/>
      <c r="O36" s="422"/>
      <c r="P36" s="422"/>
      <c r="Q36" s="422"/>
      <c r="S36" s="379"/>
    </row>
    <row r="37" spans="10:17" ht="24.75" customHeight="1">
      <c r="J37" s="425" t="s">
        <v>1278</v>
      </c>
      <c r="K37" s="532">
        <v>16371</v>
      </c>
      <c r="L37" s="532">
        <v>134</v>
      </c>
      <c r="M37" s="524">
        <f>L37/360</f>
        <v>0.37222222222222223</v>
      </c>
      <c r="N37" s="506">
        <v>18</v>
      </c>
      <c r="O37" s="506">
        <v>3</v>
      </c>
      <c r="P37" s="506">
        <v>17</v>
      </c>
      <c r="Q37" s="506">
        <v>25512</v>
      </c>
    </row>
    <row r="38" spans="10:17" ht="24.75" customHeight="1" hidden="1">
      <c r="J38" s="427" t="s">
        <v>1275</v>
      </c>
      <c r="K38" s="532">
        <v>3723</v>
      </c>
      <c r="L38" s="422">
        <v>34</v>
      </c>
      <c r="M38" s="524">
        <f>L38/90</f>
        <v>0.37777777777777777</v>
      </c>
      <c r="N38" s="506">
        <v>3</v>
      </c>
      <c r="O38" s="422">
        <v>0</v>
      </c>
      <c r="P38" s="422">
        <v>6</v>
      </c>
      <c r="Q38" s="422">
        <v>4117</v>
      </c>
    </row>
    <row r="39" spans="10:17" ht="24.75" customHeight="1" hidden="1">
      <c r="J39" s="427" t="s">
        <v>848</v>
      </c>
      <c r="K39" s="532">
        <v>3663</v>
      </c>
      <c r="L39" s="422">
        <v>25</v>
      </c>
      <c r="M39" s="524">
        <f>L39/90</f>
        <v>0.2777777777777778</v>
      </c>
      <c r="N39" s="422">
        <v>7</v>
      </c>
      <c r="O39" s="422">
        <v>0</v>
      </c>
      <c r="P39" s="422">
        <v>5</v>
      </c>
      <c r="Q39" s="422">
        <v>2898</v>
      </c>
    </row>
    <row r="40" spans="10:17" ht="24.75" customHeight="1" hidden="1">
      <c r="J40" s="427" t="s">
        <v>1270</v>
      </c>
      <c r="K40" s="422">
        <v>4098</v>
      </c>
      <c r="L40" s="422">
        <v>33</v>
      </c>
      <c r="M40" s="524">
        <f>L40/90</f>
        <v>0.36666666666666664</v>
      </c>
      <c r="N40" s="422">
        <v>6</v>
      </c>
      <c r="O40" s="422">
        <v>2</v>
      </c>
      <c r="P40" s="422">
        <v>5</v>
      </c>
      <c r="Q40" s="422">
        <v>2344</v>
      </c>
    </row>
    <row r="41" spans="10:17" ht="24.75" customHeight="1">
      <c r="J41" s="427" t="s">
        <v>1272</v>
      </c>
      <c r="K41" s="422">
        <v>4887</v>
      </c>
      <c r="L41" s="422">
        <v>42</v>
      </c>
      <c r="M41" s="524">
        <f>L41/90</f>
        <v>0.4666666666666667</v>
      </c>
      <c r="N41" s="422">
        <v>2</v>
      </c>
      <c r="O41" s="422">
        <v>1</v>
      </c>
      <c r="P41" s="422">
        <v>1</v>
      </c>
      <c r="Q41" s="422">
        <v>16153</v>
      </c>
    </row>
    <row r="42" spans="10:17" ht="24.75" customHeight="1">
      <c r="J42" s="425" t="s">
        <v>846</v>
      </c>
      <c r="K42" s="422">
        <f>SUM(K43:K46)</f>
        <v>17088</v>
      </c>
      <c r="L42" s="422">
        <f>SUM(L43:L46)</f>
        <v>136</v>
      </c>
      <c r="M42" s="524">
        <v>0.38</v>
      </c>
      <c r="N42" s="422">
        <f>SUM(N43:N46)</f>
        <v>4</v>
      </c>
      <c r="O42" s="422">
        <f>SUM(O43:O46)</f>
        <v>2</v>
      </c>
      <c r="P42" s="422">
        <f>SUM(P43:P46)</f>
        <v>16</v>
      </c>
      <c r="Q42" s="422">
        <f>SUM(Q43:Q46)</f>
        <v>27860</v>
      </c>
    </row>
    <row r="43" spans="10:20" s="130" customFormat="1" ht="24.75" customHeight="1">
      <c r="J43" s="427" t="s">
        <v>1275</v>
      </c>
      <c r="K43" s="422">
        <v>4112</v>
      </c>
      <c r="L43" s="422">
        <v>35</v>
      </c>
      <c r="M43" s="524">
        <f>L43/90</f>
        <v>0.3888888888888889</v>
      </c>
      <c r="N43" s="422">
        <v>0</v>
      </c>
      <c r="O43" s="422">
        <v>0</v>
      </c>
      <c r="P43" s="422">
        <v>0</v>
      </c>
      <c r="Q43" s="422">
        <v>1712</v>
      </c>
      <c r="S43" s="523" t="s">
        <v>1382</v>
      </c>
      <c r="T43" s="130">
        <v>66</v>
      </c>
    </row>
    <row r="44" spans="10:19" s="130" customFormat="1" ht="24.75" customHeight="1">
      <c r="J44" s="427" t="s">
        <v>848</v>
      </c>
      <c r="K44" s="422">
        <v>4182</v>
      </c>
      <c r="L44" s="422">
        <v>30</v>
      </c>
      <c r="M44" s="524">
        <f>L44/90</f>
        <v>0.3333333333333333</v>
      </c>
      <c r="N44" s="422">
        <v>4</v>
      </c>
      <c r="O44" s="422">
        <v>2</v>
      </c>
      <c r="P44" s="422">
        <v>5</v>
      </c>
      <c r="Q44" s="422">
        <v>2480</v>
      </c>
      <c r="S44" s="523"/>
    </row>
    <row r="45" spans="10:19" s="130" customFormat="1" ht="24.75" customHeight="1">
      <c r="J45" s="427" t="s">
        <v>1270</v>
      </c>
      <c r="K45" s="422">
        <v>4473</v>
      </c>
      <c r="L45" s="422">
        <v>33</v>
      </c>
      <c r="M45" s="524">
        <f>L45/90</f>
        <v>0.36666666666666664</v>
      </c>
      <c r="N45" s="422">
        <v>0</v>
      </c>
      <c r="O45" s="422">
        <v>0</v>
      </c>
      <c r="P45" s="422">
        <v>6</v>
      </c>
      <c r="Q45" s="422">
        <v>7700</v>
      </c>
      <c r="S45" s="523"/>
    </row>
    <row r="46" spans="10:20" s="130" customFormat="1" ht="24.75" customHeight="1" thickBot="1">
      <c r="J46" s="427" t="s">
        <v>1272</v>
      </c>
      <c r="K46" s="422">
        <v>4321</v>
      </c>
      <c r="L46" s="422">
        <v>38</v>
      </c>
      <c r="M46" s="524">
        <f>L46/90</f>
        <v>0.4222222222222222</v>
      </c>
      <c r="N46" s="422">
        <v>0</v>
      </c>
      <c r="O46" s="422">
        <v>0</v>
      </c>
      <c r="P46" s="422">
        <v>5</v>
      </c>
      <c r="Q46" s="422">
        <v>15968</v>
      </c>
      <c r="S46" s="523" t="s">
        <v>1382</v>
      </c>
      <c r="T46" s="130">
        <v>66</v>
      </c>
    </row>
    <row r="47" spans="10:20" ht="28.5" customHeight="1" thickBot="1">
      <c r="J47" s="856" t="s">
        <v>1383</v>
      </c>
      <c r="K47" s="1109">
        <f>(K46-K45)/K45*100</f>
        <v>-3.3981667784484686</v>
      </c>
      <c r="L47" s="1109">
        <f>(L46-L45)/L45*100</f>
        <v>15.151515151515152</v>
      </c>
      <c r="M47" s="1109">
        <f>(M46-M45)/M45*100</f>
        <v>15.15151515151516</v>
      </c>
      <c r="N47" s="533" t="s">
        <v>1384</v>
      </c>
      <c r="O47" s="533" t="s">
        <v>1352</v>
      </c>
      <c r="P47" s="533" t="s">
        <v>1352</v>
      </c>
      <c r="Q47" s="1109">
        <f>(Q46-Q45)/Q45*100</f>
        <v>107.37662337662337</v>
      </c>
      <c r="S47" s="529" t="s">
        <v>1380</v>
      </c>
      <c r="T47" s="531">
        <v>52</v>
      </c>
    </row>
    <row r="48" spans="10:20" ht="24.75" customHeight="1" thickBot="1">
      <c r="J48" s="1029"/>
      <c r="K48" s="1109"/>
      <c r="L48" s="1109"/>
      <c r="M48" s="1109"/>
      <c r="N48" s="422">
        <v>0</v>
      </c>
      <c r="O48" s="422">
        <v>0</v>
      </c>
      <c r="P48" s="534">
        <f>P46-P45</f>
        <v>-1</v>
      </c>
      <c r="Q48" s="1109"/>
      <c r="S48" s="529" t="s">
        <v>1385</v>
      </c>
      <c r="T48" s="531">
        <v>34</v>
      </c>
    </row>
    <row r="49" spans="10:20" ht="26.25" customHeight="1" thickBot="1">
      <c r="J49" s="856" t="s">
        <v>1386</v>
      </c>
      <c r="K49" s="1109">
        <f>(K46-K41)/K41*100</f>
        <v>-11.581747493349702</v>
      </c>
      <c r="L49" s="1109">
        <f>(L46-L41)/L41*100</f>
        <v>-9.523809523809524</v>
      </c>
      <c r="M49" s="1109">
        <f>(M46-M41)/M41*100</f>
        <v>-9.523809523809526</v>
      </c>
      <c r="N49" s="533" t="s">
        <v>1384</v>
      </c>
      <c r="O49" s="533" t="s">
        <v>1352</v>
      </c>
      <c r="P49" s="533" t="s">
        <v>1352</v>
      </c>
      <c r="Q49" s="1109">
        <f>(Q46-Q41)/Q41*100</f>
        <v>-1.1452980870426546</v>
      </c>
      <c r="S49" s="529" t="s">
        <v>1387</v>
      </c>
      <c r="T49" s="531">
        <v>25</v>
      </c>
    </row>
    <row r="50" spans="10:20" ht="24.75" customHeight="1" thickBot="1">
      <c r="J50" s="857"/>
      <c r="K50" s="1109"/>
      <c r="L50" s="1109"/>
      <c r="M50" s="1109"/>
      <c r="N50" s="535">
        <f>N46-N41</f>
        <v>-2</v>
      </c>
      <c r="O50" s="535">
        <f>O46-O41</f>
        <v>-1</v>
      </c>
      <c r="P50" s="535">
        <f>P46-P41</f>
        <v>4</v>
      </c>
      <c r="Q50" s="1109"/>
      <c r="S50" s="529" t="s">
        <v>1388</v>
      </c>
      <c r="T50" s="531">
        <v>33</v>
      </c>
    </row>
    <row r="51" spans="10:20" ht="24.75" customHeight="1">
      <c r="J51" s="51" t="s">
        <v>1206</v>
      </c>
      <c r="K51" s="474"/>
      <c r="L51" s="130"/>
      <c r="M51" s="130"/>
      <c r="N51" s="130"/>
      <c r="O51" s="130"/>
      <c r="P51" s="130"/>
      <c r="Q51" s="130"/>
      <c r="S51" s="529" t="s">
        <v>1389</v>
      </c>
      <c r="T51" s="531">
        <v>42</v>
      </c>
    </row>
    <row r="52" spans="10:20" ht="24.75" customHeight="1">
      <c r="J52" s="52" t="s">
        <v>1390</v>
      </c>
      <c r="K52" s="480"/>
      <c r="S52" s="529" t="s">
        <v>1391</v>
      </c>
      <c r="T52" s="531">
        <v>35</v>
      </c>
    </row>
    <row r="53" spans="1:20" ht="24.75" customHeight="1">
      <c r="A53" s="864" t="s">
        <v>1203</v>
      </c>
      <c r="B53" s="864"/>
      <c r="C53" s="864"/>
      <c r="D53" s="864"/>
      <c r="E53" s="864"/>
      <c r="F53" s="864"/>
      <c r="G53" s="864"/>
      <c r="H53" s="864"/>
      <c r="I53" s="864"/>
      <c r="J53" s="1039" t="s">
        <v>1392</v>
      </c>
      <c r="K53" s="1040"/>
      <c r="L53" s="1040"/>
      <c r="M53" s="1040"/>
      <c r="N53" s="1040"/>
      <c r="O53" s="1040"/>
      <c r="P53" s="1040"/>
      <c r="Q53" s="1040"/>
      <c r="S53" s="523" t="s">
        <v>1381</v>
      </c>
      <c r="T53" s="531">
        <v>30</v>
      </c>
    </row>
    <row r="54" spans="11:20" ht="24.75" customHeight="1">
      <c r="K54" s="480"/>
      <c r="S54" s="523" t="s">
        <v>1382</v>
      </c>
      <c r="T54" s="531">
        <v>33</v>
      </c>
    </row>
    <row r="55" spans="11:20" ht="24.75" customHeight="1">
      <c r="K55" s="480"/>
      <c r="S55" s="523" t="s">
        <v>1393</v>
      </c>
      <c r="T55" s="531">
        <v>38</v>
      </c>
    </row>
    <row r="56" ht="24.75" customHeight="1">
      <c r="K56" s="480"/>
    </row>
    <row r="57" ht="24.75" customHeight="1">
      <c r="K57" s="480"/>
    </row>
    <row r="58" ht="24.75" customHeight="1">
      <c r="K58" s="480"/>
    </row>
    <row r="59" ht="24.75" customHeight="1">
      <c r="K59" s="480"/>
    </row>
    <row r="60" ht="24.75" customHeight="1">
      <c r="K60" s="480"/>
    </row>
    <row r="61" ht="24.75" customHeight="1">
      <c r="K61" s="480"/>
    </row>
    <row r="62" ht="24.75" customHeight="1">
      <c r="K62" s="480"/>
    </row>
    <row r="63" ht="24.75" customHeight="1">
      <c r="K63" s="480"/>
    </row>
    <row r="64" ht="24.75" customHeight="1">
      <c r="K64" s="480"/>
    </row>
    <row r="65" ht="24.75" customHeight="1">
      <c r="K65" s="480"/>
    </row>
    <row r="66" ht="24.75" customHeight="1">
      <c r="K66" s="480"/>
    </row>
    <row r="67" ht="24.75" customHeight="1">
      <c r="K67" s="480"/>
    </row>
    <row r="68" ht="24.75" customHeight="1">
      <c r="K68" s="480"/>
    </row>
    <row r="69" ht="24.75" customHeight="1">
      <c r="K69" s="480"/>
    </row>
    <row r="70" ht="24.75" customHeight="1">
      <c r="K70" s="480"/>
    </row>
    <row r="71" ht="24.75" customHeight="1">
      <c r="K71" s="480"/>
    </row>
    <row r="72" ht="24.75" customHeight="1">
      <c r="K72" s="480"/>
    </row>
    <row r="73" ht="24.75" customHeight="1">
      <c r="K73" s="480"/>
    </row>
    <row r="74" ht="24.75" customHeight="1">
      <c r="K74" s="480"/>
    </row>
    <row r="75" ht="24.75" customHeight="1">
      <c r="K75" s="480"/>
    </row>
    <row r="76" ht="24.75" customHeight="1">
      <c r="K76" s="480"/>
    </row>
    <row r="77" ht="24.75" customHeight="1">
      <c r="K77" s="480"/>
    </row>
    <row r="78" ht="24.75" customHeight="1">
      <c r="K78" s="480"/>
    </row>
    <row r="79" ht="24.75" customHeight="1">
      <c r="K79" s="480"/>
    </row>
    <row r="80" ht="24.75" customHeight="1">
      <c r="K80" s="480"/>
    </row>
    <row r="81" ht="24.75" customHeight="1">
      <c r="K81" s="480"/>
    </row>
    <row r="82" ht="24.75" customHeight="1">
      <c r="K82" s="480"/>
    </row>
    <row r="83" ht="24.75" customHeight="1">
      <c r="K83" s="480"/>
    </row>
    <row r="84" ht="24.75" customHeight="1">
      <c r="K84" s="480"/>
    </row>
    <row r="85" ht="24.75" customHeight="1">
      <c r="K85" s="480"/>
    </row>
    <row r="86" ht="24.75" customHeight="1">
      <c r="K86" s="480"/>
    </row>
  </sheetData>
  <mergeCells count="23">
    <mergeCell ref="Q47:Q48"/>
    <mergeCell ref="M49:M50"/>
    <mergeCell ref="K2:K4"/>
    <mergeCell ref="L3:L4"/>
    <mergeCell ref="M3:M4"/>
    <mergeCell ref="A53:I53"/>
    <mergeCell ref="J53:Q53"/>
    <mergeCell ref="J47:J48"/>
    <mergeCell ref="J49:J50"/>
    <mergeCell ref="K49:K50"/>
    <mergeCell ref="Q49:Q50"/>
    <mergeCell ref="K47:K48"/>
    <mergeCell ref="L47:L48"/>
    <mergeCell ref="M47:M48"/>
    <mergeCell ref="L49:L50"/>
    <mergeCell ref="A1:I1"/>
    <mergeCell ref="O3:P3"/>
    <mergeCell ref="L2:Q2"/>
    <mergeCell ref="A2:I6"/>
    <mergeCell ref="Q3:Q4"/>
    <mergeCell ref="N3:N4"/>
    <mergeCell ref="J2:J4"/>
    <mergeCell ref="J1:Q1"/>
  </mergeCells>
  <printOptions/>
  <pageMargins left="0.7480314960629921" right="0.7480314960629921" top="0.984251968503937" bottom="0.17" header="0.5118110236220472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U49"/>
  <sheetViews>
    <sheetView zoomScale="120" zoomScaleNormal="120" workbookViewId="0" topLeftCell="A1">
      <selection activeCell="B1" sqref="B1:J1"/>
    </sheetView>
  </sheetViews>
  <sheetFormatPr defaultColWidth="9.00390625" defaultRowHeight="16.5" customHeight="1"/>
  <cols>
    <col min="1" max="1" width="7.625" style="0" customWidth="1"/>
    <col min="11" max="11" width="40.00390625" style="539" customWidth="1"/>
    <col min="12" max="12" width="9.875" style="0" customWidth="1"/>
    <col min="13" max="13" width="5.50390625" style="0" customWidth="1"/>
    <col min="14" max="14" width="8.375" style="0" customWidth="1"/>
    <col min="15" max="15" width="7.00390625" style="0" customWidth="1"/>
    <col min="16" max="16" width="8.375" style="566" customWidth="1"/>
    <col min="17" max="17" width="7.125" style="0" customWidth="1"/>
    <col min="18" max="18" width="6.75390625" style="0" customWidth="1"/>
    <col min="20" max="20" width="15.25390625" style="0" customWidth="1"/>
    <col min="21" max="21" width="9.00390625" style="300" customWidth="1"/>
  </cols>
  <sheetData>
    <row r="1" spans="2:18" ht="50.25" customHeight="1">
      <c r="B1" s="1117" t="s">
        <v>1395</v>
      </c>
      <c r="C1" s="1117"/>
      <c r="D1" s="1117"/>
      <c r="E1" s="1117"/>
      <c r="F1" s="1117"/>
      <c r="G1" s="1117"/>
      <c r="H1" s="1117"/>
      <c r="I1" s="1117"/>
      <c r="J1" s="1117"/>
      <c r="K1" s="1121" t="s">
        <v>1396</v>
      </c>
      <c r="L1" s="1121"/>
      <c r="M1" s="1121"/>
      <c r="N1" s="1121"/>
      <c r="O1" s="1121"/>
      <c r="P1" s="1121"/>
      <c r="Q1" s="1121"/>
      <c r="R1" s="1121"/>
    </row>
    <row r="2" spans="2:18" ht="15.75" customHeight="1">
      <c r="B2" s="536"/>
      <c r="C2" s="536"/>
      <c r="D2" s="536"/>
      <c r="E2" s="536"/>
      <c r="F2" s="536"/>
      <c r="G2" s="536"/>
      <c r="H2" s="536"/>
      <c r="I2" s="536"/>
      <c r="J2" s="536"/>
      <c r="K2" s="537"/>
      <c r="L2" s="537"/>
      <c r="M2" s="537"/>
      <c r="N2" s="537"/>
      <c r="O2" s="537"/>
      <c r="P2" s="538"/>
      <c r="Q2" s="1122" t="s">
        <v>1397</v>
      </c>
      <c r="R2" s="1122"/>
    </row>
    <row r="3" spans="2:21" s="51" customFormat="1" ht="15.75" customHeight="1" thickBot="1">
      <c r="B3" s="697" t="s">
        <v>1394</v>
      </c>
      <c r="C3" s="697"/>
      <c r="D3" s="697"/>
      <c r="E3" s="697"/>
      <c r="F3" s="697"/>
      <c r="G3" s="697"/>
      <c r="H3" s="697"/>
      <c r="I3" s="697"/>
      <c r="J3" s="697"/>
      <c r="K3" s="539"/>
      <c r="P3" s="540"/>
      <c r="Q3" s="1123" t="s">
        <v>1398</v>
      </c>
      <c r="R3" s="1123"/>
      <c r="U3" s="541"/>
    </row>
    <row r="4" spans="2:21" s="390" customFormat="1" ht="15" customHeight="1">
      <c r="B4" s="697"/>
      <c r="C4" s="697"/>
      <c r="D4" s="697"/>
      <c r="E4" s="697"/>
      <c r="F4" s="697"/>
      <c r="G4" s="697"/>
      <c r="H4" s="697"/>
      <c r="I4" s="697"/>
      <c r="J4" s="697"/>
      <c r="K4" s="542"/>
      <c r="L4" s="1118" t="s">
        <v>1069</v>
      </c>
      <c r="M4" s="1118"/>
      <c r="N4" s="1119" t="s">
        <v>1070</v>
      </c>
      <c r="O4" s="1120"/>
      <c r="P4" s="1119" t="s">
        <v>1399</v>
      </c>
      <c r="Q4" s="1118"/>
      <c r="R4" s="1118"/>
      <c r="U4" s="543"/>
    </row>
    <row r="5" spans="2:21" s="390" customFormat="1" ht="15" customHeight="1">
      <c r="B5" s="697"/>
      <c r="C5" s="697"/>
      <c r="D5" s="697"/>
      <c r="E5" s="697"/>
      <c r="F5" s="697"/>
      <c r="G5" s="697"/>
      <c r="H5" s="697"/>
      <c r="I5" s="697"/>
      <c r="J5" s="697"/>
      <c r="K5" s="381" t="s">
        <v>1068</v>
      </c>
      <c r="L5" s="1114" t="s">
        <v>1226</v>
      </c>
      <c r="M5" s="1114"/>
      <c r="N5" s="1115" t="s">
        <v>1226</v>
      </c>
      <c r="O5" s="1116"/>
      <c r="P5" s="1115" t="s">
        <v>1226</v>
      </c>
      <c r="Q5" s="1114"/>
      <c r="R5" s="1114"/>
      <c r="U5" s="543"/>
    </row>
    <row r="6" spans="2:21" s="390" customFormat="1" ht="15" customHeight="1" thickBot="1">
      <c r="B6" s="697"/>
      <c r="C6" s="697"/>
      <c r="D6" s="697"/>
      <c r="E6" s="697"/>
      <c r="F6" s="697"/>
      <c r="G6" s="697"/>
      <c r="H6" s="697"/>
      <c r="I6" s="697"/>
      <c r="J6" s="697"/>
      <c r="K6" s="544"/>
      <c r="L6" s="545" t="s">
        <v>1400</v>
      </c>
      <c r="M6" s="546" t="s">
        <v>1073</v>
      </c>
      <c r="N6" s="545" t="s">
        <v>1400</v>
      </c>
      <c r="O6" s="546" t="s">
        <v>1074</v>
      </c>
      <c r="P6" s="545" t="s">
        <v>1400</v>
      </c>
      <c r="Q6" s="546" t="s">
        <v>1074</v>
      </c>
      <c r="R6" s="546" t="s">
        <v>1075</v>
      </c>
      <c r="U6" s="543"/>
    </row>
    <row r="7" spans="2:18" ht="15" customHeight="1">
      <c r="B7" s="697"/>
      <c r="C7" s="697"/>
      <c r="D7" s="697"/>
      <c r="E7" s="697"/>
      <c r="F7" s="697"/>
      <c r="G7" s="697"/>
      <c r="H7" s="697"/>
      <c r="I7" s="697"/>
      <c r="J7" s="697"/>
      <c r="K7" s="547" t="s">
        <v>1401</v>
      </c>
      <c r="L7" s="548">
        <f>L8+L31</f>
        <v>29842444</v>
      </c>
      <c r="M7" s="549">
        <f>M8+M31</f>
        <v>100.00000000000001</v>
      </c>
      <c r="N7" s="548">
        <f>N8+N31</f>
        <v>19676600</v>
      </c>
      <c r="O7" s="549">
        <f aca="true" t="shared" si="0" ref="O7:O28">N7/L7*100</f>
        <v>65.93494822340958</v>
      </c>
      <c r="P7" s="548">
        <f>P8+P31</f>
        <v>15799655</v>
      </c>
      <c r="Q7" s="549">
        <f aca="true" t="shared" si="1" ref="Q7:Q47">P7/L7*100</f>
        <v>52.943569233136536</v>
      </c>
      <c r="R7" s="549">
        <f aca="true" t="shared" si="2" ref="R7:R28">P7/N7*100</f>
        <v>80.296672189301</v>
      </c>
    </row>
    <row r="8" spans="2:18" ht="15" customHeight="1">
      <c r="B8" s="697"/>
      <c r="C8" s="697"/>
      <c r="D8" s="697"/>
      <c r="E8" s="697"/>
      <c r="F8" s="697"/>
      <c r="G8" s="697"/>
      <c r="H8" s="697"/>
      <c r="I8" s="697"/>
      <c r="J8" s="697"/>
      <c r="K8" s="550" t="s">
        <v>1402</v>
      </c>
      <c r="L8" s="551">
        <f>SUM(L9:L30)</f>
        <v>24294084</v>
      </c>
      <c r="M8" s="549">
        <f aca="true" t="shared" si="3" ref="M8:M31">L8/$L$7*100</f>
        <v>81.40782303218866</v>
      </c>
      <c r="N8" s="551">
        <f>SUM(N9:N30)</f>
        <v>14256555</v>
      </c>
      <c r="O8" s="549">
        <f t="shared" si="0"/>
        <v>58.68323744990755</v>
      </c>
      <c r="P8" s="551">
        <f>SUM(P9:P30)</f>
        <v>12828451</v>
      </c>
      <c r="Q8" s="549">
        <f t="shared" si="1"/>
        <v>52.804835119529514</v>
      </c>
      <c r="R8" s="549">
        <f t="shared" si="2"/>
        <v>89.98282544415534</v>
      </c>
    </row>
    <row r="9" spans="2:21" ht="15" customHeight="1">
      <c r="B9" s="697"/>
      <c r="C9" s="697"/>
      <c r="D9" s="697"/>
      <c r="E9" s="697"/>
      <c r="F9" s="697"/>
      <c r="G9" s="697"/>
      <c r="H9" s="697"/>
      <c r="I9" s="697"/>
      <c r="J9" s="697"/>
      <c r="K9" s="550" t="s">
        <v>1039</v>
      </c>
      <c r="L9" s="548">
        <v>197191</v>
      </c>
      <c r="M9" s="549">
        <f t="shared" si="3"/>
        <v>0.6607736283261518</v>
      </c>
      <c r="N9" s="548">
        <v>170294</v>
      </c>
      <c r="O9" s="549">
        <f t="shared" si="0"/>
        <v>86.35992514871369</v>
      </c>
      <c r="P9" s="548">
        <v>160221</v>
      </c>
      <c r="Q9" s="549">
        <f t="shared" si="1"/>
        <v>81.25167984340055</v>
      </c>
      <c r="R9" s="549">
        <f t="shared" si="2"/>
        <v>94.08493546454955</v>
      </c>
      <c r="T9" s="425" t="s">
        <v>1040</v>
      </c>
      <c r="U9" s="300">
        <f aca="true" t="shared" si="4" ref="U9:U30">R9</f>
        <v>94.08493546454955</v>
      </c>
    </row>
    <row r="10" spans="2:21" ht="15" customHeight="1">
      <c r="B10" s="697"/>
      <c r="C10" s="697"/>
      <c r="D10" s="697"/>
      <c r="E10" s="697"/>
      <c r="F10" s="697"/>
      <c r="G10" s="697"/>
      <c r="H10" s="697"/>
      <c r="I10" s="697"/>
      <c r="J10" s="697"/>
      <c r="K10" s="550" t="s">
        <v>1041</v>
      </c>
      <c r="L10" s="548">
        <v>465983</v>
      </c>
      <c r="M10" s="549">
        <f t="shared" si="3"/>
        <v>1.5614773374459545</v>
      </c>
      <c r="N10" s="552">
        <v>272889</v>
      </c>
      <c r="O10" s="549">
        <f t="shared" si="0"/>
        <v>58.56200762688768</v>
      </c>
      <c r="P10" s="548">
        <v>222326</v>
      </c>
      <c r="Q10" s="549">
        <f t="shared" si="1"/>
        <v>47.71118259679001</v>
      </c>
      <c r="R10" s="549">
        <f t="shared" si="2"/>
        <v>81.47122089934003</v>
      </c>
      <c r="T10" s="425" t="s">
        <v>1042</v>
      </c>
      <c r="U10" s="300">
        <f t="shared" si="4"/>
        <v>81.47122089934003</v>
      </c>
    </row>
    <row r="11" spans="2:21" ht="15" customHeight="1">
      <c r="B11" s="697"/>
      <c r="C11" s="697"/>
      <c r="D11" s="697"/>
      <c r="E11" s="697"/>
      <c r="F11" s="697"/>
      <c r="G11" s="697"/>
      <c r="H11" s="697"/>
      <c r="I11" s="697"/>
      <c r="J11" s="697"/>
      <c r="K11" s="550" t="s">
        <v>0</v>
      </c>
      <c r="L11" s="548">
        <v>1103964</v>
      </c>
      <c r="M11" s="549">
        <f t="shared" si="3"/>
        <v>3.6993082738129623</v>
      </c>
      <c r="N11" s="548">
        <v>948161</v>
      </c>
      <c r="O11" s="549">
        <f t="shared" si="0"/>
        <v>85.88694921211199</v>
      </c>
      <c r="P11" s="548">
        <v>688724</v>
      </c>
      <c r="Q11" s="549">
        <f t="shared" si="1"/>
        <v>62.38645463076694</v>
      </c>
      <c r="R11" s="549">
        <f t="shared" si="2"/>
        <v>72.63787479130654</v>
      </c>
      <c r="T11" s="425" t="s">
        <v>1043</v>
      </c>
      <c r="U11" s="300">
        <f t="shared" si="4"/>
        <v>72.63787479130654</v>
      </c>
    </row>
    <row r="12" spans="2:21" ht="15" customHeight="1">
      <c r="B12" s="697"/>
      <c r="C12" s="697"/>
      <c r="D12" s="697"/>
      <c r="E12" s="697"/>
      <c r="F12" s="697"/>
      <c r="G12" s="697"/>
      <c r="H12" s="697"/>
      <c r="I12" s="697"/>
      <c r="J12" s="697"/>
      <c r="K12" s="550" t="s">
        <v>1044</v>
      </c>
      <c r="L12" s="548">
        <v>283285</v>
      </c>
      <c r="M12" s="549">
        <f t="shared" si="3"/>
        <v>0.9492687663249029</v>
      </c>
      <c r="N12" s="548">
        <v>248085</v>
      </c>
      <c r="O12" s="549">
        <f t="shared" si="0"/>
        <v>87.57435091868612</v>
      </c>
      <c r="P12" s="548">
        <v>206708</v>
      </c>
      <c r="Q12" s="549">
        <f t="shared" si="1"/>
        <v>72.96821222443829</v>
      </c>
      <c r="R12" s="549">
        <f t="shared" si="2"/>
        <v>83.32144224761674</v>
      </c>
      <c r="T12" s="425" t="s">
        <v>1045</v>
      </c>
      <c r="U12" s="300">
        <f t="shared" si="4"/>
        <v>83.32144224761674</v>
      </c>
    </row>
    <row r="13" spans="2:21" ht="15" customHeight="1">
      <c r="B13" s="697"/>
      <c r="C13" s="697"/>
      <c r="D13" s="697"/>
      <c r="E13" s="697"/>
      <c r="F13" s="697"/>
      <c r="G13" s="697"/>
      <c r="H13" s="697"/>
      <c r="I13" s="697"/>
      <c r="J13" s="697"/>
      <c r="K13" s="550" t="s">
        <v>1046</v>
      </c>
      <c r="L13" s="548">
        <v>9181537</v>
      </c>
      <c r="M13" s="549">
        <f t="shared" si="3"/>
        <v>30.766705970864855</v>
      </c>
      <c r="N13" s="548">
        <v>5170232</v>
      </c>
      <c r="O13" s="549">
        <f t="shared" si="0"/>
        <v>56.31118188599578</v>
      </c>
      <c r="P13" s="548">
        <v>4992152</v>
      </c>
      <c r="Q13" s="549">
        <f t="shared" si="1"/>
        <v>54.371637341329674</v>
      </c>
      <c r="R13" s="549">
        <f t="shared" si="2"/>
        <v>96.55566713447288</v>
      </c>
      <c r="T13" s="425" t="s">
        <v>1047</v>
      </c>
      <c r="U13" s="300">
        <f t="shared" si="4"/>
        <v>96.55566713447288</v>
      </c>
    </row>
    <row r="14" spans="11:21" ht="15" customHeight="1">
      <c r="K14" s="550" t="s">
        <v>1048</v>
      </c>
      <c r="L14" s="548">
        <v>390212</v>
      </c>
      <c r="M14" s="549">
        <f t="shared" si="3"/>
        <v>1.3075738702902482</v>
      </c>
      <c r="N14" s="548">
        <v>336272</v>
      </c>
      <c r="O14" s="549">
        <f t="shared" si="0"/>
        <v>86.17674494889957</v>
      </c>
      <c r="P14" s="548">
        <v>278567</v>
      </c>
      <c r="Q14" s="549">
        <f t="shared" si="1"/>
        <v>71.38862977048373</v>
      </c>
      <c r="R14" s="549">
        <f t="shared" si="2"/>
        <v>82.83978446019889</v>
      </c>
      <c r="T14" s="425" t="s">
        <v>1049</v>
      </c>
      <c r="U14" s="300">
        <f t="shared" si="4"/>
        <v>82.83978446019889</v>
      </c>
    </row>
    <row r="15" spans="11:21" ht="15" customHeight="1">
      <c r="K15" s="550" t="s">
        <v>1050</v>
      </c>
      <c r="L15" s="548">
        <v>380502</v>
      </c>
      <c r="M15" s="549">
        <f t="shared" si="3"/>
        <v>1.2750363207517454</v>
      </c>
      <c r="N15" s="548">
        <v>292758</v>
      </c>
      <c r="O15" s="549">
        <f t="shared" si="0"/>
        <v>76.93993724080293</v>
      </c>
      <c r="P15" s="548">
        <v>240389</v>
      </c>
      <c r="Q15" s="549">
        <f t="shared" si="1"/>
        <v>63.17680327567267</v>
      </c>
      <c r="R15" s="549">
        <f t="shared" si="2"/>
        <v>82.11184664466897</v>
      </c>
      <c r="T15" s="425" t="s">
        <v>1051</v>
      </c>
      <c r="U15" s="300">
        <f t="shared" si="4"/>
        <v>82.11184664466897</v>
      </c>
    </row>
    <row r="16" spans="11:21" ht="15" customHeight="1">
      <c r="K16" s="550" t="s">
        <v>1052</v>
      </c>
      <c r="L16" s="548">
        <v>154718</v>
      </c>
      <c r="M16" s="549">
        <f t="shared" si="3"/>
        <v>0.5184494942840473</v>
      </c>
      <c r="N16" s="548">
        <v>134778</v>
      </c>
      <c r="O16" s="549">
        <f t="shared" si="0"/>
        <v>87.11203609146965</v>
      </c>
      <c r="P16" s="548">
        <v>91466</v>
      </c>
      <c r="Q16" s="549">
        <f t="shared" si="1"/>
        <v>59.11787897982135</v>
      </c>
      <c r="R16" s="549">
        <f t="shared" si="2"/>
        <v>67.86419148525724</v>
      </c>
      <c r="T16" s="425" t="s">
        <v>1053</v>
      </c>
      <c r="U16" s="300">
        <f t="shared" si="4"/>
        <v>67.86419148525724</v>
      </c>
    </row>
    <row r="17" spans="11:21" ht="15" customHeight="1">
      <c r="K17" s="550" t="s">
        <v>1054</v>
      </c>
      <c r="L17" s="548">
        <v>168159</v>
      </c>
      <c r="M17" s="549">
        <f t="shared" si="3"/>
        <v>0.5634893710448112</v>
      </c>
      <c r="N17" s="548">
        <v>56772</v>
      </c>
      <c r="O17" s="549">
        <f t="shared" si="0"/>
        <v>33.76090485790234</v>
      </c>
      <c r="P17" s="548">
        <v>39445</v>
      </c>
      <c r="Q17" s="549">
        <f t="shared" si="1"/>
        <v>23.45696632353903</v>
      </c>
      <c r="R17" s="549">
        <f t="shared" si="2"/>
        <v>69.47967307827803</v>
      </c>
      <c r="T17" s="425" t="s">
        <v>1055</v>
      </c>
      <c r="U17" s="300">
        <f t="shared" si="4"/>
        <v>69.47967307827803</v>
      </c>
    </row>
    <row r="18" spans="11:21" ht="15" customHeight="1">
      <c r="K18" s="550" t="s">
        <v>1056</v>
      </c>
      <c r="L18" s="548">
        <v>321932</v>
      </c>
      <c r="M18" s="549">
        <f t="shared" si="3"/>
        <v>1.078772234606522</v>
      </c>
      <c r="N18" s="548">
        <v>207887</v>
      </c>
      <c r="O18" s="549">
        <f t="shared" si="0"/>
        <v>64.57481704210826</v>
      </c>
      <c r="P18" s="548">
        <v>180464</v>
      </c>
      <c r="Q18" s="549">
        <f t="shared" si="1"/>
        <v>56.05655852788788</v>
      </c>
      <c r="R18" s="549">
        <f t="shared" si="2"/>
        <v>86.80869895664472</v>
      </c>
      <c r="T18" s="425" t="s">
        <v>1057</v>
      </c>
      <c r="U18" s="300">
        <f t="shared" si="4"/>
        <v>86.80869895664472</v>
      </c>
    </row>
    <row r="19" spans="11:21" ht="15" customHeight="1">
      <c r="K19" s="550" t="s">
        <v>1</v>
      </c>
      <c r="L19" s="552">
        <v>256976</v>
      </c>
      <c r="M19" s="549">
        <f t="shared" si="3"/>
        <v>0.8611090968286645</v>
      </c>
      <c r="N19" s="552">
        <v>256976</v>
      </c>
      <c r="O19" s="549">
        <f t="shared" si="0"/>
        <v>100</v>
      </c>
      <c r="P19" s="548">
        <v>255133</v>
      </c>
      <c r="Q19" s="549">
        <f t="shared" si="1"/>
        <v>99.28281240271465</v>
      </c>
      <c r="R19" s="549">
        <f t="shared" si="2"/>
        <v>99.28281240271465</v>
      </c>
      <c r="T19" s="425" t="s">
        <v>2</v>
      </c>
      <c r="U19" s="300">
        <f t="shared" si="4"/>
        <v>99.28281240271465</v>
      </c>
    </row>
    <row r="20" spans="11:21" ht="15" customHeight="1">
      <c r="K20" s="553" t="s">
        <v>3</v>
      </c>
      <c r="L20" s="552">
        <v>1014134</v>
      </c>
      <c r="M20" s="549">
        <f t="shared" si="3"/>
        <v>3.3982940539320436</v>
      </c>
      <c r="N20" s="552">
        <v>1014134</v>
      </c>
      <c r="O20" s="549">
        <f t="shared" si="0"/>
        <v>100</v>
      </c>
      <c r="P20" s="548">
        <v>960371</v>
      </c>
      <c r="Q20" s="549">
        <f t="shared" si="1"/>
        <v>94.6986295696624</v>
      </c>
      <c r="R20" s="549">
        <f t="shared" si="2"/>
        <v>94.6986295696624</v>
      </c>
      <c r="T20" s="553" t="s">
        <v>4</v>
      </c>
      <c r="U20" s="300">
        <f t="shared" si="4"/>
        <v>94.6986295696624</v>
      </c>
    </row>
    <row r="21" spans="11:21" ht="15" customHeight="1">
      <c r="K21" s="550" t="s">
        <v>1058</v>
      </c>
      <c r="L21" s="548">
        <v>638514</v>
      </c>
      <c r="M21" s="549">
        <f t="shared" si="3"/>
        <v>2.1396169831130454</v>
      </c>
      <c r="N21" s="548">
        <v>326757</v>
      </c>
      <c r="O21" s="549">
        <f t="shared" si="0"/>
        <v>51.1746022796681</v>
      </c>
      <c r="P21" s="548">
        <v>254100</v>
      </c>
      <c r="Q21" s="549">
        <f t="shared" si="1"/>
        <v>39.795525235155374</v>
      </c>
      <c r="R21" s="549">
        <f t="shared" si="2"/>
        <v>77.7642101010843</v>
      </c>
      <c r="T21" s="425" t="s">
        <v>1059</v>
      </c>
      <c r="U21" s="300">
        <f t="shared" si="4"/>
        <v>77.7642101010843</v>
      </c>
    </row>
    <row r="22" spans="11:21" ht="15" customHeight="1">
      <c r="K22" s="550" t="s">
        <v>1060</v>
      </c>
      <c r="L22" s="548">
        <v>343786</v>
      </c>
      <c r="M22" s="549">
        <f t="shared" si="3"/>
        <v>1.1520035021260322</v>
      </c>
      <c r="N22" s="548">
        <v>300584</v>
      </c>
      <c r="O22" s="549">
        <f t="shared" si="0"/>
        <v>87.43346151384873</v>
      </c>
      <c r="P22" s="548">
        <v>264845</v>
      </c>
      <c r="Q22" s="549">
        <f t="shared" si="1"/>
        <v>77.03775022833972</v>
      </c>
      <c r="R22" s="549">
        <f t="shared" si="2"/>
        <v>88.11014558326458</v>
      </c>
      <c r="T22" s="425" t="s">
        <v>1061</v>
      </c>
      <c r="U22" s="300">
        <f t="shared" si="4"/>
        <v>88.11014558326458</v>
      </c>
    </row>
    <row r="23" spans="11:21" ht="15" customHeight="1">
      <c r="K23" s="550" t="s">
        <v>1062</v>
      </c>
      <c r="L23" s="548">
        <v>76277</v>
      </c>
      <c r="M23" s="549">
        <f t="shared" si="3"/>
        <v>0.25559903873824813</v>
      </c>
      <c r="N23" s="548">
        <v>76277</v>
      </c>
      <c r="O23" s="549">
        <f t="shared" si="0"/>
        <v>100</v>
      </c>
      <c r="P23" s="548">
        <v>50300</v>
      </c>
      <c r="Q23" s="549">
        <f t="shared" si="1"/>
        <v>65.94386250114714</v>
      </c>
      <c r="R23" s="549">
        <f t="shared" si="2"/>
        <v>65.94386250114714</v>
      </c>
      <c r="T23" s="425" t="s">
        <v>1063</v>
      </c>
      <c r="U23" s="300">
        <f t="shared" si="4"/>
        <v>65.94386250114714</v>
      </c>
    </row>
    <row r="24" spans="11:21" ht="15" customHeight="1">
      <c r="K24" s="554" t="s">
        <v>5</v>
      </c>
      <c r="L24" s="548">
        <v>136545</v>
      </c>
      <c r="M24" s="549">
        <f t="shared" si="3"/>
        <v>0.45755300738773275</v>
      </c>
      <c r="N24" s="548">
        <v>106824</v>
      </c>
      <c r="O24" s="549">
        <f t="shared" si="0"/>
        <v>78.2335493793255</v>
      </c>
      <c r="P24" s="548">
        <v>88803</v>
      </c>
      <c r="Q24" s="549">
        <f t="shared" si="1"/>
        <v>65.03570251565418</v>
      </c>
      <c r="R24" s="549">
        <f t="shared" si="2"/>
        <v>83.130195461694</v>
      </c>
      <c r="T24" s="425" t="s">
        <v>908</v>
      </c>
      <c r="U24" s="300">
        <f t="shared" si="4"/>
        <v>83.130195461694</v>
      </c>
    </row>
    <row r="25" spans="11:21" ht="15" customHeight="1">
      <c r="K25" s="553" t="s">
        <v>6</v>
      </c>
      <c r="L25" s="552">
        <v>6092260</v>
      </c>
      <c r="M25" s="549">
        <f t="shared" si="3"/>
        <v>20.4147488724449</v>
      </c>
      <c r="N25" s="552">
        <v>1883391</v>
      </c>
      <c r="O25" s="549">
        <f t="shared" si="0"/>
        <v>30.914488219478486</v>
      </c>
      <c r="P25" s="548">
        <v>1883391</v>
      </c>
      <c r="Q25" s="549">
        <f t="shared" si="1"/>
        <v>30.914488219478486</v>
      </c>
      <c r="R25" s="549">
        <f t="shared" si="2"/>
        <v>100</v>
      </c>
      <c r="T25" s="425" t="s">
        <v>909</v>
      </c>
      <c r="U25" s="300">
        <f t="shared" si="4"/>
        <v>100</v>
      </c>
    </row>
    <row r="26" spans="11:21" ht="15" customHeight="1">
      <c r="K26" s="550" t="s">
        <v>1030</v>
      </c>
      <c r="L26" s="548">
        <v>2146791</v>
      </c>
      <c r="M26" s="549">
        <f t="shared" si="3"/>
        <v>7.193750619084684</v>
      </c>
      <c r="N26" s="548">
        <v>1854268</v>
      </c>
      <c r="O26" s="549">
        <f t="shared" si="0"/>
        <v>86.37394138507194</v>
      </c>
      <c r="P26" s="548">
        <v>1633357</v>
      </c>
      <c r="Q26" s="549">
        <f t="shared" si="1"/>
        <v>76.0836522977784</v>
      </c>
      <c r="R26" s="549">
        <f t="shared" si="2"/>
        <v>88.08634997745742</v>
      </c>
      <c r="T26" s="425" t="s">
        <v>1031</v>
      </c>
      <c r="U26" s="300">
        <f t="shared" si="4"/>
        <v>88.08634997745742</v>
      </c>
    </row>
    <row r="27" spans="11:21" ht="15" customHeight="1">
      <c r="K27" s="550" t="s">
        <v>1032</v>
      </c>
      <c r="L27" s="552">
        <v>533037</v>
      </c>
      <c r="M27" s="549">
        <f t="shared" si="3"/>
        <v>1.786170730520597</v>
      </c>
      <c r="N27" s="552">
        <v>533037</v>
      </c>
      <c r="O27" s="549">
        <f t="shared" si="0"/>
        <v>100</v>
      </c>
      <c r="P27" s="548">
        <v>271510</v>
      </c>
      <c r="Q27" s="549">
        <f t="shared" si="1"/>
        <v>50.936426552002956</v>
      </c>
      <c r="R27" s="549">
        <f t="shared" si="2"/>
        <v>50.936426552002956</v>
      </c>
      <c r="T27" s="425" t="s">
        <v>1033</v>
      </c>
      <c r="U27" s="300">
        <f t="shared" si="4"/>
        <v>50.936426552002956</v>
      </c>
    </row>
    <row r="28" spans="11:21" ht="15" customHeight="1">
      <c r="K28" s="553" t="s">
        <v>7</v>
      </c>
      <c r="L28" s="552">
        <v>18000</v>
      </c>
      <c r="M28" s="549">
        <f t="shared" si="3"/>
        <v>0.0603167756635482</v>
      </c>
      <c r="N28" s="555">
        <v>18000</v>
      </c>
      <c r="O28" s="549">
        <f t="shared" si="0"/>
        <v>100</v>
      </c>
      <c r="P28" s="555">
        <v>18000</v>
      </c>
      <c r="Q28" s="549">
        <f t="shared" si="1"/>
        <v>100</v>
      </c>
      <c r="R28" s="549">
        <f t="shared" si="2"/>
        <v>100</v>
      </c>
      <c r="T28" s="425" t="s">
        <v>1034</v>
      </c>
      <c r="U28" s="300">
        <f t="shared" si="4"/>
        <v>100</v>
      </c>
    </row>
    <row r="29" spans="11:21" ht="15" customHeight="1">
      <c r="K29" s="553" t="s">
        <v>1035</v>
      </c>
      <c r="L29" s="552">
        <v>4894</v>
      </c>
      <c r="M29" s="549">
        <f t="shared" si="3"/>
        <v>0.016399461116522494</v>
      </c>
      <c r="N29" s="555">
        <v>0</v>
      </c>
      <c r="O29" s="556">
        <v>0</v>
      </c>
      <c r="P29" s="557">
        <v>0</v>
      </c>
      <c r="Q29" s="556">
        <f t="shared" si="1"/>
        <v>0</v>
      </c>
      <c r="R29" s="556">
        <v>0</v>
      </c>
      <c r="T29" s="425" t="s">
        <v>1036</v>
      </c>
      <c r="U29" s="300">
        <f t="shared" si="4"/>
        <v>0</v>
      </c>
    </row>
    <row r="30" spans="11:21" ht="15" customHeight="1">
      <c r="K30" s="550" t="s">
        <v>1037</v>
      </c>
      <c r="L30" s="548">
        <v>385387</v>
      </c>
      <c r="M30" s="549">
        <f t="shared" si="3"/>
        <v>1.291405623480436</v>
      </c>
      <c r="N30" s="552">
        <v>48179</v>
      </c>
      <c r="O30" s="549">
        <f aca="true" t="shared" si="5" ref="O30:O47">N30/L30*100</f>
        <v>12.501459571807041</v>
      </c>
      <c r="P30" s="548">
        <v>48179</v>
      </c>
      <c r="Q30" s="549">
        <f t="shared" si="1"/>
        <v>12.501459571807041</v>
      </c>
      <c r="R30" s="549">
        <f aca="true" t="shared" si="6" ref="R30:R47">P30/N30*100</f>
        <v>100</v>
      </c>
      <c r="T30" s="425" t="s">
        <v>1038</v>
      </c>
      <c r="U30" s="300">
        <f t="shared" si="4"/>
        <v>100</v>
      </c>
    </row>
    <row r="31" spans="11:18" ht="15" customHeight="1">
      <c r="K31" s="550" t="s">
        <v>8</v>
      </c>
      <c r="L31" s="548">
        <f>SUM(L32:L47)</f>
        <v>5548360</v>
      </c>
      <c r="M31" s="549">
        <f t="shared" si="3"/>
        <v>18.59217696781135</v>
      </c>
      <c r="N31" s="548">
        <f>SUM(N32:N47)</f>
        <v>5420045</v>
      </c>
      <c r="O31" s="549">
        <f t="shared" si="5"/>
        <v>97.6873346358203</v>
      </c>
      <c r="P31" s="548">
        <f>SUM(P32:P47)</f>
        <v>2971204</v>
      </c>
      <c r="Q31" s="549">
        <f t="shared" si="1"/>
        <v>53.551031295734234</v>
      </c>
      <c r="R31" s="549">
        <f t="shared" si="6"/>
        <v>54.81880685492464</v>
      </c>
    </row>
    <row r="32" spans="11:21" ht="15" customHeight="1">
      <c r="K32" s="550" t="s">
        <v>1039</v>
      </c>
      <c r="L32" s="548">
        <v>1120</v>
      </c>
      <c r="M32" s="555">
        <v>0</v>
      </c>
      <c r="N32" s="548">
        <v>1120</v>
      </c>
      <c r="O32" s="549">
        <f t="shared" si="5"/>
        <v>100</v>
      </c>
      <c r="P32" s="555">
        <v>648</v>
      </c>
      <c r="Q32" s="549">
        <f t="shared" si="1"/>
        <v>57.85714285714286</v>
      </c>
      <c r="R32" s="549">
        <f t="shared" si="6"/>
        <v>57.85714285714286</v>
      </c>
      <c r="T32" s="425" t="s">
        <v>1040</v>
      </c>
      <c r="U32" s="300">
        <f aca="true" t="shared" si="7" ref="U32:U47">R32</f>
        <v>57.85714285714286</v>
      </c>
    </row>
    <row r="33" spans="11:21" ht="15" customHeight="1">
      <c r="K33" s="550" t="s">
        <v>1041</v>
      </c>
      <c r="L33" s="548">
        <v>59596</v>
      </c>
      <c r="M33" s="549">
        <f aca="true" t="shared" si="8" ref="M33:M47">L33/$L$7*100</f>
        <v>0.19970214235804548</v>
      </c>
      <c r="N33" s="548">
        <v>59596</v>
      </c>
      <c r="O33" s="549">
        <f t="shared" si="5"/>
        <v>100</v>
      </c>
      <c r="P33" s="548">
        <v>17211</v>
      </c>
      <c r="Q33" s="549">
        <f t="shared" si="1"/>
        <v>28.879454996979664</v>
      </c>
      <c r="R33" s="549">
        <f t="shared" si="6"/>
        <v>28.879454996979664</v>
      </c>
      <c r="T33" s="425" t="s">
        <v>1042</v>
      </c>
      <c r="U33" s="300">
        <f t="shared" si="7"/>
        <v>28.879454996979664</v>
      </c>
    </row>
    <row r="34" spans="11:21" ht="15" customHeight="1">
      <c r="K34" s="550" t="s">
        <v>0</v>
      </c>
      <c r="L34" s="548">
        <v>461589</v>
      </c>
      <c r="M34" s="549">
        <f t="shared" si="8"/>
        <v>1.546753342320086</v>
      </c>
      <c r="N34" s="548">
        <v>461589</v>
      </c>
      <c r="O34" s="549">
        <f t="shared" si="5"/>
        <v>100</v>
      </c>
      <c r="P34" s="548">
        <v>294668</v>
      </c>
      <c r="Q34" s="549">
        <f t="shared" si="1"/>
        <v>63.837743100463825</v>
      </c>
      <c r="R34" s="549">
        <f t="shared" si="6"/>
        <v>63.837743100463825</v>
      </c>
      <c r="T34" s="425" t="s">
        <v>1043</v>
      </c>
      <c r="U34" s="300">
        <f t="shared" si="7"/>
        <v>63.837743100463825</v>
      </c>
    </row>
    <row r="35" spans="11:21" ht="15" customHeight="1">
      <c r="K35" s="550" t="s">
        <v>1044</v>
      </c>
      <c r="L35" s="548">
        <v>2600</v>
      </c>
      <c r="M35" s="549">
        <f t="shared" si="8"/>
        <v>0.008712423151401407</v>
      </c>
      <c r="N35" s="548">
        <v>2600</v>
      </c>
      <c r="O35" s="549">
        <f t="shared" si="5"/>
        <v>100</v>
      </c>
      <c r="P35" s="548">
        <v>956</v>
      </c>
      <c r="Q35" s="549">
        <f t="shared" si="1"/>
        <v>36.769230769230774</v>
      </c>
      <c r="R35" s="549">
        <f t="shared" si="6"/>
        <v>36.769230769230774</v>
      </c>
      <c r="T35" s="425" t="s">
        <v>1045</v>
      </c>
      <c r="U35" s="300">
        <f t="shared" si="7"/>
        <v>36.769230769230774</v>
      </c>
    </row>
    <row r="36" spans="11:21" ht="15" customHeight="1">
      <c r="K36" s="550" t="s">
        <v>1046</v>
      </c>
      <c r="L36" s="548">
        <v>773070</v>
      </c>
      <c r="M36" s="549">
        <f t="shared" si="8"/>
        <v>2.590504986789956</v>
      </c>
      <c r="N36" s="548">
        <v>773070</v>
      </c>
      <c r="O36" s="549">
        <f t="shared" si="5"/>
        <v>100</v>
      </c>
      <c r="P36" s="548">
        <v>522394</v>
      </c>
      <c r="Q36" s="549">
        <f t="shared" si="1"/>
        <v>67.57395837375658</v>
      </c>
      <c r="R36" s="549">
        <f t="shared" si="6"/>
        <v>67.57395837375658</v>
      </c>
      <c r="T36" s="425" t="s">
        <v>1047</v>
      </c>
      <c r="U36" s="300">
        <f t="shared" si="7"/>
        <v>67.57395837375658</v>
      </c>
    </row>
    <row r="37" spans="11:21" ht="15" customHeight="1">
      <c r="K37" s="550" t="s">
        <v>1048</v>
      </c>
      <c r="L37" s="548">
        <v>167510</v>
      </c>
      <c r="M37" s="549">
        <f t="shared" si="8"/>
        <v>0.5613146161889422</v>
      </c>
      <c r="N37" s="548">
        <v>167510</v>
      </c>
      <c r="O37" s="549">
        <f t="shared" si="5"/>
        <v>100</v>
      </c>
      <c r="P37" s="548">
        <v>45358</v>
      </c>
      <c r="Q37" s="549">
        <f t="shared" si="1"/>
        <v>27.077786400811892</v>
      </c>
      <c r="R37" s="549">
        <f t="shared" si="6"/>
        <v>27.077786400811892</v>
      </c>
      <c r="T37" s="425" t="s">
        <v>1049</v>
      </c>
      <c r="U37" s="300">
        <f t="shared" si="7"/>
        <v>27.077786400811892</v>
      </c>
    </row>
    <row r="38" spans="11:21" ht="15" customHeight="1">
      <c r="K38" s="550" t="s">
        <v>1050</v>
      </c>
      <c r="L38" s="548">
        <v>623128</v>
      </c>
      <c r="M38" s="549">
        <f t="shared" si="8"/>
        <v>2.088059543648637</v>
      </c>
      <c r="N38" s="548">
        <v>623128</v>
      </c>
      <c r="O38" s="549">
        <f t="shared" si="5"/>
        <v>100</v>
      </c>
      <c r="P38" s="548">
        <v>265992</v>
      </c>
      <c r="Q38" s="549">
        <f t="shared" si="1"/>
        <v>42.686574828927604</v>
      </c>
      <c r="R38" s="549">
        <f t="shared" si="6"/>
        <v>42.686574828927604</v>
      </c>
      <c r="T38" s="425" t="s">
        <v>1051</v>
      </c>
      <c r="U38" s="300">
        <f t="shared" si="7"/>
        <v>42.686574828927604</v>
      </c>
    </row>
    <row r="39" spans="11:21" ht="15" customHeight="1">
      <c r="K39" s="550" t="s">
        <v>1052</v>
      </c>
      <c r="L39" s="548">
        <v>187240</v>
      </c>
      <c r="M39" s="549">
        <f t="shared" si="8"/>
        <v>0.6274285041801536</v>
      </c>
      <c r="N39" s="548">
        <v>187240</v>
      </c>
      <c r="O39" s="549">
        <f t="shared" si="5"/>
        <v>100</v>
      </c>
      <c r="P39" s="548">
        <v>112951</v>
      </c>
      <c r="Q39" s="549">
        <f t="shared" si="1"/>
        <v>60.324182866908785</v>
      </c>
      <c r="R39" s="549">
        <f t="shared" si="6"/>
        <v>60.324182866908785</v>
      </c>
      <c r="T39" s="558" t="s">
        <v>1053</v>
      </c>
      <c r="U39" s="300">
        <f t="shared" si="7"/>
        <v>60.324182866908785</v>
      </c>
    </row>
    <row r="40" spans="11:21" ht="15" customHeight="1">
      <c r="K40" s="550" t="s">
        <v>1054</v>
      </c>
      <c r="L40" s="548">
        <v>1177045</v>
      </c>
      <c r="M40" s="549">
        <f t="shared" si="8"/>
        <v>3.944197733938949</v>
      </c>
      <c r="N40" s="548">
        <v>1177045</v>
      </c>
      <c r="O40" s="549">
        <f t="shared" si="5"/>
        <v>100</v>
      </c>
      <c r="P40" s="548">
        <v>441446</v>
      </c>
      <c r="Q40" s="549">
        <f t="shared" si="1"/>
        <v>37.50459837984104</v>
      </c>
      <c r="R40" s="549">
        <f t="shared" si="6"/>
        <v>37.50459837984104</v>
      </c>
      <c r="T40" s="425" t="s">
        <v>1055</v>
      </c>
      <c r="U40" s="300">
        <f t="shared" si="7"/>
        <v>37.50459837984104</v>
      </c>
    </row>
    <row r="41" spans="11:21" ht="15" customHeight="1">
      <c r="K41" s="550" t="s">
        <v>1056</v>
      </c>
      <c r="L41" s="548">
        <v>643927</v>
      </c>
      <c r="M41" s="549">
        <f t="shared" si="8"/>
        <v>2.1577555779278668</v>
      </c>
      <c r="N41" s="548">
        <v>643927</v>
      </c>
      <c r="O41" s="549">
        <f t="shared" si="5"/>
        <v>100</v>
      </c>
      <c r="P41" s="548">
        <v>252640</v>
      </c>
      <c r="Q41" s="549">
        <f t="shared" si="1"/>
        <v>39.23426102648281</v>
      </c>
      <c r="R41" s="549">
        <f t="shared" si="6"/>
        <v>39.23426102648281</v>
      </c>
      <c r="T41" s="425" t="s">
        <v>1057</v>
      </c>
      <c r="U41" s="300">
        <f t="shared" si="7"/>
        <v>39.23426102648281</v>
      </c>
    </row>
    <row r="42" spans="11:21" ht="15" customHeight="1">
      <c r="K42" s="550" t="s">
        <v>1058</v>
      </c>
      <c r="L42" s="548">
        <v>160608</v>
      </c>
      <c r="M42" s="549">
        <f t="shared" si="8"/>
        <v>0.5381864836539527</v>
      </c>
      <c r="N42" s="548">
        <v>160608</v>
      </c>
      <c r="O42" s="549">
        <f t="shared" si="5"/>
        <v>100</v>
      </c>
      <c r="P42" s="548">
        <v>57603</v>
      </c>
      <c r="Q42" s="549">
        <f t="shared" si="1"/>
        <v>35.86558577405858</v>
      </c>
      <c r="R42" s="549">
        <f t="shared" si="6"/>
        <v>35.86558577405858</v>
      </c>
      <c r="T42" s="425" t="s">
        <v>1059</v>
      </c>
      <c r="U42" s="300">
        <f t="shared" si="7"/>
        <v>35.86558577405858</v>
      </c>
    </row>
    <row r="43" spans="11:21" ht="15" customHeight="1">
      <c r="K43" s="550" t="s">
        <v>1060</v>
      </c>
      <c r="L43" s="548">
        <v>14960</v>
      </c>
      <c r="M43" s="549">
        <f t="shared" si="8"/>
        <v>0.05012994244037117</v>
      </c>
      <c r="N43" s="548">
        <v>14960</v>
      </c>
      <c r="O43" s="549">
        <f t="shared" si="5"/>
        <v>100</v>
      </c>
      <c r="P43" s="548">
        <v>3212</v>
      </c>
      <c r="Q43" s="549">
        <f t="shared" si="1"/>
        <v>21.470588235294116</v>
      </c>
      <c r="R43" s="549">
        <f t="shared" si="6"/>
        <v>21.470588235294116</v>
      </c>
      <c r="T43" s="425" t="s">
        <v>1061</v>
      </c>
      <c r="U43" s="300">
        <f t="shared" si="7"/>
        <v>21.470588235294116</v>
      </c>
    </row>
    <row r="44" spans="11:21" ht="15" customHeight="1">
      <c r="K44" s="550" t="s">
        <v>1062</v>
      </c>
      <c r="L44" s="548">
        <v>682179</v>
      </c>
      <c r="M44" s="549">
        <f t="shared" si="8"/>
        <v>2.2859354280768693</v>
      </c>
      <c r="N44" s="548">
        <v>682179</v>
      </c>
      <c r="O44" s="549">
        <f t="shared" si="5"/>
        <v>100</v>
      </c>
      <c r="P44" s="548">
        <v>649042</v>
      </c>
      <c r="Q44" s="549">
        <f t="shared" si="1"/>
        <v>95.1424772676966</v>
      </c>
      <c r="R44" s="549">
        <f t="shared" si="6"/>
        <v>95.1424772676966</v>
      </c>
      <c r="T44" s="425" t="s">
        <v>1063</v>
      </c>
      <c r="U44" s="300">
        <f t="shared" si="7"/>
        <v>95.1424772676966</v>
      </c>
    </row>
    <row r="45" spans="11:21" ht="15" customHeight="1">
      <c r="K45" s="553" t="s">
        <v>9</v>
      </c>
      <c r="L45" s="548">
        <v>235669</v>
      </c>
      <c r="M45" s="549">
        <f t="shared" si="8"/>
        <v>0.7897107891029301</v>
      </c>
      <c r="N45" s="548">
        <v>235669</v>
      </c>
      <c r="O45" s="549">
        <f t="shared" si="5"/>
        <v>100</v>
      </c>
      <c r="P45" s="548">
        <v>87244</v>
      </c>
      <c r="Q45" s="549">
        <f t="shared" si="1"/>
        <v>37.01971833376473</v>
      </c>
      <c r="R45" s="549">
        <f t="shared" si="6"/>
        <v>37.01971833376473</v>
      </c>
      <c r="T45" s="425" t="s">
        <v>908</v>
      </c>
      <c r="U45" s="300">
        <f t="shared" si="7"/>
        <v>37.01971833376473</v>
      </c>
    </row>
    <row r="46" spans="11:21" ht="15" customHeight="1">
      <c r="K46" s="550" t="s">
        <v>1030</v>
      </c>
      <c r="L46" s="548">
        <v>83119</v>
      </c>
      <c r="M46" s="559">
        <f t="shared" si="8"/>
        <v>0.27852611535435906</v>
      </c>
      <c r="N46" s="548">
        <v>83119</v>
      </c>
      <c r="O46" s="549">
        <f t="shared" si="5"/>
        <v>100</v>
      </c>
      <c r="P46" s="548">
        <v>73154</v>
      </c>
      <c r="Q46" s="549">
        <f t="shared" si="1"/>
        <v>88.01116471564865</v>
      </c>
      <c r="R46" s="549">
        <f t="shared" si="6"/>
        <v>88.01116471564865</v>
      </c>
      <c r="T46" s="425" t="s">
        <v>1031</v>
      </c>
      <c r="U46" s="300">
        <f t="shared" si="7"/>
        <v>88.01116471564865</v>
      </c>
    </row>
    <row r="47" spans="11:21" ht="15" customHeight="1" thickBot="1">
      <c r="K47" s="560" t="s">
        <v>1037</v>
      </c>
      <c r="L47" s="561">
        <v>275000</v>
      </c>
      <c r="M47" s="562">
        <f t="shared" si="8"/>
        <v>0.9215062948597641</v>
      </c>
      <c r="N47" s="563">
        <v>146685</v>
      </c>
      <c r="O47" s="562">
        <f t="shared" si="5"/>
        <v>53.339999999999996</v>
      </c>
      <c r="P47" s="563">
        <v>146685</v>
      </c>
      <c r="Q47" s="562">
        <f t="shared" si="1"/>
        <v>53.339999999999996</v>
      </c>
      <c r="R47" s="562">
        <f t="shared" si="6"/>
        <v>100</v>
      </c>
      <c r="T47" s="564" t="s">
        <v>1038</v>
      </c>
      <c r="U47" s="300">
        <f t="shared" si="7"/>
        <v>100</v>
      </c>
    </row>
    <row r="48" ht="15" customHeight="1">
      <c r="K48" s="565" t="s">
        <v>10</v>
      </c>
    </row>
    <row r="49" spans="2:18" ht="16.5" customHeight="1">
      <c r="B49" s="1112" t="s">
        <v>1064</v>
      </c>
      <c r="C49" s="1112"/>
      <c r="D49" s="1112"/>
      <c r="E49" s="1112"/>
      <c r="F49" s="1112"/>
      <c r="G49" s="1112"/>
      <c r="H49" s="1112"/>
      <c r="I49" s="1112"/>
      <c r="J49" s="1112"/>
      <c r="K49" s="1112" t="s">
        <v>1065</v>
      </c>
      <c r="L49" s="1113"/>
      <c r="M49" s="1113"/>
      <c r="N49" s="1113"/>
      <c r="O49" s="1113"/>
      <c r="P49" s="1113"/>
      <c r="Q49" s="1113"/>
      <c r="R49" s="1113"/>
    </row>
  </sheetData>
  <mergeCells count="13">
    <mergeCell ref="B1:J1"/>
    <mergeCell ref="L4:M4"/>
    <mergeCell ref="N4:O4"/>
    <mergeCell ref="K1:R1"/>
    <mergeCell ref="P4:R4"/>
    <mergeCell ref="Q2:R2"/>
    <mergeCell ref="Q3:R3"/>
    <mergeCell ref="B3:J13"/>
    <mergeCell ref="P5:R5"/>
    <mergeCell ref="K49:R49"/>
    <mergeCell ref="L5:M5"/>
    <mergeCell ref="B49:J49"/>
    <mergeCell ref="N5:O5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1" sqref="A1:I1"/>
    </sheetView>
  </sheetViews>
  <sheetFormatPr defaultColWidth="9.00390625" defaultRowHeight="45" customHeight="1"/>
  <cols>
    <col min="10" max="10" width="22.00390625" style="51" customWidth="1"/>
    <col min="11" max="11" width="9.875" style="0" customWidth="1"/>
    <col min="12" max="12" width="7.00390625" style="0" customWidth="1"/>
    <col min="13" max="13" width="10.50390625" style="0" customWidth="1"/>
    <col min="14" max="14" width="8.625" style="0" customWidth="1"/>
    <col min="15" max="15" width="10.125" style="0" customWidth="1"/>
    <col min="16" max="16" width="8.875" style="0" customWidth="1"/>
    <col min="18" max="18" width="5.75390625" style="0" customWidth="1"/>
    <col min="19" max="19" width="11.875" style="0" customWidth="1"/>
    <col min="20" max="20" width="9.75390625" style="0" customWidth="1"/>
    <col min="21" max="21" width="11.875" style="0" customWidth="1"/>
  </cols>
  <sheetData>
    <row r="1" spans="1:17" ht="40.5" customHeight="1">
      <c r="A1" s="1117" t="s">
        <v>1066</v>
      </c>
      <c r="B1" s="1117"/>
      <c r="C1" s="1117"/>
      <c r="D1" s="1117"/>
      <c r="E1" s="1117"/>
      <c r="F1" s="1117"/>
      <c r="G1" s="1117"/>
      <c r="H1" s="1117"/>
      <c r="I1" s="1117"/>
      <c r="J1" s="1121" t="s">
        <v>1096</v>
      </c>
      <c r="K1" s="1121"/>
      <c r="L1" s="1121"/>
      <c r="M1" s="1121"/>
      <c r="N1" s="1121"/>
      <c r="O1" s="1121"/>
      <c r="P1" s="1121"/>
      <c r="Q1" s="1121"/>
    </row>
    <row r="2" spans="1:17" s="51" customFormat="1" ht="28.5" customHeight="1" thickBot="1">
      <c r="A2" s="1117"/>
      <c r="B2" s="1117"/>
      <c r="C2" s="1117"/>
      <c r="D2" s="1117"/>
      <c r="E2" s="1117"/>
      <c r="F2" s="1117"/>
      <c r="G2" s="1117"/>
      <c r="H2" s="1117"/>
      <c r="I2" s="1117"/>
      <c r="P2" s="1077" t="s">
        <v>1067</v>
      </c>
      <c r="Q2" s="1133"/>
    </row>
    <row r="3" spans="1:17" s="51" customFormat="1" ht="24.75" customHeight="1">
      <c r="A3" s="766" t="s">
        <v>1225</v>
      </c>
      <c r="B3" s="766"/>
      <c r="C3" s="766"/>
      <c r="D3" s="766"/>
      <c r="E3" s="766"/>
      <c r="F3" s="766"/>
      <c r="G3" s="766"/>
      <c r="H3" s="766"/>
      <c r="I3" s="766"/>
      <c r="J3" s="658" t="s">
        <v>1068</v>
      </c>
      <c r="K3" s="1132" t="s">
        <v>1069</v>
      </c>
      <c r="L3" s="1132"/>
      <c r="M3" s="1126" t="s">
        <v>1070</v>
      </c>
      <c r="N3" s="1127"/>
      <c r="O3" s="1126" t="s">
        <v>1071</v>
      </c>
      <c r="P3" s="1132"/>
      <c r="Q3" s="1132"/>
    </row>
    <row r="4" spans="1:17" s="51" customFormat="1" ht="21.75" customHeight="1">
      <c r="A4" s="766"/>
      <c r="B4" s="766"/>
      <c r="C4" s="766"/>
      <c r="D4" s="766"/>
      <c r="E4" s="766"/>
      <c r="F4" s="766"/>
      <c r="G4" s="766"/>
      <c r="H4" s="766"/>
      <c r="I4" s="766"/>
      <c r="J4" s="1129"/>
      <c r="K4" s="1124" t="s">
        <v>1226</v>
      </c>
      <c r="L4" s="1125"/>
      <c r="M4" s="1131" t="s">
        <v>1226</v>
      </c>
      <c r="N4" s="1131"/>
      <c r="O4" s="1134" t="s">
        <v>1226</v>
      </c>
      <c r="P4" s="1131"/>
      <c r="Q4" s="1131"/>
    </row>
    <row r="5" spans="1:17" s="51" customFormat="1" ht="18" customHeight="1" thickBot="1">
      <c r="A5" s="766"/>
      <c r="B5" s="766"/>
      <c r="C5" s="766"/>
      <c r="D5" s="766"/>
      <c r="E5" s="766"/>
      <c r="F5" s="766"/>
      <c r="G5" s="766"/>
      <c r="H5" s="766"/>
      <c r="I5" s="766"/>
      <c r="J5" s="1130"/>
      <c r="K5" s="568" t="s">
        <v>1072</v>
      </c>
      <c r="L5" s="569" t="s">
        <v>1073</v>
      </c>
      <c r="M5" s="568" t="s">
        <v>1072</v>
      </c>
      <c r="N5" s="569" t="s">
        <v>1074</v>
      </c>
      <c r="O5" s="568" t="s">
        <v>1072</v>
      </c>
      <c r="P5" s="569" t="s">
        <v>1074</v>
      </c>
      <c r="Q5" s="570" t="s">
        <v>1075</v>
      </c>
    </row>
    <row r="6" spans="1:17" ht="39" customHeight="1">
      <c r="A6" s="766"/>
      <c r="B6" s="766"/>
      <c r="C6" s="766"/>
      <c r="D6" s="766"/>
      <c r="E6" s="766"/>
      <c r="F6" s="766"/>
      <c r="G6" s="766"/>
      <c r="H6" s="766"/>
      <c r="I6" s="766"/>
      <c r="J6" s="571" t="s">
        <v>1076</v>
      </c>
      <c r="K6" s="411">
        <f>K7+K16</f>
        <v>27423947</v>
      </c>
      <c r="L6" s="412">
        <f>L7+L16</f>
        <v>100</v>
      </c>
      <c r="M6" s="411">
        <f>M7+M16</f>
        <v>27423947</v>
      </c>
      <c r="N6" s="572">
        <f aca="true" t="shared" si="0" ref="N6:N17">M6/K6*100</f>
        <v>100</v>
      </c>
      <c r="O6" s="411">
        <f>O7+O16</f>
        <v>15321410</v>
      </c>
      <c r="P6" s="572">
        <f aca="true" t="shared" si="1" ref="P6:P17">O6/K6*100</f>
        <v>55.868726700791825</v>
      </c>
      <c r="Q6" s="572">
        <f aca="true" t="shared" si="2" ref="Q6:Q17">O6/M6*100</f>
        <v>55.868726700791825</v>
      </c>
    </row>
    <row r="7" spans="1:22" ht="40.5" customHeight="1">
      <c r="A7" s="766"/>
      <c r="B7" s="766"/>
      <c r="C7" s="766"/>
      <c r="D7" s="766"/>
      <c r="E7" s="766"/>
      <c r="F7" s="766"/>
      <c r="G7" s="766"/>
      <c r="H7" s="766"/>
      <c r="I7" s="766"/>
      <c r="J7" s="573" t="s">
        <v>1077</v>
      </c>
      <c r="K7" s="411">
        <f>SUM(K8:K15)</f>
        <v>27366200</v>
      </c>
      <c r="L7" s="412">
        <f aca="true" t="shared" si="3" ref="L7:L13">K7/$K$6*100</f>
        <v>99.78942856037463</v>
      </c>
      <c r="M7" s="411">
        <f>SUM(M8:M15)</f>
        <v>27366200</v>
      </c>
      <c r="N7" s="572">
        <f t="shared" si="0"/>
        <v>100</v>
      </c>
      <c r="O7" s="411">
        <f>SUM(O8:O15)</f>
        <v>15317954</v>
      </c>
      <c r="P7" s="572">
        <f t="shared" si="1"/>
        <v>55.973989812250146</v>
      </c>
      <c r="Q7" s="572">
        <f t="shared" si="2"/>
        <v>55.973989812250146</v>
      </c>
      <c r="U7" s="510"/>
      <c r="V7" s="74"/>
    </row>
    <row r="8" spans="10:22" ht="34.5" customHeight="1">
      <c r="J8" s="574" t="s">
        <v>1078</v>
      </c>
      <c r="K8" s="411">
        <v>5387647</v>
      </c>
      <c r="L8" s="412">
        <f t="shared" si="3"/>
        <v>19.64577527808087</v>
      </c>
      <c r="M8" s="411">
        <v>5387647</v>
      </c>
      <c r="N8" s="572">
        <f t="shared" si="0"/>
        <v>100</v>
      </c>
      <c r="O8" s="397">
        <v>5401042</v>
      </c>
      <c r="P8" s="572">
        <f t="shared" si="1"/>
        <v>100.24862430667784</v>
      </c>
      <c r="Q8" s="572">
        <f t="shared" si="2"/>
        <v>100.24862430667784</v>
      </c>
      <c r="R8" s="510"/>
      <c r="S8" s="571" t="s">
        <v>1079</v>
      </c>
      <c r="T8" s="411">
        <f aca="true" t="shared" si="4" ref="T8:T15">K8</f>
        <v>5387647</v>
      </c>
      <c r="U8" s="571" t="s">
        <v>1079</v>
      </c>
      <c r="V8" s="575">
        <f aca="true" t="shared" si="5" ref="V8:V15">Q8</f>
        <v>100.24862430667784</v>
      </c>
    </row>
    <row r="9" spans="10:22" ht="45" customHeight="1">
      <c r="J9" s="576" t="s">
        <v>1097</v>
      </c>
      <c r="K9" s="411">
        <v>336630</v>
      </c>
      <c r="L9" s="412">
        <f t="shared" si="3"/>
        <v>1.2275038308672344</v>
      </c>
      <c r="M9" s="411">
        <v>336630</v>
      </c>
      <c r="N9" s="572">
        <f t="shared" si="0"/>
        <v>100</v>
      </c>
      <c r="O9" s="397">
        <v>290620</v>
      </c>
      <c r="P9" s="572">
        <f t="shared" si="1"/>
        <v>86.3321747913139</v>
      </c>
      <c r="Q9" s="572">
        <f t="shared" si="2"/>
        <v>86.3321747913139</v>
      </c>
      <c r="R9" s="510"/>
      <c r="S9" s="571" t="s">
        <v>1080</v>
      </c>
      <c r="T9" s="411">
        <f t="shared" si="4"/>
        <v>336630</v>
      </c>
      <c r="U9" s="571" t="s">
        <v>1080</v>
      </c>
      <c r="V9" s="575">
        <f t="shared" si="5"/>
        <v>86.3321747913139</v>
      </c>
    </row>
    <row r="10" spans="10:22" ht="33.75" customHeight="1">
      <c r="J10" s="574" t="s">
        <v>1081</v>
      </c>
      <c r="K10" s="411">
        <v>396209</v>
      </c>
      <c r="L10" s="412">
        <f t="shared" si="3"/>
        <v>1.4447555634497105</v>
      </c>
      <c r="M10" s="411">
        <v>396209</v>
      </c>
      <c r="N10" s="572">
        <f t="shared" si="0"/>
        <v>100</v>
      </c>
      <c r="O10" s="397">
        <v>309534</v>
      </c>
      <c r="P10" s="572">
        <f t="shared" si="1"/>
        <v>78.12391944655472</v>
      </c>
      <c r="Q10" s="572">
        <f t="shared" si="2"/>
        <v>78.12391944655472</v>
      </c>
      <c r="R10" s="510"/>
      <c r="S10" s="571" t="s">
        <v>1082</v>
      </c>
      <c r="T10" s="411">
        <f t="shared" si="4"/>
        <v>396209</v>
      </c>
      <c r="U10" s="571" t="s">
        <v>1082</v>
      </c>
      <c r="V10" s="575">
        <f t="shared" si="5"/>
        <v>78.12391944655472</v>
      </c>
    </row>
    <row r="11" spans="10:22" ht="49.5" customHeight="1">
      <c r="J11" s="574" t="s">
        <v>1083</v>
      </c>
      <c r="K11" s="411">
        <v>24299</v>
      </c>
      <c r="L11" s="412">
        <f t="shared" si="3"/>
        <v>0.0886050428846001</v>
      </c>
      <c r="M11" s="411">
        <v>24299</v>
      </c>
      <c r="N11" s="572">
        <f t="shared" si="0"/>
        <v>100</v>
      </c>
      <c r="O11" s="411">
        <v>16087</v>
      </c>
      <c r="P11" s="572">
        <f t="shared" si="1"/>
        <v>66.2043705502284</v>
      </c>
      <c r="Q11" s="572">
        <f t="shared" si="2"/>
        <v>66.2043705502284</v>
      </c>
      <c r="R11" s="510"/>
      <c r="S11" s="571" t="s">
        <v>1084</v>
      </c>
      <c r="T11" s="411">
        <f t="shared" si="4"/>
        <v>24299</v>
      </c>
      <c r="U11" s="571" t="s">
        <v>1084</v>
      </c>
      <c r="V11" s="575">
        <f t="shared" si="5"/>
        <v>66.2043705502284</v>
      </c>
    </row>
    <row r="12" spans="10:22" ht="65.25" customHeight="1">
      <c r="J12" s="574" t="s">
        <v>1085</v>
      </c>
      <c r="K12" s="411">
        <v>681599</v>
      </c>
      <c r="L12" s="412">
        <f t="shared" si="3"/>
        <v>2.485415392612887</v>
      </c>
      <c r="M12" s="411">
        <v>681599</v>
      </c>
      <c r="N12" s="572">
        <f t="shared" si="0"/>
        <v>100</v>
      </c>
      <c r="O12" s="419">
        <v>347199</v>
      </c>
      <c r="P12" s="577">
        <f t="shared" si="1"/>
        <v>50.938895156829744</v>
      </c>
      <c r="Q12" s="572">
        <f t="shared" si="2"/>
        <v>50.938895156829744</v>
      </c>
      <c r="R12" s="510"/>
      <c r="S12" s="571" t="s">
        <v>1086</v>
      </c>
      <c r="T12" s="411">
        <f t="shared" si="4"/>
        <v>681599</v>
      </c>
      <c r="U12" s="571" t="s">
        <v>1086</v>
      </c>
      <c r="V12" s="575">
        <f t="shared" si="5"/>
        <v>50.938895156829744</v>
      </c>
    </row>
    <row r="13" spans="10:22" ht="39.75" customHeight="1">
      <c r="J13" s="574" t="s">
        <v>1087</v>
      </c>
      <c r="K13" s="411">
        <v>20294483</v>
      </c>
      <c r="L13" s="412">
        <f t="shared" si="3"/>
        <v>74.00277939568655</v>
      </c>
      <c r="M13" s="411">
        <v>20294483</v>
      </c>
      <c r="N13" s="572">
        <f t="shared" si="0"/>
        <v>100</v>
      </c>
      <c r="O13" s="411">
        <v>8737879</v>
      </c>
      <c r="P13" s="572">
        <f t="shared" si="1"/>
        <v>43.05544023959615</v>
      </c>
      <c r="Q13" s="572">
        <f t="shared" si="2"/>
        <v>43.05544023959615</v>
      </c>
      <c r="R13" s="510"/>
      <c r="S13" s="571" t="s">
        <v>1088</v>
      </c>
      <c r="T13" s="411">
        <f t="shared" si="4"/>
        <v>20294483</v>
      </c>
      <c r="U13" s="571" t="s">
        <v>1088</v>
      </c>
      <c r="V13" s="575">
        <f t="shared" si="5"/>
        <v>43.05544023959615</v>
      </c>
    </row>
    <row r="14" spans="10:22" ht="45" customHeight="1">
      <c r="J14" s="574" t="s">
        <v>1089</v>
      </c>
      <c r="K14" s="396">
        <v>1</v>
      </c>
      <c r="L14" s="578">
        <v>0</v>
      </c>
      <c r="M14" s="579">
        <v>1</v>
      </c>
      <c r="N14" s="572">
        <f t="shared" si="0"/>
        <v>100</v>
      </c>
      <c r="O14" s="579">
        <v>1</v>
      </c>
      <c r="P14" s="572">
        <f t="shared" si="1"/>
        <v>100</v>
      </c>
      <c r="Q14" s="572">
        <f t="shared" si="2"/>
        <v>100</v>
      </c>
      <c r="R14" s="510"/>
      <c r="S14" s="571" t="s">
        <v>1090</v>
      </c>
      <c r="T14" s="411">
        <f t="shared" si="4"/>
        <v>1</v>
      </c>
      <c r="U14" s="571" t="s">
        <v>1090</v>
      </c>
      <c r="V14" s="575">
        <f t="shared" si="5"/>
        <v>100</v>
      </c>
    </row>
    <row r="15" spans="10:22" ht="39" customHeight="1">
      <c r="J15" s="574" t="s">
        <v>1091</v>
      </c>
      <c r="K15" s="397">
        <v>245332</v>
      </c>
      <c r="L15" s="412">
        <f>K15/$K$6*100</f>
        <v>0.8945904103446525</v>
      </c>
      <c r="M15" s="411">
        <v>245332</v>
      </c>
      <c r="N15" s="572">
        <f t="shared" si="0"/>
        <v>100</v>
      </c>
      <c r="O15" s="397">
        <v>215592</v>
      </c>
      <c r="P15" s="572">
        <f t="shared" si="1"/>
        <v>87.87765150897559</v>
      </c>
      <c r="Q15" s="572">
        <f t="shared" si="2"/>
        <v>87.87765150897559</v>
      </c>
      <c r="R15" s="510"/>
      <c r="S15" s="571" t="s">
        <v>1092</v>
      </c>
      <c r="T15" s="411">
        <f t="shared" si="4"/>
        <v>245332</v>
      </c>
      <c r="U15" s="571" t="s">
        <v>1092</v>
      </c>
      <c r="V15" s="575">
        <f t="shared" si="5"/>
        <v>87.87765150897559</v>
      </c>
    </row>
    <row r="16" spans="10:20" ht="40.5" customHeight="1">
      <c r="J16" s="571" t="s">
        <v>1093</v>
      </c>
      <c r="K16" s="397">
        <f>K17</f>
        <v>57747</v>
      </c>
      <c r="L16" s="412">
        <f>K16/$K$6*100</f>
        <v>0.21057143962537558</v>
      </c>
      <c r="M16" s="396">
        <f>M17</f>
        <v>57747</v>
      </c>
      <c r="N16" s="572">
        <f t="shared" si="0"/>
        <v>100</v>
      </c>
      <c r="O16" s="396">
        <f>O17</f>
        <v>3456</v>
      </c>
      <c r="P16" s="572">
        <f t="shared" si="1"/>
        <v>5.984726479297626</v>
      </c>
      <c r="Q16" s="572">
        <f t="shared" si="2"/>
        <v>5.984726479297626</v>
      </c>
      <c r="S16" s="74"/>
      <c r="T16" s="580">
        <f>SUM(T8:T15)</f>
        <v>27366200</v>
      </c>
    </row>
    <row r="17" spans="10:20" ht="43.5" customHeight="1" thickBot="1">
      <c r="J17" s="581" t="s">
        <v>1083</v>
      </c>
      <c r="K17" s="582">
        <v>57747</v>
      </c>
      <c r="L17" s="412">
        <f>K17/$K$6*100</f>
        <v>0.21057143962537558</v>
      </c>
      <c r="M17" s="396">
        <v>57747</v>
      </c>
      <c r="N17" s="572">
        <f t="shared" si="0"/>
        <v>100</v>
      </c>
      <c r="O17" s="396">
        <v>3456</v>
      </c>
      <c r="P17" s="572">
        <f t="shared" si="1"/>
        <v>5.984726479297626</v>
      </c>
      <c r="Q17" s="572">
        <f t="shared" si="2"/>
        <v>5.984726479297626</v>
      </c>
      <c r="S17" s="74"/>
      <c r="T17" s="580"/>
    </row>
    <row r="18" spans="10:19" ht="39.75" customHeight="1">
      <c r="J18" s="583" t="s">
        <v>1095</v>
      </c>
      <c r="K18" s="518"/>
      <c r="L18" s="518"/>
      <c r="M18" s="518"/>
      <c r="N18" s="518"/>
      <c r="O18" s="518"/>
      <c r="P18" s="518"/>
      <c r="Q18" s="584"/>
      <c r="S18" s="74"/>
    </row>
    <row r="19" spans="1:19" ht="32.25" customHeight="1">
      <c r="A19" s="1039" t="s">
        <v>1094</v>
      </c>
      <c r="B19" s="1128"/>
      <c r="C19" s="1128"/>
      <c r="D19" s="1128"/>
      <c r="E19" s="1128"/>
      <c r="F19" s="1128"/>
      <c r="G19" s="1128"/>
      <c r="H19" s="1128"/>
      <c r="I19" s="1128"/>
      <c r="S19" s="74"/>
    </row>
    <row r="20" spans="10:17" ht="24.75" customHeight="1">
      <c r="J20" s="1039" t="s">
        <v>1098</v>
      </c>
      <c r="K20" s="1040"/>
      <c r="L20" s="1040"/>
      <c r="M20" s="1040"/>
      <c r="N20" s="1040"/>
      <c r="O20" s="1040"/>
      <c r="P20" s="1040"/>
      <c r="Q20" s="1040"/>
    </row>
  </sheetData>
  <mergeCells count="14">
    <mergeCell ref="A1:I1"/>
    <mergeCell ref="J1:Q1"/>
    <mergeCell ref="A2:I2"/>
    <mergeCell ref="A3:I7"/>
    <mergeCell ref="J3:J5"/>
    <mergeCell ref="M4:N4"/>
    <mergeCell ref="O3:Q3"/>
    <mergeCell ref="P2:Q2"/>
    <mergeCell ref="O4:Q4"/>
    <mergeCell ref="K3:L3"/>
    <mergeCell ref="K4:L4"/>
    <mergeCell ref="J20:Q20"/>
    <mergeCell ref="M3:N3"/>
    <mergeCell ref="A19:I19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1">
      <selection activeCell="A1" sqref="A1:I1"/>
    </sheetView>
  </sheetViews>
  <sheetFormatPr defaultColWidth="9.00390625" defaultRowHeight="19.5" customHeight="1"/>
  <cols>
    <col min="10" max="10" width="14.25390625" style="51" customWidth="1"/>
    <col min="11" max="11" width="14.625" style="51" customWidth="1"/>
    <col min="12" max="12" width="12.25390625" style="0" customWidth="1"/>
    <col min="13" max="13" width="7.75390625" style="0" customWidth="1"/>
    <col min="14" max="14" width="7.125" style="0" customWidth="1"/>
    <col min="15" max="15" width="12.50390625" style="0" customWidth="1"/>
    <col min="16" max="16" width="15.00390625" style="0" customWidth="1"/>
    <col min="17" max="17" width="7.625" style="0" customWidth="1"/>
    <col min="18" max="18" width="10.25390625" style="0" customWidth="1"/>
    <col min="19" max="19" width="9.125" style="0" bestFit="1" customWidth="1"/>
    <col min="20" max="20" width="9.75390625" style="0" bestFit="1" customWidth="1"/>
    <col min="23" max="23" width="9.25390625" style="0" bestFit="1" customWidth="1"/>
  </cols>
  <sheetData>
    <row r="1" spans="1:16" s="587" customFormat="1" ht="66.75" customHeight="1" thickBot="1">
      <c r="A1" s="1136" t="s">
        <v>1099</v>
      </c>
      <c r="B1" s="1136"/>
      <c r="C1" s="1136"/>
      <c r="D1" s="1136"/>
      <c r="E1" s="1136"/>
      <c r="F1" s="1136"/>
      <c r="G1" s="1136"/>
      <c r="H1" s="1136"/>
      <c r="I1" s="1136"/>
      <c r="J1" s="585"/>
      <c r="K1" s="1135" t="s">
        <v>1100</v>
      </c>
      <c r="L1" s="1135"/>
      <c r="M1" s="1135"/>
      <c r="N1" s="1135"/>
      <c r="O1" s="1135"/>
      <c r="P1" s="586" t="s">
        <v>1101</v>
      </c>
    </row>
    <row r="2" spans="1:16" s="588" customFormat="1" ht="34.5" customHeight="1">
      <c r="A2" s="1148" t="s">
        <v>1102</v>
      </c>
      <c r="B2" s="1106"/>
      <c r="C2" s="1106"/>
      <c r="D2" s="1106"/>
      <c r="E2" s="1106"/>
      <c r="F2" s="1106"/>
      <c r="G2" s="1106"/>
      <c r="H2" s="1106"/>
      <c r="I2" s="1106"/>
      <c r="J2" s="856" t="s">
        <v>1103</v>
      </c>
      <c r="K2" s="1149" t="s">
        <v>1104</v>
      </c>
      <c r="L2" s="1139" t="s">
        <v>1105</v>
      </c>
      <c r="M2" s="1139"/>
      <c r="N2" s="1139"/>
      <c r="O2" s="1139"/>
      <c r="P2" s="1140"/>
    </row>
    <row r="3" spans="1:16" s="588" customFormat="1" ht="43.5" customHeight="1">
      <c r="A3" s="1106"/>
      <c r="B3" s="1106"/>
      <c r="C3" s="1106"/>
      <c r="D3" s="1106"/>
      <c r="E3" s="1106"/>
      <c r="F3" s="1106"/>
      <c r="G3" s="1106"/>
      <c r="H3" s="1106"/>
      <c r="I3" s="1106"/>
      <c r="J3" s="1029"/>
      <c r="K3" s="1150"/>
      <c r="L3" s="1155" t="s">
        <v>1106</v>
      </c>
      <c r="M3" s="1153" t="s">
        <v>1107</v>
      </c>
      <c r="N3" s="1154"/>
      <c r="O3" s="1155" t="s">
        <v>1108</v>
      </c>
      <c r="P3" s="1151" t="s">
        <v>1109</v>
      </c>
    </row>
    <row r="4" spans="1:16" s="591" customFormat="1" ht="80.25" customHeight="1" thickBot="1">
      <c r="A4" s="1106"/>
      <c r="B4" s="1106"/>
      <c r="C4" s="1106"/>
      <c r="D4" s="1106"/>
      <c r="E4" s="1106"/>
      <c r="F4" s="1106"/>
      <c r="G4" s="1106"/>
      <c r="H4" s="1106"/>
      <c r="I4" s="1106"/>
      <c r="J4" s="857"/>
      <c r="K4" s="833"/>
      <c r="L4" s="1156"/>
      <c r="M4" s="589" t="s">
        <v>1110</v>
      </c>
      <c r="N4" s="590" t="s">
        <v>1111</v>
      </c>
      <c r="O4" s="1156"/>
      <c r="P4" s="1152"/>
    </row>
    <row r="5" spans="1:23" ht="24.75" customHeight="1" hidden="1">
      <c r="A5" s="1106"/>
      <c r="B5" s="1106"/>
      <c r="C5" s="1106"/>
      <c r="D5" s="1106"/>
      <c r="E5" s="1106"/>
      <c r="F5" s="1106"/>
      <c r="G5" s="1106"/>
      <c r="H5" s="1106"/>
      <c r="I5" s="1106"/>
      <c r="J5" s="394" t="s">
        <v>1220</v>
      </c>
      <c r="K5" s="592">
        <v>1271</v>
      </c>
      <c r="L5" s="593">
        <v>1909</v>
      </c>
      <c r="M5" s="593">
        <v>2168</v>
      </c>
      <c r="N5" s="594" t="s">
        <v>234</v>
      </c>
      <c r="O5" s="593">
        <v>23291</v>
      </c>
      <c r="P5" s="593">
        <v>2381567</v>
      </c>
      <c r="R5" s="446" t="s">
        <v>25</v>
      </c>
      <c r="S5" s="487">
        <v>1216</v>
      </c>
      <c r="U5" s="446" t="s">
        <v>24</v>
      </c>
      <c r="V5" s="595">
        <v>23753</v>
      </c>
      <c r="W5" s="595">
        <v>2557101</v>
      </c>
    </row>
    <row r="6" spans="1:16" ht="24.75" customHeight="1" hidden="1">
      <c r="A6" s="1106"/>
      <c r="B6" s="1106"/>
      <c r="C6" s="1106"/>
      <c r="D6" s="1106"/>
      <c r="E6" s="1106"/>
      <c r="F6" s="1106"/>
      <c r="G6" s="1106"/>
      <c r="H6" s="1106"/>
      <c r="I6" s="1106"/>
      <c r="J6" s="413" t="s">
        <v>1256</v>
      </c>
      <c r="K6" s="596">
        <v>1199</v>
      </c>
      <c r="L6" s="593">
        <v>1072</v>
      </c>
      <c r="M6" s="593">
        <v>610</v>
      </c>
      <c r="N6" s="594" t="s">
        <v>234</v>
      </c>
      <c r="O6" s="593">
        <f>O5+L6-M6</f>
        <v>23753</v>
      </c>
      <c r="P6" s="593">
        <v>2557101</v>
      </c>
    </row>
    <row r="7" spans="1:16" ht="24.75" customHeight="1" hidden="1">
      <c r="A7" s="1106"/>
      <c r="B7" s="1106"/>
      <c r="C7" s="1106"/>
      <c r="D7" s="1106"/>
      <c r="E7" s="1106"/>
      <c r="F7" s="1106"/>
      <c r="G7" s="1106"/>
      <c r="H7" s="1106"/>
      <c r="I7" s="1106"/>
      <c r="J7" s="390"/>
      <c r="K7" s="596"/>
      <c r="L7" s="593"/>
      <c r="M7" s="593"/>
      <c r="O7" s="593"/>
      <c r="P7" s="593"/>
    </row>
    <row r="8" spans="1:16" ht="20.25" customHeight="1" hidden="1">
      <c r="A8" s="1106"/>
      <c r="B8" s="1106"/>
      <c r="C8" s="1106"/>
      <c r="D8" s="1106"/>
      <c r="E8" s="1106"/>
      <c r="F8" s="1106"/>
      <c r="G8" s="1106"/>
      <c r="H8" s="1106"/>
      <c r="I8" s="1106"/>
      <c r="J8" s="394" t="s">
        <v>1257</v>
      </c>
      <c r="K8" s="596">
        <v>1216</v>
      </c>
      <c r="L8" s="593">
        <v>1311</v>
      </c>
      <c r="M8" s="593">
        <v>532</v>
      </c>
      <c r="N8" s="594" t="s">
        <v>234</v>
      </c>
      <c r="O8" s="593">
        <f>O6+L8-M8</f>
        <v>24532</v>
      </c>
      <c r="P8" s="593">
        <v>2690226</v>
      </c>
    </row>
    <row r="9" spans="10:16" ht="24.75" customHeight="1" hidden="1">
      <c r="J9" s="394" t="s">
        <v>1258</v>
      </c>
      <c r="K9" s="596">
        <v>1202</v>
      </c>
      <c r="L9" s="593">
        <v>1227</v>
      </c>
      <c r="M9" s="593">
        <v>487</v>
      </c>
      <c r="N9" s="594" t="s">
        <v>234</v>
      </c>
      <c r="O9" s="593">
        <v>25272</v>
      </c>
      <c r="P9" s="593">
        <v>2957995</v>
      </c>
    </row>
    <row r="10" spans="10:16" ht="23.25" customHeight="1">
      <c r="J10" s="394" t="s">
        <v>1259</v>
      </c>
      <c r="K10" s="596">
        <v>1211</v>
      </c>
      <c r="L10" s="593">
        <v>1239</v>
      </c>
      <c r="M10" s="593">
        <v>759</v>
      </c>
      <c r="N10" s="594" t="s">
        <v>234</v>
      </c>
      <c r="O10" s="593">
        <v>25752</v>
      </c>
      <c r="P10" s="593">
        <v>3362741</v>
      </c>
    </row>
    <row r="11" spans="10:16" ht="24.75" customHeight="1">
      <c r="J11" s="394" t="s">
        <v>1310</v>
      </c>
      <c r="K11" s="596">
        <v>1125</v>
      </c>
      <c r="L11" s="593">
        <v>1249</v>
      </c>
      <c r="M11" s="593">
        <v>794</v>
      </c>
      <c r="N11" s="594" t="s">
        <v>234</v>
      </c>
      <c r="O11" s="593">
        <v>26207</v>
      </c>
      <c r="P11" s="593">
        <v>3611832</v>
      </c>
    </row>
    <row r="12" spans="10:16" ht="24.75" customHeight="1">
      <c r="J12" s="394" t="s">
        <v>1261</v>
      </c>
      <c r="K12" s="596">
        <v>1146</v>
      </c>
      <c r="L12" s="593">
        <v>1163</v>
      </c>
      <c r="M12" s="593">
        <v>5458</v>
      </c>
      <c r="N12" s="594" t="s">
        <v>234</v>
      </c>
      <c r="O12" s="593">
        <v>21912</v>
      </c>
      <c r="P12" s="593">
        <v>3417588</v>
      </c>
    </row>
    <row r="13" spans="10:16" ht="14.25" customHeight="1">
      <c r="J13" s="390"/>
      <c r="K13" s="596"/>
      <c r="L13" s="593"/>
      <c r="M13" s="593"/>
      <c r="O13" s="593"/>
      <c r="P13" s="593"/>
    </row>
    <row r="14" spans="10:17" ht="17.25" customHeight="1">
      <c r="J14" s="493" t="s">
        <v>1262</v>
      </c>
      <c r="K14" s="596">
        <v>1129</v>
      </c>
      <c r="L14" s="597">
        <v>1218</v>
      </c>
      <c r="M14" s="597">
        <v>855</v>
      </c>
      <c r="N14" s="594" t="s">
        <v>234</v>
      </c>
      <c r="O14" s="593">
        <v>22275</v>
      </c>
      <c r="P14" s="593">
        <v>3550068</v>
      </c>
      <c r="Q14" s="393"/>
    </row>
    <row r="15" spans="10:17" ht="21.75" customHeight="1">
      <c r="J15" s="394" t="s">
        <v>1263</v>
      </c>
      <c r="K15" s="596">
        <v>1152</v>
      </c>
      <c r="L15" s="593">
        <v>1362</v>
      </c>
      <c r="M15" s="593">
        <v>1711</v>
      </c>
      <c r="N15" s="594" t="s">
        <v>234</v>
      </c>
      <c r="O15" s="593">
        <v>21926</v>
      </c>
      <c r="P15" s="593">
        <v>3643699</v>
      </c>
      <c r="Q15" s="598"/>
    </row>
    <row r="16" spans="10:17" ht="24.75" customHeight="1" hidden="1">
      <c r="J16" s="418" t="s">
        <v>871</v>
      </c>
      <c r="K16" s="599">
        <v>1127</v>
      </c>
      <c r="L16" s="476">
        <v>286</v>
      </c>
      <c r="M16" s="476">
        <v>263</v>
      </c>
      <c r="N16" s="594" t="s">
        <v>234</v>
      </c>
      <c r="O16" s="476">
        <v>22298</v>
      </c>
      <c r="P16" s="476">
        <v>3594563</v>
      </c>
      <c r="Q16" s="598"/>
    </row>
    <row r="17" spans="10:17" ht="24.75" customHeight="1" hidden="1">
      <c r="J17" s="418" t="s">
        <v>1312</v>
      </c>
      <c r="K17" s="596">
        <v>1123</v>
      </c>
      <c r="L17" s="593">
        <v>381</v>
      </c>
      <c r="M17" s="593">
        <v>611</v>
      </c>
      <c r="N17" s="594" t="s">
        <v>234</v>
      </c>
      <c r="O17" s="593">
        <v>22068</v>
      </c>
      <c r="P17" s="593">
        <v>3590663</v>
      </c>
      <c r="Q17" s="598"/>
    </row>
    <row r="18" spans="10:17" ht="24.75" customHeight="1" hidden="1">
      <c r="J18" s="418" t="s">
        <v>1313</v>
      </c>
      <c r="K18" s="596">
        <v>1142</v>
      </c>
      <c r="L18" s="593">
        <v>357</v>
      </c>
      <c r="M18" s="593">
        <v>211</v>
      </c>
      <c r="N18" s="594" t="s">
        <v>234</v>
      </c>
      <c r="O18" s="593">
        <v>22214</v>
      </c>
      <c r="P18" s="593">
        <v>3624427</v>
      </c>
      <c r="Q18" s="598"/>
    </row>
    <row r="19" spans="10:17" ht="24.75" customHeight="1" hidden="1">
      <c r="J19" s="418" t="s">
        <v>1314</v>
      </c>
      <c r="K19" s="596">
        <v>1152</v>
      </c>
      <c r="L19" s="593">
        <v>338</v>
      </c>
      <c r="M19" s="593">
        <v>626</v>
      </c>
      <c r="N19" s="594" t="s">
        <v>234</v>
      </c>
      <c r="O19" s="593">
        <v>21926</v>
      </c>
      <c r="P19" s="593">
        <v>3643699</v>
      </c>
      <c r="Q19" s="600"/>
    </row>
    <row r="20" spans="10:17" ht="19.5" customHeight="1">
      <c r="J20" s="394" t="s">
        <v>1267</v>
      </c>
      <c r="K20" s="601">
        <v>962</v>
      </c>
      <c r="L20" s="602">
        <v>1342</v>
      </c>
      <c r="M20" s="602">
        <v>877</v>
      </c>
      <c r="N20" s="603">
        <v>1156</v>
      </c>
      <c r="O20" s="604">
        <v>21235</v>
      </c>
      <c r="P20" s="604">
        <v>3574062</v>
      </c>
      <c r="Q20" s="605"/>
    </row>
    <row r="21" spans="10:16" ht="24.75" customHeight="1" hidden="1">
      <c r="J21" s="418" t="s">
        <v>1275</v>
      </c>
      <c r="K21" s="490">
        <v>1152</v>
      </c>
      <c r="L21" s="487">
        <v>321</v>
      </c>
      <c r="M21" s="487">
        <v>196</v>
      </c>
      <c r="N21" s="603">
        <v>309</v>
      </c>
      <c r="O21" s="606">
        <v>21742</v>
      </c>
      <c r="P21" s="606">
        <v>3661031</v>
      </c>
    </row>
    <row r="22" spans="10:16" ht="24.75" customHeight="1" hidden="1">
      <c r="J22" s="418" t="s">
        <v>848</v>
      </c>
      <c r="K22" s="490">
        <v>1153</v>
      </c>
      <c r="L22" s="487">
        <v>341</v>
      </c>
      <c r="M22" s="487">
        <v>208</v>
      </c>
      <c r="N22" s="603">
        <v>830</v>
      </c>
      <c r="O22" s="606">
        <v>21045</v>
      </c>
      <c r="P22" s="606">
        <v>3488910</v>
      </c>
    </row>
    <row r="23" spans="10:16" ht="24.75" customHeight="1" hidden="1">
      <c r="J23" s="418" t="s">
        <v>1270</v>
      </c>
      <c r="K23" s="490">
        <v>960</v>
      </c>
      <c r="L23" s="487">
        <v>346</v>
      </c>
      <c r="M23" s="487">
        <v>191</v>
      </c>
      <c r="N23" s="603">
        <v>10</v>
      </c>
      <c r="O23" s="606">
        <v>21190</v>
      </c>
      <c r="P23" s="606">
        <v>3543127</v>
      </c>
    </row>
    <row r="24" spans="10:16" ht="24.75" customHeight="1" hidden="1">
      <c r="J24" s="418" t="s">
        <v>1272</v>
      </c>
      <c r="K24" s="490">
        <v>962</v>
      </c>
      <c r="L24" s="487">
        <v>334</v>
      </c>
      <c r="M24" s="487">
        <v>282</v>
      </c>
      <c r="N24" s="603">
        <v>7</v>
      </c>
      <c r="O24" s="606">
        <v>21235</v>
      </c>
      <c r="P24" s="606">
        <v>3574062</v>
      </c>
    </row>
    <row r="25" spans="10:16" ht="21" customHeight="1">
      <c r="J25" s="394" t="s">
        <v>1273</v>
      </c>
      <c r="K25" s="490">
        <v>908</v>
      </c>
      <c r="L25" s="487">
        <v>1507</v>
      </c>
      <c r="M25" s="487">
        <v>1080</v>
      </c>
      <c r="N25" s="603">
        <v>66</v>
      </c>
      <c r="O25" s="606">
        <v>21596</v>
      </c>
      <c r="P25" s="606">
        <v>3748928</v>
      </c>
    </row>
    <row r="26" spans="10:16" ht="24.75" customHeight="1" hidden="1">
      <c r="J26" s="418" t="s">
        <v>1270</v>
      </c>
      <c r="K26" s="490">
        <v>900</v>
      </c>
      <c r="L26" s="487">
        <v>397</v>
      </c>
      <c r="M26" s="487">
        <v>229</v>
      </c>
      <c r="N26" s="603">
        <v>12</v>
      </c>
      <c r="O26" s="606">
        <v>21534</v>
      </c>
      <c r="P26" s="606">
        <v>3698116</v>
      </c>
    </row>
    <row r="27" spans="10:23" ht="24.75" customHeight="1" hidden="1">
      <c r="J27" s="418" t="s">
        <v>1272</v>
      </c>
      <c r="K27" s="490">
        <v>908</v>
      </c>
      <c r="L27" s="487">
        <v>392</v>
      </c>
      <c r="M27" s="487">
        <v>320</v>
      </c>
      <c r="N27" s="603">
        <v>10</v>
      </c>
      <c r="O27" s="606">
        <v>21596</v>
      </c>
      <c r="P27" s="606">
        <v>3748928</v>
      </c>
      <c r="U27" s="384" t="s">
        <v>903</v>
      </c>
      <c r="V27" s="384" t="s">
        <v>211</v>
      </c>
      <c r="W27" s="384" t="s">
        <v>1112</v>
      </c>
    </row>
    <row r="28" spans="10:16" ht="21.75" customHeight="1">
      <c r="J28" s="394" t="s">
        <v>1276</v>
      </c>
      <c r="K28" s="490">
        <v>886</v>
      </c>
      <c r="L28" s="486">
        <v>1376</v>
      </c>
      <c r="M28" s="486">
        <f>SUM(M29:M32)</f>
        <v>997</v>
      </c>
      <c r="N28" s="486">
        <f>SUM(N29:N32)</f>
        <v>549</v>
      </c>
      <c r="O28" s="486">
        <v>21426</v>
      </c>
      <c r="P28" s="486">
        <v>3877739</v>
      </c>
    </row>
    <row r="29" spans="10:16" ht="24.75" customHeight="1" hidden="1">
      <c r="J29" s="418" t="s">
        <v>1275</v>
      </c>
      <c r="K29" s="601">
        <v>898</v>
      </c>
      <c r="L29" s="487">
        <v>361</v>
      </c>
      <c r="M29" s="487">
        <v>334</v>
      </c>
      <c r="N29" s="603">
        <v>15</v>
      </c>
      <c r="O29" s="606">
        <v>21608</v>
      </c>
      <c r="P29" s="606">
        <v>3786548</v>
      </c>
    </row>
    <row r="30" spans="10:16" ht="24.75" customHeight="1" hidden="1">
      <c r="J30" s="418" t="s">
        <v>848</v>
      </c>
      <c r="K30" s="601">
        <v>899</v>
      </c>
      <c r="L30" s="487">
        <v>341</v>
      </c>
      <c r="M30" s="487">
        <v>232</v>
      </c>
      <c r="N30" s="603">
        <v>321</v>
      </c>
      <c r="O30" s="606">
        <v>21396</v>
      </c>
      <c r="P30" s="606">
        <v>3773570</v>
      </c>
    </row>
    <row r="31" spans="10:16" ht="24.75" customHeight="1" hidden="1">
      <c r="J31" s="427" t="s">
        <v>1270</v>
      </c>
      <c r="K31" s="601">
        <v>885</v>
      </c>
      <c r="L31" s="487">
        <v>369</v>
      </c>
      <c r="M31" s="487">
        <v>233</v>
      </c>
      <c r="N31" s="603">
        <v>189</v>
      </c>
      <c r="O31" s="606">
        <v>21343</v>
      </c>
      <c r="P31" s="606">
        <v>3790808</v>
      </c>
    </row>
    <row r="32" spans="10:16" ht="24.75" customHeight="1" hidden="1">
      <c r="J32" s="427" t="s">
        <v>1272</v>
      </c>
      <c r="K32" s="601">
        <v>886</v>
      </c>
      <c r="L32" s="487">
        <v>302</v>
      </c>
      <c r="M32" s="487">
        <v>198</v>
      </c>
      <c r="N32" s="603">
        <v>24</v>
      </c>
      <c r="O32" s="606">
        <v>21426</v>
      </c>
      <c r="P32" s="606">
        <v>3877739</v>
      </c>
    </row>
    <row r="33" spans="10:16" ht="13.5" customHeight="1">
      <c r="J33" s="427"/>
      <c r="K33" s="390"/>
      <c r="L33" s="487"/>
      <c r="M33" s="487"/>
      <c r="N33" s="603"/>
      <c r="O33" s="606"/>
      <c r="P33" s="606"/>
    </row>
    <row r="34" spans="10:16" ht="20.25" customHeight="1">
      <c r="J34" s="425" t="s">
        <v>1278</v>
      </c>
      <c r="K34" s="490">
        <v>914</v>
      </c>
      <c r="L34" s="487">
        <v>1188</v>
      </c>
      <c r="M34" s="487">
        <f>SUM(M35:M38)</f>
        <v>934</v>
      </c>
      <c r="N34" s="607">
        <f>SUM(N35:N38)</f>
        <v>372</v>
      </c>
      <c r="O34" s="486">
        <v>21308</v>
      </c>
      <c r="P34" s="487">
        <v>4076796</v>
      </c>
    </row>
    <row r="35" spans="10:16" ht="26.25" customHeight="1" hidden="1">
      <c r="J35" s="427" t="s">
        <v>1275</v>
      </c>
      <c r="K35" s="601">
        <v>889</v>
      </c>
      <c r="L35" s="487">
        <v>302</v>
      </c>
      <c r="M35" s="487">
        <v>280</v>
      </c>
      <c r="N35" s="607">
        <v>27</v>
      </c>
      <c r="O35" s="487">
        <v>21421</v>
      </c>
      <c r="P35" s="487">
        <v>3891310</v>
      </c>
    </row>
    <row r="36" spans="10:16" ht="26.25" customHeight="1" hidden="1">
      <c r="J36" s="427" t="s">
        <v>848</v>
      </c>
      <c r="K36" s="601">
        <v>897</v>
      </c>
      <c r="L36" s="487">
        <v>375</v>
      </c>
      <c r="M36" s="487">
        <v>228</v>
      </c>
      <c r="N36" s="607">
        <v>15</v>
      </c>
      <c r="O36" s="487">
        <v>21557</v>
      </c>
      <c r="P36" s="487">
        <v>3999922</v>
      </c>
    </row>
    <row r="37" spans="10:16" ht="26.25" customHeight="1" hidden="1">
      <c r="J37" s="427" t="s">
        <v>1270</v>
      </c>
      <c r="K37" s="601">
        <v>909</v>
      </c>
      <c r="L37" s="608">
        <v>243</v>
      </c>
      <c r="M37" s="487">
        <v>212</v>
      </c>
      <c r="N37" s="607">
        <v>317</v>
      </c>
      <c r="O37" s="487">
        <v>21271</v>
      </c>
      <c r="P37" s="487">
        <v>4037319</v>
      </c>
    </row>
    <row r="38" spans="10:16" ht="26.25" customHeight="1">
      <c r="J38" s="427" t="s">
        <v>1272</v>
      </c>
      <c r="K38" s="608">
        <v>914</v>
      </c>
      <c r="L38" s="608">
        <v>264</v>
      </c>
      <c r="M38" s="608">
        <v>214</v>
      </c>
      <c r="N38" s="607">
        <v>13</v>
      </c>
      <c r="O38" s="487">
        <v>21308</v>
      </c>
      <c r="P38" s="487">
        <v>4076796</v>
      </c>
    </row>
    <row r="39" spans="10:16" ht="20.25" customHeight="1">
      <c r="J39" s="425" t="s">
        <v>846</v>
      </c>
      <c r="K39" s="608">
        <v>926</v>
      </c>
      <c r="L39" s="608">
        <f>SUM(L40:L43)</f>
        <v>1053</v>
      </c>
      <c r="M39" s="608">
        <f>SUM(M40:M43)</f>
        <v>1017</v>
      </c>
      <c r="N39" s="608">
        <f>SUM(N40:N43)</f>
        <v>215</v>
      </c>
      <c r="O39" s="487">
        <v>21129</v>
      </c>
      <c r="P39" s="487">
        <v>4009425</v>
      </c>
    </row>
    <row r="40" spans="10:16" ht="26.25" customHeight="1">
      <c r="J40" s="427" t="s">
        <v>1275</v>
      </c>
      <c r="K40" s="607">
        <v>915</v>
      </c>
      <c r="L40" s="607">
        <v>226</v>
      </c>
      <c r="M40" s="607">
        <v>207</v>
      </c>
      <c r="N40" s="607">
        <v>30</v>
      </c>
      <c r="O40" s="607">
        <v>21297</v>
      </c>
      <c r="P40" s="487">
        <v>4074601</v>
      </c>
    </row>
    <row r="41" spans="10:16" ht="26.25" customHeight="1">
      <c r="J41" s="427" t="s">
        <v>848</v>
      </c>
      <c r="K41" s="607">
        <v>923</v>
      </c>
      <c r="L41" s="607">
        <v>315</v>
      </c>
      <c r="M41" s="607">
        <v>260</v>
      </c>
      <c r="N41" s="607">
        <v>48</v>
      </c>
      <c r="O41" s="607">
        <v>21304</v>
      </c>
      <c r="P41" s="487">
        <v>4047573</v>
      </c>
    </row>
    <row r="42" spans="10:16" ht="26.25" customHeight="1">
      <c r="J42" s="427" t="s">
        <v>1270</v>
      </c>
      <c r="K42" s="607">
        <v>922</v>
      </c>
      <c r="L42" s="607">
        <v>250</v>
      </c>
      <c r="M42" s="607">
        <v>273</v>
      </c>
      <c r="N42" s="607">
        <v>57</v>
      </c>
      <c r="O42" s="607">
        <v>21224</v>
      </c>
      <c r="P42" s="607">
        <v>4025770</v>
      </c>
    </row>
    <row r="43" spans="10:16" ht="26.25" customHeight="1" thickBot="1">
      <c r="J43" s="427" t="s">
        <v>1272</v>
      </c>
      <c r="K43" s="607">
        <v>926</v>
      </c>
      <c r="L43" s="607">
        <v>262</v>
      </c>
      <c r="M43" s="607">
        <v>277</v>
      </c>
      <c r="N43" s="607">
        <v>80</v>
      </c>
      <c r="O43" s="607">
        <v>21129</v>
      </c>
      <c r="P43" s="607">
        <v>4009425</v>
      </c>
    </row>
    <row r="44" spans="10:16" ht="18" customHeight="1">
      <c r="J44" s="1089" t="s">
        <v>1315</v>
      </c>
      <c r="K44" s="1141">
        <f>(K43-K42)/K42*100</f>
        <v>0.43383947939262474</v>
      </c>
      <c r="L44" s="609" t="s">
        <v>211</v>
      </c>
      <c r="M44" s="609" t="s">
        <v>211</v>
      </c>
      <c r="N44" s="609" t="s">
        <v>211</v>
      </c>
      <c r="O44" s="1137">
        <f>(O43-O42)/O42*100</f>
        <v>-0.447606483226536</v>
      </c>
      <c r="P44" s="1137">
        <f>(P43-P42)/P42*100</f>
        <v>-0.4060092851802264</v>
      </c>
    </row>
    <row r="45" spans="10:23" ht="18" customHeight="1" thickBot="1">
      <c r="J45" s="1147"/>
      <c r="K45" s="1142"/>
      <c r="L45" s="610">
        <f>L43-L42</f>
        <v>12</v>
      </c>
      <c r="M45" s="610">
        <f>M43-M42</f>
        <v>4</v>
      </c>
      <c r="N45" s="610">
        <f>N43-N42</f>
        <v>23</v>
      </c>
      <c r="O45" s="1138"/>
      <c r="P45" s="1138"/>
      <c r="U45" s="454"/>
      <c r="V45" s="606"/>
      <c r="W45" s="606"/>
    </row>
    <row r="46" spans="10:16" ht="18" customHeight="1">
      <c r="J46" s="1089" t="s">
        <v>1113</v>
      </c>
      <c r="K46" s="1145">
        <f>(K43-K38)/K38*100</f>
        <v>1.312910284463895</v>
      </c>
      <c r="L46" s="609" t="s">
        <v>211</v>
      </c>
      <c r="M46" s="609" t="s">
        <v>211</v>
      </c>
      <c r="N46" s="609" t="s">
        <v>211</v>
      </c>
      <c r="O46" s="1143">
        <f>(O43-O38)/O38*100</f>
        <v>-0.84006007133471</v>
      </c>
      <c r="P46" s="1143">
        <f>(P43-P38)/P38*100</f>
        <v>-1.6525477360162244</v>
      </c>
    </row>
    <row r="47" spans="10:16" ht="18" customHeight="1" thickBot="1">
      <c r="J47" s="1147"/>
      <c r="K47" s="1146"/>
      <c r="L47" s="535">
        <f>L43-L38</f>
        <v>-2</v>
      </c>
      <c r="M47" s="535">
        <f>M43-M38</f>
        <v>63</v>
      </c>
      <c r="N47" s="535">
        <f>N43-N38</f>
        <v>67</v>
      </c>
      <c r="O47" s="1144"/>
      <c r="P47" s="1144"/>
    </row>
    <row r="48" spans="10:19" ht="18" customHeight="1">
      <c r="J48" s="51" t="s">
        <v>1114</v>
      </c>
      <c r="L48" s="130"/>
      <c r="M48" s="130"/>
      <c r="N48" s="130"/>
      <c r="O48" s="130"/>
      <c r="P48" s="130"/>
      <c r="R48" s="402"/>
      <c r="S48" s="611"/>
    </row>
    <row r="49" spans="10:19" ht="18" customHeight="1">
      <c r="J49" s="383" t="s">
        <v>1115</v>
      </c>
      <c r="K49" s="612"/>
      <c r="L49" s="612"/>
      <c r="M49" s="612"/>
      <c r="N49" s="612"/>
      <c r="O49" s="612"/>
      <c r="P49" s="612"/>
      <c r="R49" s="402"/>
      <c r="S49" s="611"/>
    </row>
    <row r="50" spans="10:19" ht="18" customHeight="1">
      <c r="J50" s="613" t="s">
        <v>1116</v>
      </c>
      <c r="K50" s="383"/>
      <c r="L50" s="383"/>
      <c r="M50" s="383"/>
      <c r="N50" s="383"/>
      <c r="O50" s="383"/>
      <c r="P50" s="383"/>
      <c r="Q50" s="612"/>
      <c r="R50" s="402" t="s">
        <v>880</v>
      </c>
      <c r="S50" s="611">
        <v>1211</v>
      </c>
    </row>
    <row r="51" spans="10:19" ht="18" customHeight="1">
      <c r="J51" s="383" t="s">
        <v>1117</v>
      </c>
      <c r="K51" s="383"/>
      <c r="L51" s="383"/>
      <c r="M51" s="383"/>
      <c r="N51" s="383"/>
      <c r="O51" s="383"/>
      <c r="P51" s="383"/>
      <c r="Q51" s="612"/>
      <c r="R51" s="402" t="s">
        <v>882</v>
      </c>
      <c r="S51" s="611">
        <v>1125</v>
      </c>
    </row>
    <row r="52" spans="1:23" ht="18" customHeight="1">
      <c r="A52" s="863" t="s">
        <v>1199</v>
      </c>
      <c r="B52" s="864"/>
      <c r="C52" s="864"/>
      <c r="D52" s="864"/>
      <c r="E52" s="864"/>
      <c r="F52" s="864"/>
      <c r="G52" s="864"/>
      <c r="H52" s="864"/>
      <c r="I52" s="864"/>
      <c r="J52" s="614" t="s">
        <v>1118</v>
      </c>
      <c r="K52" s="383"/>
      <c r="L52" s="383"/>
      <c r="M52" s="383"/>
      <c r="N52" s="383"/>
      <c r="O52" s="383"/>
      <c r="P52" s="383"/>
      <c r="Q52" s="383"/>
      <c r="R52" s="402" t="s">
        <v>884</v>
      </c>
      <c r="S52" s="611">
        <v>1146</v>
      </c>
      <c r="U52" s="402"/>
      <c r="V52" s="611"/>
      <c r="W52" s="611"/>
    </row>
    <row r="53" spans="11:23" ht="18" customHeight="1">
      <c r="K53" s="479"/>
      <c r="L53" s="479"/>
      <c r="M53" s="478" t="s">
        <v>1119</v>
      </c>
      <c r="N53" s="479"/>
      <c r="O53" s="479"/>
      <c r="P53" s="479"/>
      <c r="Q53" s="383"/>
      <c r="R53" s="402" t="s">
        <v>886</v>
      </c>
      <c r="S53" s="611">
        <v>1129</v>
      </c>
      <c r="U53" s="402"/>
      <c r="V53" t="s">
        <v>211</v>
      </c>
      <c r="W53" t="s">
        <v>1112</v>
      </c>
    </row>
    <row r="54" spans="10:23" ht="18" customHeight="1">
      <c r="J54" s="479"/>
      <c r="Q54" s="383"/>
      <c r="R54" s="402" t="s">
        <v>887</v>
      </c>
      <c r="S54" s="611">
        <v>1152</v>
      </c>
      <c r="U54" s="402" t="s">
        <v>1211</v>
      </c>
      <c r="V54" s="611">
        <v>25752</v>
      </c>
      <c r="W54" s="611">
        <v>3362741</v>
      </c>
    </row>
    <row r="55" spans="1:23" ht="18" customHeight="1">
      <c r="A55" s="479"/>
      <c r="J55"/>
      <c r="K55"/>
      <c r="R55" s="454" t="s">
        <v>889</v>
      </c>
      <c r="S55" s="611">
        <v>962</v>
      </c>
      <c r="U55" s="402" t="s">
        <v>882</v>
      </c>
      <c r="V55" s="611">
        <v>26207</v>
      </c>
      <c r="W55" s="611">
        <v>3611832</v>
      </c>
    </row>
    <row r="56" spans="10:23" ht="18" customHeight="1">
      <c r="J56"/>
      <c r="K56"/>
      <c r="R56" s="454" t="s">
        <v>890</v>
      </c>
      <c r="S56" s="490">
        <v>908</v>
      </c>
      <c r="U56" s="402" t="s">
        <v>884</v>
      </c>
      <c r="V56" s="611">
        <v>21912</v>
      </c>
      <c r="W56" s="611">
        <v>3417588</v>
      </c>
    </row>
    <row r="57" spans="10:23" ht="18" customHeight="1">
      <c r="J57"/>
      <c r="K57"/>
      <c r="R57" s="454" t="s">
        <v>462</v>
      </c>
      <c r="S57" s="490">
        <v>886</v>
      </c>
      <c r="U57" s="402" t="s">
        <v>886</v>
      </c>
      <c r="V57" s="611">
        <v>22275</v>
      </c>
      <c r="W57" s="611">
        <v>3550068</v>
      </c>
    </row>
    <row r="58" spans="18:23" ht="18" customHeight="1">
      <c r="R58" s="454" t="s">
        <v>1198</v>
      </c>
      <c r="S58" s="611">
        <v>914</v>
      </c>
      <c r="U58" s="402" t="s">
        <v>887</v>
      </c>
      <c r="V58" s="611">
        <v>21926</v>
      </c>
      <c r="W58" s="611">
        <v>3643699</v>
      </c>
    </row>
    <row r="59" spans="18:23" ht="18" customHeight="1">
      <c r="R59" s="510" t="s">
        <v>1120</v>
      </c>
      <c r="S59" s="611">
        <v>926</v>
      </c>
      <c r="U59" s="454" t="s">
        <v>889</v>
      </c>
      <c r="V59" s="615">
        <v>21235</v>
      </c>
      <c r="W59" s="615">
        <v>3574062</v>
      </c>
    </row>
    <row r="60" spans="18:23" ht="18" customHeight="1">
      <c r="R60" s="510"/>
      <c r="S60" s="611"/>
      <c r="U60" s="454" t="s">
        <v>890</v>
      </c>
      <c r="V60" s="606">
        <v>21596</v>
      </c>
      <c r="W60" s="606">
        <v>3748928</v>
      </c>
    </row>
    <row r="61" spans="18:23" ht="18" customHeight="1">
      <c r="R61" s="510"/>
      <c r="S61" s="611"/>
      <c r="U61" s="454" t="s">
        <v>462</v>
      </c>
      <c r="V61" s="606">
        <v>21426</v>
      </c>
      <c r="W61" s="606">
        <v>3877739</v>
      </c>
    </row>
    <row r="62" spans="18:23" ht="18" customHeight="1">
      <c r="R62" s="510"/>
      <c r="S62" s="611"/>
      <c r="U62" s="454" t="s">
        <v>1198</v>
      </c>
      <c r="V62" s="606">
        <v>21308</v>
      </c>
      <c r="W62" s="606">
        <v>4076796</v>
      </c>
    </row>
    <row r="63" spans="18:23" ht="18" customHeight="1">
      <c r="R63" s="510"/>
      <c r="S63" s="611"/>
      <c r="U63" s="454" t="s">
        <v>1224</v>
      </c>
      <c r="V63" s="606">
        <v>21129</v>
      </c>
      <c r="W63" s="606">
        <v>4009425</v>
      </c>
    </row>
    <row r="64" spans="18:19" ht="18" customHeight="1">
      <c r="R64" s="510"/>
      <c r="S64" s="611"/>
    </row>
    <row r="65" spans="18:19" ht="19.5" customHeight="1">
      <c r="R65" s="510"/>
      <c r="S65" s="611"/>
    </row>
    <row r="66" spans="18:19" ht="19.5" customHeight="1">
      <c r="R66" s="510"/>
      <c r="S66" s="611"/>
    </row>
    <row r="67" spans="18:19" ht="19.5" customHeight="1">
      <c r="R67" s="510"/>
      <c r="S67" s="611"/>
    </row>
    <row r="68" spans="18:19" ht="19.5" customHeight="1">
      <c r="R68" s="510"/>
      <c r="S68" s="611"/>
    </row>
    <row r="69" spans="18:19" ht="19.5" customHeight="1">
      <c r="R69" s="510"/>
      <c r="S69" s="611"/>
    </row>
  </sheetData>
  <mergeCells count="19">
    <mergeCell ref="J46:J47"/>
    <mergeCell ref="A2:I8"/>
    <mergeCell ref="K2:K4"/>
    <mergeCell ref="P44:P45"/>
    <mergeCell ref="P3:P4"/>
    <mergeCell ref="M3:N3"/>
    <mergeCell ref="J44:J45"/>
    <mergeCell ref="L3:L4"/>
    <mergeCell ref="O3:O4"/>
    <mergeCell ref="A52:I52"/>
    <mergeCell ref="K1:O1"/>
    <mergeCell ref="A1:I1"/>
    <mergeCell ref="O44:O45"/>
    <mergeCell ref="J2:J4"/>
    <mergeCell ref="L2:P2"/>
    <mergeCell ref="K44:K45"/>
    <mergeCell ref="P46:P47"/>
    <mergeCell ref="K46:K47"/>
    <mergeCell ref="O46:O4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98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N86"/>
  <sheetViews>
    <sheetView zoomScaleSheetLayoutView="100" workbookViewId="0" topLeftCell="A1">
      <selection activeCell="A1" sqref="A1:I2"/>
    </sheetView>
  </sheetViews>
  <sheetFormatPr defaultColWidth="9.00390625" defaultRowHeight="24.75" customHeight="1"/>
  <cols>
    <col min="10" max="10" width="14.75390625" style="51" customWidth="1"/>
    <col min="11" max="11" width="9.125" style="0" customWidth="1"/>
    <col min="12" max="12" width="7.50390625" style="0" customWidth="1"/>
    <col min="13" max="13" width="8.00390625" style="0" customWidth="1"/>
    <col min="14" max="14" width="7.50390625" style="0" customWidth="1"/>
    <col min="15" max="15" width="7.625" style="0" customWidth="1"/>
    <col min="16" max="16" width="8.00390625" style="0" customWidth="1"/>
    <col min="17" max="17" width="9.50390625" style="0" bestFit="1" customWidth="1"/>
    <col min="20" max="20" width="16.00390625" style="0" customWidth="1"/>
    <col min="21" max="21" width="9.25390625" style="0" bestFit="1" customWidth="1"/>
    <col min="22" max="22" width="2.75390625" style="0" customWidth="1"/>
    <col min="23" max="23" width="15.25390625" style="0" customWidth="1"/>
    <col min="24" max="24" width="9.25390625" style="0" bestFit="1" customWidth="1"/>
  </cols>
  <sheetData>
    <row r="1" spans="1:18" ht="45.75" customHeight="1">
      <c r="A1" s="848" t="s">
        <v>1212</v>
      </c>
      <c r="B1" s="848"/>
      <c r="C1" s="848"/>
      <c r="D1" s="848"/>
      <c r="E1" s="848"/>
      <c r="F1" s="848"/>
      <c r="G1" s="848"/>
      <c r="H1" s="848"/>
      <c r="I1" s="848"/>
      <c r="J1" s="1160" t="s">
        <v>1121</v>
      </c>
      <c r="K1" s="1160"/>
      <c r="L1" s="1160"/>
      <c r="M1" s="1160"/>
      <c r="N1" s="1160"/>
      <c r="O1" s="1160"/>
      <c r="P1" s="1160"/>
      <c r="Q1" s="1160"/>
      <c r="R1" s="1160"/>
    </row>
    <row r="2" spans="1:18" ht="25.5" customHeight="1" thickBot="1">
      <c r="A2" s="848"/>
      <c r="B2" s="848"/>
      <c r="C2" s="848"/>
      <c r="D2" s="848"/>
      <c r="E2" s="848"/>
      <c r="F2" s="848"/>
      <c r="G2" s="848"/>
      <c r="H2" s="848"/>
      <c r="I2" s="848"/>
      <c r="J2" s="1081"/>
      <c r="K2" s="1081"/>
      <c r="L2" s="1081"/>
      <c r="M2" s="1081"/>
      <c r="N2" s="1081"/>
      <c r="O2" s="1081"/>
      <c r="P2" s="1081"/>
      <c r="Q2" s="1161" t="s">
        <v>1122</v>
      </c>
      <c r="R2" s="1161"/>
    </row>
    <row r="3" spans="1:18" s="51" customFormat="1" ht="36.75" customHeight="1">
      <c r="A3" s="766" t="s">
        <v>1123</v>
      </c>
      <c r="B3" s="766"/>
      <c r="C3" s="766"/>
      <c r="D3" s="766"/>
      <c r="E3" s="766"/>
      <c r="F3" s="766"/>
      <c r="G3" s="766"/>
      <c r="H3" s="766"/>
      <c r="I3" s="766"/>
      <c r="J3" s="1157" t="s">
        <v>1213</v>
      </c>
      <c r="K3" s="1163" t="s">
        <v>1124</v>
      </c>
      <c r="L3" s="1164"/>
      <c r="M3" s="1164"/>
      <c r="N3" s="1164"/>
      <c r="O3" s="1165"/>
      <c r="P3" s="1168" t="s">
        <v>1214</v>
      </c>
      <c r="Q3" s="1169"/>
      <c r="R3" s="1169"/>
    </row>
    <row r="4" spans="1:20" s="384" customFormat="1" ht="33" customHeight="1">
      <c r="A4" s="766"/>
      <c r="B4" s="766"/>
      <c r="C4" s="766"/>
      <c r="D4" s="766"/>
      <c r="E4" s="766"/>
      <c r="F4" s="766"/>
      <c r="G4" s="766"/>
      <c r="H4" s="766"/>
      <c r="I4" s="766"/>
      <c r="J4" s="1158"/>
      <c r="K4" s="1170" t="s">
        <v>1215</v>
      </c>
      <c r="L4" s="1082" t="s">
        <v>1216</v>
      </c>
      <c r="M4" s="1074"/>
      <c r="N4" s="1082" t="s">
        <v>1217</v>
      </c>
      <c r="O4" s="1073"/>
      <c r="P4" s="1166" t="s">
        <v>1215</v>
      </c>
      <c r="Q4" s="1045" t="s">
        <v>1218</v>
      </c>
      <c r="R4" s="1162" t="s">
        <v>1219</v>
      </c>
      <c r="S4" s="393"/>
      <c r="T4" s="393"/>
    </row>
    <row r="5" spans="1:20" s="384" customFormat="1" ht="32.25" customHeight="1" thickBot="1">
      <c r="A5" s="766"/>
      <c r="B5" s="766"/>
      <c r="C5" s="766"/>
      <c r="D5" s="766"/>
      <c r="E5" s="766"/>
      <c r="F5" s="766"/>
      <c r="G5" s="766"/>
      <c r="H5" s="766"/>
      <c r="I5" s="766"/>
      <c r="J5" s="1159"/>
      <c r="K5" s="1171"/>
      <c r="L5" s="445" t="s">
        <v>1125</v>
      </c>
      <c r="M5" s="445" t="s">
        <v>1126</v>
      </c>
      <c r="N5" s="445" t="s">
        <v>1125</v>
      </c>
      <c r="O5" s="616" t="s">
        <v>1126</v>
      </c>
      <c r="P5" s="1167"/>
      <c r="Q5" s="862"/>
      <c r="R5" s="869"/>
      <c r="S5" s="393"/>
      <c r="T5" s="393"/>
    </row>
    <row r="6" spans="1:24" ht="24.75" customHeight="1" hidden="1">
      <c r="A6" s="766"/>
      <c r="B6" s="766"/>
      <c r="C6" s="766"/>
      <c r="D6" s="766"/>
      <c r="E6" s="766"/>
      <c r="F6" s="766"/>
      <c r="G6" s="766"/>
      <c r="H6" s="766"/>
      <c r="I6" s="766"/>
      <c r="J6" s="394" t="s">
        <v>1220</v>
      </c>
      <c r="K6" s="421">
        <f>SUM(L6:O6)</f>
        <v>1125303</v>
      </c>
      <c r="L6" s="422">
        <v>525320</v>
      </c>
      <c r="M6" s="422">
        <v>202330</v>
      </c>
      <c r="N6" s="422">
        <v>268663</v>
      </c>
      <c r="O6" s="422">
        <v>128990</v>
      </c>
      <c r="P6" s="422">
        <v>1125303</v>
      </c>
      <c r="Q6" s="422">
        <v>1020264</v>
      </c>
      <c r="R6" s="422">
        <f>P6-Q6</f>
        <v>105039</v>
      </c>
      <c r="S6" s="393"/>
      <c r="T6" s="446" t="s">
        <v>23</v>
      </c>
      <c r="U6">
        <v>1125303</v>
      </c>
      <c r="W6" s="446" t="s">
        <v>1221</v>
      </c>
      <c r="X6" s="487">
        <v>68361</v>
      </c>
    </row>
    <row r="7" spans="10:19" ht="24.75" customHeight="1" hidden="1">
      <c r="J7" s="400" t="s">
        <v>1256</v>
      </c>
      <c r="K7" s="421">
        <f>SUM(L7:O7)</f>
        <v>761565</v>
      </c>
      <c r="L7" s="422">
        <v>401951</v>
      </c>
      <c r="M7" s="422">
        <v>192795</v>
      </c>
      <c r="N7" s="422">
        <v>125121</v>
      </c>
      <c r="O7" s="422">
        <v>41698</v>
      </c>
      <c r="P7" s="422">
        <v>761565</v>
      </c>
      <c r="Q7" s="422">
        <v>708107</v>
      </c>
      <c r="R7" s="422">
        <f>P7-Q7</f>
        <v>53458</v>
      </c>
      <c r="S7" s="393"/>
    </row>
    <row r="8" spans="10:19" ht="3.75" customHeight="1">
      <c r="J8" s="394"/>
      <c r="K8" s="405"/>
      <c r="L8" s="406"/>
      <c r="M8" s="406"/>
      <c r="N8" s="406"/>
      <c r="O8" s="406"/>
      <c r="P8" s="406"/>
      <c r="Q8" s="406"/>
      <c r="R8" s="406"/>
      <c r="S8" s="393"/>
    </row>
    <row r="9" spans="10:19" ht="24.75" customHeight="1" hidden="1">
      <c r="J9" s="400" t="s">
        <v>1257</v>
      </c>
      <c r="K9" s="421">
        <f>SUM(L9:O9)</f>
        <v>768957</v>
      </c>
      <c r="L9" s="422">
        <v>316855</v>
      </c>
      <c r="M9" s="422">
        <v>230775</v>
      </c>
      <c r="N9" s="422">
        <v>111174</v>
      </c>
      <c r="O9" s="422">
        <v>110153</v>
      </c>
      <c r="P9" s="422">
        <v>768957</v>
      </c>
      <c r="Q9" s="422">
        <v>693090</v>
      </c>
      <c r="R9" s="422">
        <f>P9-Q9</f>
        <v>75867</v>
      </c>
      <c r="S9" s="393"/>
    </row>
    <row r="10" spans="10:19" ht="24.75" customHeight="1" hidden="1">
      <c r="J10" s="394" t="s">
        <v>1258</v>
      </c>
      <c r="K10" s="421">
        <v>722410</v>
      </c>
      <c r="L10" s="422">
        <v>250136</v>
      </c>
      <c r="M10" s="422">
        <v>302014</v>
      </c>
      <c r="N10" s="422">
        <v>127190</v>
      </c>
      <c r="O10" s="422">
        <v>43070</v>
      </c>
      <c r="P10" s="422">
        <v>722410</v>
      </c>
      <c r="Q10" s="422">
        <v>614522</v>
      </c>
      <c r="R10" s="422">
        <f>P10-Q10</f>
        <v>107888</v>
      </c>
      <c r="S10" s="393"/>
    </row>
    <row r="11" spans="10:21" ht="24.75" customHeight="1">
      <c r="J11" s="394" t="s">
        <v>1259</v>
      </c>
      <c r="K11" s="421">
        <v>641033</v>
      </c>
      <c r="L11" s="422">
        <v>192984</v>
      </c>
      <c r="M11" s="422">
        <v>328117</v>
      </c>
      <c r="N11" s="422">
        <v>81787</v>
      </c>
      <c r="O11" s="422">
        <v>38145</v>
      </c>
      <c r="P11" s="422">
        <v>641033</v>
      </c>
      <c r="Q11" s="422">
        <v>497505</v>
      </c>
      <c r="R11" s="422">
        <f>P11-Q11</f>
        <v>143528</v>
      </c>
      <c r="S11" s="393"/>
      <c r="T11" s="402"/>
      <c r="U11" s="481"/>
    </row>
    <row r="12" spans="10:21" ht="24.75" customHeight="1">
      <c r="J12" s="394" t="s">
        <v>1260</v>
      </c>
      <c r="K12" s="421">
        <v>537239</v>
      </c>
      <c r="L12" s="422">
        <v>135452</v>
      </c>
      <c r="M12" s="422">
        <v>381296</v>
      </c>
      <c r="N12" s="422">
        <v>18465</v>
      </c>
      <c r="O12" s="422">
        <v>2026</v>
      </c>
      <c r="P12" s="422">
        <v>537239</v>
      </c>
      <c r="Q12" s="422">
        <v>404015</v>
      </c>
      <c r="R12" s="422">
        <f>P12-Q12</f>
        <v>133224</v>
      </c>
      <c r="S12" s="393"/>
      <c r="T12" s="402" t="s">
        <v>878</v>
      </c>
      <c r="U12" s="481">
        <v>722410</v>
      </c>
    </row>
    <row r="13" spans="10:21" ht="24.75" customHeight="1">
      <c r="J13" s="394" t="s">
        <v>1261</v>
      </c>
      <c r="K13" s="421">
        <v>460626</v>
      </c>
      <c r="L13" s="422">
        <v>85565</v>
      </c>
      <c r="M13" s="422">
        <v>343213</v>
      </c>
      <c r="N13" s="422">
        <v>24698</v>
      </c>
      <c r="O13" s="422">
        <v>7150</v>
      </c>
      <c r="P13" s="422">
        <v>460626</v>
      </c>
      <c r="Q13" s="422">
        <v>317085</v>
      </c>
      <c r="R13" s="422">
        <f>P13-Q13</f>
        <v>143541</v>
      </c>
      <c r="S13" s="393"/>
      <c r="T13" s="402" t="s">
        <v>880</v>
      </c>
      <c r="U13" s="481">
        <v>641033</v>
      </c>
    </row>
    <row r="14" spans="10:21" ht="24.75" customHeight="1">
      <c r="J14" s="394"/>
      <c r="K14" s="405"/>
      <c r="L14" s="406"/>
      <c r="M14" s="406"/>
      <c r="N14" s="406"/>
      <c r="O14" s="406"/>
      <c r="P14" s="406"/>
      <c r="Q14" s="406"/>
      <c r="R14" s="406"/>
      <c r="S14" s="393"/>
      <c r="T14" s="402" t="s">
        <v>882</v>
      </c>
      <c r="U14" s="481">
        <v>537239</v>
      </c>
    </row>
    <row r="15" spans="10:21" ht="24.75" customHeight="1">
      <c r="J15" s="394" t="s">
        <v>1262</v>
      </c>
      <c r="K15" s="421">
        <v>309754</v>
      </c>
      <c r="L15" s="422">
        <v>83214</v>
      </c>
      <c r="M15" s="422">
        <v>192157</v>
      </c>
      <c r="N15" s="422">
        <v>24541</v>
      </c>
      <c r="O15" s="422">
        <v>9842</v>
      </c>
      <c r="P15" s="422">
        <v>309754</v>
      </c>
      <c r="Q15" s="422">
        <v>226724</v>
      </c>
      <c r="R15" s="422">
        <f>P15-Q15</f>
        <v>83030</v>
      </c>
      <c r="S15" s="393"/>
      <c r="T15" s="402" t="s">
        <v>884</v>
      </c>
      <c r="U15" s="481">
        <v>460626</v>
      </c>
    </row>
    <row r="16" spans="10:21" ht="24.75" customHeight="1">
      <c r="J16" s="394" t="s">
        <v>1263</v>
      </c>
      <c r="K16" s="421">
        <f aca="true" t="shared" si="0" ref="K16:Q16">K17+K18+K19+K20</f>
        <v>325158</v>
      </c>
      <c r="L16" s="422">
        <f t="shared" si="0"/>
        <v>69460</v>
      </c>
      <c r="M16" s="422">
        <f t="shared" si="0"/>
        <v>155473</v>
      </c>
      <c r="N16" s="422">
        <f t="shared" si="0"/>
        <v>26351</v>
      </c>
      <c r="O16" s="422">
        <f t="shared" si="0"/>
        <v>73874</v>
      </c>
      <c r="P16" s="422">
        <f t="shared" si="0"/>
        <v>325158</v>
      </c>
      <c r="Q16" s="422">
        <f t="shared" si="0"/>
        <v>236310</v>
      </c>
      <c r="R16" s="422">
        <v>88848</v>
      </c>
      <c r="S16" s="74"/>
      <c r="T16" s="402" t="s">
        <v>886</v>
      </c>
      <c r="U16" s="481">
        <v>309754</v>
      </c>
    </row>
    <row r="17" spans="10:21" ht="24.75" customHeight="1" hidden="1">
      <c r="J17" s="418" t="s">
        <v>871</v>
      </c>
      <c r="K17" s="421">
        <v>68361</v>
      </c>
      <c r="L17" s="422">
        <v>15514</v>
      </c>
      <c r="M17" s="422">
        <v>28288</v>
      </c>
      <c r="N17" s="422">
        <v>5979</v>
      </c>
      <c r="O17" s="422">
        <v>18580</v>
      </c>
      <c r="P17" s="422">
        <v>68361</v>
      </c>
      <c r="Q17" s="422">
        <v>55615</v>
      </c>
      <c r="R17" s="422">
        <f>P17-Q17</f>
        <v>12746</v>
      </c>
      <c r="S17" s="393"/>
      <c r="T17" s="402" t="s">
        <v>887</v>
      </c>
      <c r="U17" s="481">
        <v>325158</v>
      </c>
    </row>
    <row r="18" spans="10:21" ht="24.75" customHeight="1" hidden="1">
      <c r="J18" s="418" t="s">
        <v>872</v>
      </c>
      <c r="K18" s="421">
        <v>75564</v>
      </c>
      <c r="L18" s="422">
        <v>14043</v>
      </c>
      <c r="M18" s="422">
        <v>40489</v>
      </c>
      <c r="N18" s="422">
        <v>6030</v>
      </c>
      <c r="O18" s="422">
        <v>15002</v>
      </c>
      <c r="P18" s="422">
        <v>75564</v>
      </c>
      <c r="Q18" s="422">
        <v>66661</v>
      </c>
      <c r="R18" s="422">
        <v>8903</v>
      </c>
      <c r="S18" s="393"/>
      <c r="T18" s="454" t="s">
        <v>889</v>
      </c>
      <c r="U18" s="481">
        <v>480397</v>
      </c>
    </row>
    <row r="19" spans="10:21" ht="24.75" customHeight="1" hidden="1">
      <c r="J19" s="418" t="s">
        <v>873</v>
      </c>
      <c r="K19" s="421">
        <v>71196</v>
      </c>
      <c r="L19" s="422">
        <v>18473</v>
      </c>
      <c r="M19" s="422">
        <v>38104</v>
      </c>
      <c r="N19" s="422">
        <v>3202</v>
      </c>
      <c r="O19" s="422">
        <v>11417</v>
      </c>
      <c r="P19" s="422">
        <v>71196</v>
      </c>
      <c r="Q19" s="422">
        <v>51921</v>
      </c>
      <c r="R19" s="422">
        <v>19275</v>
      </c>
      <c r="S19" s="393"/>
      <c r="T19" s="454" t="s">
        <v>890</v>
      </c>
      <c r="U19" s="481">
        <v>568662</v>
      </c>
    </row>
    <row r="20" spans="10:21" ht="24.75" customHeight="1" hidden="1">
      <c r="J20" s="418" t="s">
        <v>874</v>
      </c>
      <c r="K20" s="421">
        <v>110037</v>
      </c>
      <c r="L20" s="422">
        <v>21430</v>
      </c>
      <c r="M20" s="422">
        <v>48592</v>
      </c>
      <c r="N20" s="422">
        <v>11140</v>
      </c>
      <c r="O20" s="422">
        <v>28875</v>
      </c>
      <c r="P20" s="422">
        <v>110037</v>
      </c>
      <c r="Q20" s="422">
        <v>62113</v>
      </c>
      <c r="R20" s="422">
        <v>47924</v>
      </c>
      <c r="S20" s="393"/>
      <c r="T20" s="454" t="s">
        <v>462</v>
      </c>
      <c r="U20" s="481">
        <f>SUM(K32:K37)</f>
        <v>1132470</v>
      </c>
    </row>
    <row r="21" spans="10:21" ht="24.75" customHeight="1">
      <c r="J21" s="394" t="s">
        <v>1267</v>
      </c>
      <c r="K21" s="421">
        <v>480397</v>
      </c>
      <c r="L21" s="422">
        <v>200271</v>
      </c>
      <c r="M21" s="422">
        <v>181202</v>
      </c>
      <c r="N21" s="422">
        <v>19626</v>
      </c>
      <c r="O21" s="422">
        <v>79298</v>
      </c>
      <c r="P21" s="422">
        <v>480397</v>
      </c>
      <c r="Q21" s="422">
        <v>422736</v>
      </c>
      <c r="R21" s="422">
        <v>57661</v>
      </c>
      <c r="S21" s="74"/>
      <c r="T21" s="454" t="s">
        <v>1127</v>
      </c>
      <c r="U21" s="481">
        <v>325158</v>
      </c>
    </row>
    <row r="22" spans="10:66" ht="24.75" customHeight="1" hidden="1">
      <c r="J22" s="418" t="s">
        <v>1268</v>
      </c>
      <c r="K22" s="421">
        <f>L22+M22+N22+O22</f>
        <v>52670</v>
      </c>
      <c r="L22" s="422">
        <v>32751</v>
      </c>
      <c r="M22" s="422">
        <v>15030</v>
      </c>
      <c r="N22" s="422">
        <v>536</v>
      </c>
      <c r="O22" s="422">
        <v>4353</v>
      </c>
      <c r="P22" s="422">
        <f>SUM(Q22:R22)</f>
        <v>52670</v>
      </c>
      <c r="Q22" s="422">
        <v>41379</v>
      </c>
      <c r="R22" s="422">
        <v>11291</v>
      </c>
      <c r="S22" s="617"/>
      <c r="T22" s="379"/>
      <c r="U22" s="481"/>
      <c r="V22" s="605"/>
      <c r="Y22" s="605"/>
      <c r="Z22" s="605"/>
      <c r="AA22" s="605"/>
      <c r="AB22" s="605"/>
      <c r="AC22" s="605"/>
      <c r="AD22" s="605"/>
      <c r="AE22" s="605"/>
      <c r="AF22" s="605"/>
      <c r="AG22" s="605"/>
      <c r="AH22" s="605"/>
      <c r="AI22" s="605"/>
      <c r="AJ22" s="605"/>
      <c r="AK22" s="605"/>
      <c r="AL22" s="605"/>
      <c r="AM22" s="605"/>
      <c r="AN22" s="605"/>
      <c r="AO22" s="605"/>
      <c r="AP22" s="605"/>
      <c r="AQ22" s="605"/>
      <c r="AR22" s="605"/>
      <c r="AS22" s="605"/>
      <c r="AT22" s="605"/>
      <c r="AU22" s="605"/>
      <c r="AV22" s="605"/>
      <c r="AW22" s="605"/>
      <c r="AX22" s="605"/>
      <c r="AY22" s="605"/>
      <c r="AZ22" s="605"/>
      <c r="BA22" s="605"/>
      <c r="BB22" s="605"/>
      <c r="BC22" s="605"/>
      <c r="BD22" s="605"/>
      <c r="BE22" s="605"/>
      <c r="BF22" s="605"/>
      <c r="BG22" s="605"/>
      <c r="BH22" s="605"/>
      <c r="BI22" s="605"/>
      <c r="BJ22" s="605"/>
      <c r="BK22" s="605"/>
      <c r="BL22" s="605"/>
      <c r="BM22" s="605"/>
      <c r="BN22" s="605"/>
    </row>
    <row r="23" spans="10:21" ht="24.75" customHeight="1" hidden="1">
      <c r="J23" s="418" t="s">
        <v>848</v>
      </c>
      <c r="K23" s="421">
        <f>L23+M23+N23+O23</f>
        <v>98997</v>
      </c>
      <c r="L23" s="422">
        <v>35864</v>
      </c>
      <c r="M23" s="422">
        <v>29624</v>
      </c>
      <c r="N23" s="422">
        <v>12381</v>
      </c>
      <c r="O23" s="422">
        <v>21128</v>
      </c>
      <c r="P23" s="422">
        <f>SUM(Q23:R23)</f>
        <v>98997</v>
      </c>
      <c r="Q23" s="422">
        <v>91247</v>
      </c>
      <c r="R23" s="422">
        <v>7750</v>
      </c>
      <c r="S23" s="74"/>
      <c r="T23" s="74"/>
      <c r="U23" s="481"/>
    </row>
    <row r="24" spans="10:21" ht="24.75" customHeight="1" hidden="1">
      <c r="J24" s="418" t="s">
        <v>1270</v>
      </c>
      <c r="K24" s="421">
        <f>SUM(L24:O24)</f>
        <v>220465</v>
      </c>
      <c r="L24" s="422">
        <v>91542</v>
      </c>
      <c r="M24" s="422">
        <v>99307</v>
      </c>
      <c r="N24" s="422">
        <v>4452</v>
      </c>
      <c r="O24" s="422">
        <v>25164</v>
      </c>
      <c r="P24" s="422">
        <f>SUM(Q24:R24)</f>
        <v>220465</v>
      </c>
      <c r="Q24" s="422">
        <v>194216</v>
      </c>
      <c r="R24" s="422">
        <v>26249</v>
      </c>
      <c r="S24" s="74"/>
      <c r="T24" s="74"/>
      <c r="U24" s="481"/>
    </row>
    <row r="25" spans="10:21" ht="24.75" customHeight="1" hidden="1">
      <c r="J25" s="418" t="s">
        <v>1272</v>
      </c>
      <c r="K25" s="421">
        <v>108265</v>
      </c>
      <c r="L25" s="422">
        <v>40114</v>
      </c>
      <c r="M25" s="422">
        <v>37241</v>
      </c>
      <c r="N25" s="422">
        <v>2257</v>
      </c>
      <c r="O25" s="422">
        <v>28653</v>
      </c>
      <c r="P25" s="422">
        <f>SUM(Q25:R25)</f>
        <v>108265</v>
      </c>
      <c r="Q25" s="422">
        <v>95894</v>
      </c>
      <c r="R25" s="422">
        <v>12371</v>
      </c>
      <c r="S25" s="74"/>
      <c r="T25" s="74"/>
      <c r="U25" s="481"/>
    </row>
    <row r="26" spans="10:21" ht="24.75" customHeight="1">
      <c r="J26" s="394" t="s">
        <v>1273</v>
      </c>
      <c r="K26" s="421">
        <v>568662</v>
      </c>
      <c r="L26" s="422">
        <v>262562</v>
      </c>
      <c r="M26" s="422">
        <v>190032</v>
      </c>
      <c r="N26" s="422">
        <v>20032</v>
      </c>
      <c r="O26" s="422">
        <v>96036</v>
      </c>
      <c r="P26" s="422">
        <v>568662</v>
      </c>
      <c r="Q26" s="422">
        <v>454911</v>
      </c>
      <c r="R26" s="422">
        <v>113751</v>
      </c>
      <c r="S26" s="74"/>
      <c r="T26" s="74" t="s">
        <v>1128</v>
      </c>
      <c r="U26" s="618">
        <v>480397</v>
      </c>
    </row>
    <row r="27" spans="10:21" ht="24.75" customHeight="1" hidden="1">
      <c r="J27" s="418" t="s">
        <v>1275</v>
      </c>
      <c r="K27" s="421">
        <v>176027</v>
      </c>
      <c r="L27" s="422">
        <v>67065</v>
      </c>
      <c r="M27" s="422">
        <v>96362</v>
      </c>
      <c r="N27" s="422">
        <v>9284</v>
      </c>
      <c r="O27" s="422">
        <v>3316</v>
      </c>
      <c r="P27" s="422">
        <v>176027</v>
      </c>
      <c r="Q27" s="422">
        <v>134790</v>
      </c>
      <c r="R27" s="422">
        <v>41237</v>
      </c>
      <c r="S27" s="74"/>
      <c r="T27" s="74"/>
      <c r="U27" s="618"/>
    </row>
    <row r="28" spans="10:21" ht="24.75" customHeight="1" hidden="1">
      <c r="J28" s="418" t="s">
        <v>848</v>
      </c>
      <c r="K28" s="421">
        <v>126654</v>
      </c>
      <c r="L28" s="422">
        <v>64307</v>
      </c>
      <c r="M28" s="422">
        <v>35186</v>
      </c>
      <c r="N28" s="422">
        <v>5851</v>
      </c>
      <c r="O28" s="422">
        <v>21310</v>
      </c>
      <c r="P28" s="422">
        <v>126654</v>
      </c>
      <c r="Q28" s="422">
        <v>118451</v>
      </c>
      <c r="R28" s="422">
        <v>8203</v>
      </c>
      <c r="S28" s="74"/>
      <c r="T28" s="74"/>
      <c r="U28" s="618"/>
    </row>
    <row r="29" spans="10:22" ht="24.75" customHeight="1" hidden="1">
      <c r="J29" s="418" t="s">
        <v>1270</v>
      </c>
      <c r="K29" s="421">
        <v>102372</v>
      </c>
      <c r="L29" s="422">
        <v>55306</v>
      </c>
      <c r="M29" s="422">
        <v>38458</v>
      </c>
      <c r="N29" s="422">
        <v>3267</v>
      </c>
      <c r="O29" s="422">
        <v>5341</v>
      </c>
      <c r="P29" s="422">
        <v>102372</v>
      </c>
      <c r="Q29" s="422">
        <v>93657</v>
      </c>
      <c r="R29" s="422">
        <v>8715</v>
      </c>
      <c r="S29" s="74"/>
      <c r="T29" s="74"/>
      <c r="U29" s="618"/>
      <c r="V29" s="510"/>
    </row>
    <row r="30" spans="10:24" ht="24.75" customHeight="1" hidden="1">
      <c r="J30" s="427" t="s">
        <v>1272</v>
      </c>
      <c r="K30" s="422">
        <v>163609</v>
      </c>
      <c r="L30" s="422">
        <v>75884</v>
      </c>
      <c r="M30" s="422">
        <v>20026</v>
      </c>
      <c r="N30" s="422">
        <v>1630</v>
      </c>
      <c r="O30" s="422">
        <v>66069</v>
      </c>
      <c r="P30" s="422">
        <v>163609</v>
      </c>
      <c r="Q30" s="422">
        <v>108013</v>
      </c>
      <c r="R30" s="422">
        <v>55596</v>
      </c>
      <c r="S30" s="74"/>
      <c r="T30" s="510" t="s">
        <v>875</v>
      </c>
      <c r="U30" s="618">
        <v>761565</v>
      </c>
      <c r="W30" s="446" t="s">
        <v>876</v>
      </c>
      <c r="X30" s="487">
        <v>75564</v>
      </c>
    </row>
    <row r="31" spans="10:24" ht="24.75" customHeight="1">
      <c r="J31" s="425" t="s">
        <v>1276</v>
      </c>
      <c r="K31" s="422">
        <f aca="true" t="shared" si="1" ref="K31:R31">SUM(K32:K35)</f>
        <v>551405</v>
      </c>
      <c r="L31" s="422">
        <f t="shared" si="1"/>
        <v>255516</v>
      </c>
      <c r="M31" s="422">
        <f t="shared" si="1"/>
        <v>188825</v>
      </c>
      <c r="N31" s="422">
        <f t="shared" si="1"/>
        <v>42598</v>
      </c>
      <c r="O31" s="422">
        <f t="shared" si="1"/>
        <v>64466</v>
      </c>
      <c r="P31" s="422">
        <f t="shared" si="1"/>
        <v>551405</v>
      </c>
      <c r="Q31" s="422">
        <f t="shared" si="1"/>
        <v>510332</v>
      </c>
      <c r="R31" s="422">
        <f t="shared" si="1"/>
        <v>41073</v>
      </c>
      <c r="S31" s="74"/>
      <c r="T31" t="s">
        <v>1129</v>
      </c>
      <c r="U31" s="618">
        <v>568662</v>
      </c>
      <c r="W31" s="446" t="s">
        <v>877</v>
      </c>
      <c r="X31" s="487">
        <v>71196</v>
      </c>
    </row>
    <row r="32" spans="10:24" ht="24.75" customHeight="1" hidden="1">
      <c r="J32" s="427" t="s">
        <v>1275</v>
      </c>
      <c r="K32" s="422">
        <v>140555</v>
      </c>
      <c r="L32" s="422">
        <v>49421</v>
      </c>
      <c r="M32" s="422">
        <v>54331</v>
      </c>
      <c r="N32" s="422">
        <v>17030</v>
      </c>
      <c r="O32" s="422">
        <v>19773</v>
      </c>
      <c r="P32" s="422">
        <v>140555</v>
      </c>
      <c r="Q32" s="422">
        <v>132554</v>
      </c>
      <c r="R32" s="422">
        <v>8001</v>
      </c>
      <c r="S32" s="74"/>
      <c r="U32" s="618"/>
      <c r="W32" s="446" t="s">
        <v>879</v>
      </c>
      <c r="X32" s="619">
        <v>110037</v>
      </c>
    </row>
    <row r="33" spans="10:24" ht="24.75" customHeight="1" hidden="1">
      <c r="J33" s="427" t="s">
        <v>848</v>
      </c>
      <c r="K33" s="422">
        <v>143607</v>
      </c>
      <c r="L33" s="422">
        <v>78096</v>
      </c>
      <c r="M33" s="422">
        <v>29760</v>
      </c>
      <c r="N33" s="422">
        <v>14792</v>
      </c>
      <c r="O33" s="422">
        <v>20959</v>
      </c>
      <c r="P33" s="422">
        <v>143607</v>
      </c>
      <c r="Q33" s="422">
        <v>122014</v>
      </c>
      <c r="R33" s="422">
        <v>21593</v>
      </c>
      <c r="S33" s="74"/>
      <c r="U33" s="618"/>
      <c r="W33" s="402" t="s">
        <v>881</v>
      </c>
      <c r="X33" s="619">
        <v>52670</v>
      </c>
    </row>
    <row r="34" spans="10:24" ht="24.75" customHeight="1" hidden="1">
      <c r="J34" s="427" t="s">
        <v>1270</v>
      </c>
      <c r="K34" s="422">
        <v>115820</v>
      </c>
      <c r="L34" s="422">
        <v>59592</v>
      </c>
      <c r="M34" s="422">
        <v>39600</v>
      </c>
      <c r="N34" s="422">
        <v>8294</v>
      </c>
      <c r="O34" s="422">
        <v>8334</v>
      </c>
      <c r="P34" s="422">
        <v>115820</v>
      </c>
      <c r="Q34" s="422">
        <v>110555</v>
      </c>
      <c r="R34" s="422">
        <v>5265</v>
      </c>
      <c r="S34" s="74"/>
      <c r="T34" t="s">
        <v>462</v>
      </c>
      <c r="U34" s="618">
        <v>551405</v>
      </c>
      <c r="W34" s="402" t="s">
        <v>883</v>
      </c>
      <c r="X34" s="487">
        <f>K23</f>
        <v>98997</v>
      </c>
    </row>
    <row r="35" spans="10:24" ht="24.75" customHeight="1" hidden="1">
      <c r="J35" s="427" t="s">
        <v>1272</v>
      </c>
      <c r="K35" s="422">
        <v>151423</v>
      </c>
      <c r="L35" s="422">
        <v>68407</v>
      </c>
      <c r="M35" s="422">
        <v>65134</v>
      </c>
      <c r="N35" s="422">
        <v>2482</v>
      </c>
      <c r="O35" s="422">
        <v>15400</v>
      </c>
      <c r="P35" s="422">
        <v>151423</v>
      </c>
      <c r="Q35" s="422">
        <v>145209</v>
      </c>
      <c r="R35" s="422">
        <v>6214</v>
      </c>
      <c r="S35" s="74"/>
      <c r="T35" t="s">
        <v>462</v>
      </c>
      <c r="U35" s="620">
        <v>551405</v>
      </c>
      <c r="W35" s="461" t="s">
        <v>885</v>
      </c>
      <c r="X35" s="487">
        <f>K24</f>
        <v>220465</v>
      </c>
    </row>
    <row r="36" spans="10:24" ht="24.75" customHeight="1">
      <c r="J36" s="427"/>
      <c r="K36" s="422"/>
      <c r="L36" s="422"/>
      <c r="M36" s="422"/>
      <c r="N36" s="422"/>
      <c r="O36" s="422"/>
      <c r="P36" s="422"/>
      <c r="Q36" s="422"/>
      <c r="R36" s="422"/>
      <c r="S36" s="74"/>
      <c r="T36" t="s">
        <v>462</v>
      </c>
      <c r="U36" s="620">
        <v>551405</v>
      </c>
      <c r="W36" s="461"/>
      <c r="X36" s="487"/>
    </row>
    <row r="37" spans="10:24" ht="24.75" customHeight="1">
      <c r="J37" s="425" t="s">
        <v>1278</v>
      </c>
      <c r="K37" s="422">
        <f aca="true" t="shared" si="2" ref="K37:R37">SUM(K38:K41)</f>
        <v>581065</v>
      </c>
      <c r="L37" s="422">
        <f t="shared" si="2"/>
        <v>204532</v>
      </c>
      <c r="M37" s="422">
        <f t="shared" si="2"/>
        <v>78638</v>
      </c>
      <c r="N37" s="422">
        <f t="shared" si="2"/>
        <v>42239</v>
      </c>
      <c r="O37" s="422">
        <f t="shared" si="2"/>
        <v>255656</v>
      </c>
      <c r="P37" s="422">
        <f t="shared" si="2"/>
        <v>604253</v>
      </c>
      <c r="Q37" s="422">
        <f t="shared" si="2"/>
        <v>489301</v>
      </c>
      <c r="R37" s="422">
        <f t="shared" si="2"/>
        <v>114952</v>
      </c>
      <c r="S37" s="74"/>
      <c r="T37" t="s">
        <v>1198</v>
      </c>
      <c r="U37" s="620">
        <v>581065</v>
      </c>
      <c r="W37" s="461" t="s">
        <v>888</v>
      </c>
      <c r="X37" s="487">
        <f>K25</f>
        <v>108265</v>
      </c>
    </row>
    <row r="38" spans="10:24" ht="24.75" customHeight="1" hidden="1">
      <c r="J38" s="427" t="s">
        <v>1275</v>
      </c>
      <c r="K38" s="422">
        <v>81824</v>
      </c>
      <c r="L38" s="422">
        <v>35625</v>
      </c>
      <c r="M38" s="422">
        <v>25395</v>
      </c>
      <c r="N38" s="422">
        <v>1030</v>
      </c>
      <c r="O38" s="422">
        <v>19774</v>
      </c>
      <c r="P38" s="422">
        <v>105012</v>
      </c>
      <c r="Q38" s="422">
        <v>81360</v>
      </c>
      <c r="R38" s="422">
        <v>23652</v>
      </c>
      <c r="S38" s="74"/>
      <c r="W38" s="461"/>
      <c r="X38" s="487"/>
    </row>
    <row r="39" spans="10:24" ht="24.75" customHeight="1" hidden="1">
      <c r="J39" s="427" t="s">
        <v>848</v>
      </c>
      <c r="K39" s="422">
        <v>129438</v>
      </c>
      <c r="L39" s="422">
        <v>54739</v>
      </c>
      <c r="M39" s="422">
        <v>15777</v>
      </c>
      <c r="N39" s="422">
        <v>311</v>
      </c>
      <c r="O39" s="422">
        <v>58611</v>
      </c>
      <c r="P39" s="422">
        <v>129438</v>
      </c>
      <c r="Q39" s="422">
        <v>114173</v>
      </c>
      <c r="R39" s="422">
        <v>15265</v>
      </c>
      <c r="S39" s="74"/>
      <c r="W39" s="461"/>
      <c r="X39" s="487"/>
    </row>
    <row r="40" spans="10:24" ht="24.75" customHeight="1" hidden="1">
      <c r="J40" s="427" t="s">
        <v>1270</v>
      </c>
      <c r="K40" s="422">
        <v>234064</v>
      </c>
      <c r="L40" s="422">
        <v>73722</v>
      </c>
      <c r="M40" s="422">
        <v>32042</v>
      </c>
      <c r="N40" s="422">
        <v>39213</v>
      </c>
      <c r="O40" s="422">
        <v>89087</v>
      </c>
      <c r="P40" s="422">
        <v>234064</v>
      </c>
      <c r="Q40" s="422">
        <v>189020</v>
      </c>
      <c r="R40" s="422">
        <v>45044</v>
      </c>
      <c r="S40" s="74"/>
      <c r="W40" s="461"/>
      <c r="X40" s="487"/>
    </row>
    <row r="41" spans="10:24" ht="24.75" customHeight="1">
      <c r="J41" s="427" t="s">
        <v>1272</v>
      </c>
      <c r="K41" s="422">
        <v>135739</v>
      </c>
      <c r="L41" s="422">
        <v>40446</v>
      </c>
      <c r="M41" s="422">
        <v>5424</v>
      </c>
      <c r="N41" s="422">
        <v>1685</v>
      </c>
      <c r="O41" s="422">
        <v>88184</v>
      </c>
      <c r="P41" s="422">
        <v>135739</v>
      </c>
      <c r="Q41" s="422">
        <v>104748</v>
      </c>
      <c r="R41" s="422">
        <v>30991</v>
      </c>
      <c r="S41" s="74"/>
      <c r="T41" t="s">
        <v>1277</v>
      </c>
      <c r="U41" s="620">
        <v>880569</v>
      </c>
      <c r="W41" s="461"/>
      <c r="X41" s="487"/>
    </row>
    <row r="42" spans="10:24" ht="24.75" customHeight="1">
      <c r="J42" s="425" t="s">
        <v>846</v>
      </c>
      <c r="K42" s="422">
        <f aca="true" t="shared" si="3" ref="K42:R42">SUM(K43:K46)</f>
        <v>880569</v>
      </c>
      <c r="L42" s="422">
        <f t="shared" si="3"/>
        <v>282900</v>
      </c>
      <c r="M42" s="422">
        <f t="shared" si="3"/>
        <v>271994</v>
      </c>
      <c r="N42" s="422">
        <f t="shared" si="3"/>
        <v>795</v>
      </c>
      <c r="O42" s="422">
        <f t="shared" si="3"/>
        <v>324880</v>
      </c>
      <c r="P42" s="422">
        <f t="shared" si="3"/>
        <v>880569</v>
      </c>
      <c r="Q42" s="422">
        <f t="shared" si="3"/>
        <v>782928</v>
      </c>
      <c r="R42" s="422">
        <f t="shared" si="3"/>
        <v>97641</v>
      </c>
      <c r="S42" s="74"/>
      <c r="W42" s="461"/>
      <c r="X42" s="487"/>
    </row>
    <row r="43" spans="10:24" ht="24.75" customHeight="1">
      <c r="J43" s="427" t="s">
        <v>1275</v>
      </c>
      <c r="K43" s="422">
        <v>205975</v>
      </c>
      <c r="L43" s="422">
        <v>88203</v>
      </c>
      <c r="M43" s="422">
        <v>25682</v>
      </c>
      <c r="N43" s="422">
        <v>0</v>
      </c>
      <c r="O43" s="422">
        <v>92090</v>
      </c>
      <c r="P43" s="422">
        <v>205975</v>
      </c>
      <c r="Q43" s="422">
        <v>176524</v>
      </c>
      <c r="R43" s="422">
        <v>29451</v>
      </c>
      <c r="S43" s="74"/>
      <c r="W43" s="402" t="s">
        <v>891</v>
      </c>
      <c r="X43" s="487">
        <f>K26</f>
        <v>568662</v>
      </c>
    </row>
    <row r="44" spans="10:24" ht="24.75" customHeight="1">
      <c r="J44" s="427" t="s">
        <v>848</v>
      </c>
      <c r="K44" s="422">
        <v>197599</v>
      </c>
      <c r="L44" s="422">
        <v>91926</v>
      </c>
      <c r="M44" s="422">
        <v>26469</v>
      </c>
      <c r="N44" s="422">
        <v>351</v>
      </c>
      <c r="O44" s="422">
        <v>78853</v>
      </c>
      <c r="P44" s="422">
        <v>197599</v>
      </c>
      <c r="Q44" s="422">
        <v>167331</v>
      </c>
      <c r="R44" s="422">
        <v>30268</v>
      </c>
      <c r="S44" s="74"/>
      <c r="W44" s="402"/>
      <c r="X44" s="487"/>
    </row>
    <row r="45" spans="10:24" ht="24.75" customHeight="1">
      <c r="J45" s="427" t="s">
        <v>1270</v>
      </c>
      <c r="K45" s="422">
        <v>158011</v>
      </c>
      <c r="L45" s="422">
        <v>66195</v>
      </c>
      <c r="M45" s="422">
        <v>23890</v>
      </c>
      <c r="N45" s="422">
        <v>444</v>
      </c>
      <c r="O45" s="422">
        <v>67482</v>
      </c>
      <c r="P45" s="422">
        <v>158011</v>
      </c>
      <c r="Q45" s="422">
        <v>141511</v>
      </c>
      <c r="R45" s="422">
        <v>16500</v>
      </c>
      <c r="S45" s="74"/>
      <c r="W45" s="402"/>
      <c r="X45" s="487"/>
    </row>
    <row r="46" spans="10:24" ht="24.75" customHeight="1" thickBot="1">
      <c r="J46" s="427" t="s">
        <v>1272</v>
      </c>
      <c r="K46" s="422">
        <v>318984</v>
      </c>
      <c r="L46" s="422">
        <v>36576</v>
      </c>
      <c r="M46" s="422">
        <v>195953</v>
      </c>
      <c r="N46" s="422">
        <v>0</v>
      </c>
      <c r="O46" s="422">
        <v>86455</v>
      </c>
      <c r="P46" s="422">
        <v>318984</v>
      </c>
      <c r="Q46" s="422">
        <v>297562</v>
      </c>
      <c r="R46" s="422">
        <v>21422</v>
      </c>
      <c r="S46" s="74"/>
      <c r="W46" s="402" t="s">
        <v>891</v>
      </c>
      <c r="X46" s="487">
        <f>K27</f>
        <v>176027</v>
      </c>
    </row>
    <row r="47" spans="10:24" ht="24.75" customHeight="1" thickBot="1">
      <c r="J47" s="856" t="s">
        <v>892</v>
      </c>
      <c r="K47" s="1051">
        <f aca="true" t="shared" si="4" ref="K47:R47">(K46-K45)/K45*100</f>
        <v>101.87455303744677</v>
      </c>
      <c r="L47" s="1022">
        <f t="shared" si="4"/>
        <v>-44.7450713800136</v>
      </c>
      <c r="M47" s="1022">
        <f t="shared" si="4"/>
        <v>720.2302218501466</v>
      </c>
      <c r="N47" s="1022">
        <f t="shared" si="4"/>
        <v>-100</v>
      </c>
      <c r="O47" s="1022">
        <f t="shared" si="4"/>
        <v>28.11564565365579</v>
      </c>
      <c r="P47" s="1022">
        <f t="shared" si="4"/>
        <v>101.87455303744677</v>
      </c>
      <c r="Q47" s="1022">
        <f t="shared" si="4"/>
        <v>110.27481962532949</v>
      </c>
      <c r="R47" s="1022">
        <f t="shared" si="4"/>
        <v>29.83030303030303</v>
      </c>
      <c r="W47" s="402" t="s">
        <v>893</v>
      </c>
      <c r="X47">
        <v>126654</v>
      </c>
    </row>
    <row r="48" spans="10:24" ht="24.75" customHeight="1" thickBot="1">
      <c r="J48" s="723"/>
      <c r="K48" s="1051"/>
      <c r="L48" s="1022"/>
      <c r="M48" s="1022"/>
      <c r="N48" s="1022"/>
      <c r="O48" s="1022"/>
      <c r="P48" s="1022"/>
      <c r="Q48" s="1022"/>
      <c r="R48" s="1022"/>
      <c r="W48" s="402" t="s">
        <v>894</v>
      </c>
      <c r="X48">
        <v>102372</v>
      </c>
    </row>
    <row r="49" spans="10:18" ht="24.75" customHeight="1" thickBot="1">
      <c r="J49" s="1030" t="s">
        <v>895</v>
      </c>
      <c r="K49" s="1051">
        <f aca="true" t="shared" si="5" ref="K49:R49">(K46-K41)/K41*100</f>
        <v>134.9980477239408</v>
      </c>
      <c r="L49" s="1022">
        <f t="shared" si="5"/>
        <v>-9.568313306631063</v>
      </c>
      <c r="M49" s="1022">
        <f t="shared" si="5"/>
        <v>3512.702802359882</v>
      </c>
      <c r="N49" s="1022">
        <f t="shared" si="5"/>
        <v>-100</v>
      </c>
      <c r="O49" s="1022">
        <f t="shared" si="5"/>
        <v>-1.960673137984215</v>
      </c>
      <c r="P49" s="1022">
        <f t="shared" si="5"/>
        <v>134.9980477239408</v>
      </c>
      <c r="Q49" s="1022">
        <f t="shared" si="5"/>
        <v>184.07415893382213</v>
      </c>
      <c r="R49" s="1022">
        <f t="shared" si="5"/>
        <v>-30.8767061404924</v>
      </c>
    </row>
    <row r="50" spans="10:18" ht="24.75" customHeight="1" thickBot="1">
      <c r="J50" s="741"/>
      <c r="K50" s="1051"/>
      <c r="L50" s="1022"/>
      <c r="M50" s="1022"/>
      <c r="N50" s="1022"/>
      <c r="O50" s="1022"/>
      <c r="P50" s="1022"/>
      <c r="Q50" s="1022"/>
      <c r="R50" s="1022"/>
    </row>
    <row r="51" spans="1:18" ht="24.75" customHeight="1">
      <c r="A51" s="478"/>
      <c r="B51" s="478"/>
      <c r="C51" s="478"/>
      <c r="D51" s="478"/>
      <c r="E51" s="478"/>
      <c r="F51" s="478"/>
      <c r="G51" s="478"/>
      <c r="H51" s="478"/>
      <c r="I51" s="478"/>
      <c r="J51" s="51" t="s">
        <v>1130</v>
      </c>
      <c r="K51" s="474"/>
      <c r="L51" s="130"/>
      <c r="M51" s="130"/>
      <c r="N51" s="130"/>
      <c r="O51" s="130"/>
      <c r="P51" s="474"/>
      <c r="Q51" s="130"/>
      <c r="R51" s="130"/>
    </row>
    <row r="53" spans="1:24" ht="24.75" customHeight="1">
      <c r="A53" s="1112" t="s">
        <v>1200</v>
      </c>
      <c r="B53" s="1112"/>
      <c r="C53" s="1112"/>
      <c r="D53" s="1112"/>
      <c r="E53" s="1112"/>
      <c r="F53" s="1112"/>
      <c r="G53" s="1112"/>
      <c r="H53" s="1112"/>
      <c r="I53" s="1112"/>
      <c r="J53" s="863" t="s">
        <v>896</v>
      </c>
      <c r="K53" s="1095"/>
      <c r="L53" s="1095"/>
      <c r="M53" s="1095"/>
      <c r="N53" s="1095"/>
      <c r="O53" s="1095"/>
      <c r="P53" s="1095"/>
      <c r="Q53" s="1095"/>
      <c r="R53" s="1095"/>
      <c r="W53" s="402" t="s">
        <v>897</v>
      </c>
      <c r="X53">
        <v>163609</v>
      </c>
    </row>
    <row r="54" spans="23:24" ht="24.75" customHeight="1">
      <c r="W54" s="402" t="s">
        <v>891</v>
      </c>
      <c r="X54">
        <v>163610</v>
      </c>
    </row>
    <row r="55" spans="11:24" ht="24.75" customHeight="1">
      <c r="K55" s="480"/>
      <c r="P55" s="480"/>
      <c r="W55" s="402" t="s">
        <v>893</v>
      </c>
      <c r="X55">
        <v>163611</v>
      </c>
    </row>
    <row r="56" spans="11:24" ht="24.75" customHeight="1">
      <c r="K56" s="480"/>
      <c r="P56" s="480"/>
      <c r="W56" s="402" t="s">
        <v>898</v>
      </c>
      <c r="X56">
        <v>163612</v>
      </c>
    </row>
    <row r="57" spans="11:24" ht="24.75" customHeight="1">
      <c r="K57" s="480"/>
      <c r="P57" s="480"/>
      <c r="W57" s="402" t="s">
        <v>899</v>
      </c>
      <c r="X57">
        <v>163613</v>
      </c>
    </row>
    <row r="58" spans="11:24" ht="24.75" customHeight="1">
      <c r="K58" s="480"/>
      <c r="P58" s="480"/>
      <c r="W58" s="402" t="s">
        <v>900</v>
      </c>
      <c r="X58">
        <v>140555</v>
      </c>
    </row>
    <row r="59" spans="11:24" ht="24.75" customHeight="1">
      <c r="K59" s="480"/>
      <c r="P59" s="480"/>
      <c r="W59" s="402" t="s">
        <v>901</v>
      </c>
      <c r="X59">
        <v>143607</v>
      </c>
    </row>
    <row r="60" spans="11:16" ht="24.75" customHeight="1">
      <c r="K60" s="480"/>
      <c r="P60" s="480"/>
    </row>
    <row r="61" spans="11:24" ht="24.75" customHeight="1">
      <c r="K61" s="480"/>
      <c r="P61" s="480"/>
      <c r="W61" s="402" t="s">
        <v>901</v>
      </c>
      <c r="X61">
        <v>143607</v>
      </c>
    </row>
    <row r="62" spans="11:24" ht="24.75" customHeight="1">
      <c r="K62" s="480"/>
      <c r="P62" s="480"/>
      <c r="W62" s="402" t="s">
        <v>901</v>
      </c>
      <c r="X62">
        <v>143607</v>
      </c>
    </row>
    <row r="63" spans="11:24" ht="24.75" customHeight="1">
      <c r="K63" s="480"/>
      <c r="P63" s="480"/>
      <c r="W63" s="402" t="s">
        <v>894</v>
      </c>
      <c r="X63">
        <v>115820</v>
      </c>
    </row>
    <row r="64" spans="11:24" ht="24.75" customHeight="1">
      <c r="K64" s="480"/>
      <c r="P64" s="480"/>
      <c r="W64" s="402" t="s">
        <v>1131</v>
      </c>
      <c r="X64" s="367">
        <f>K35</f>
        <v>151423</v>
      </c>
    </row>
    <row r="65" spans="11:24" ht="24.75" customHeight="1">
      <c r="K65" s="480"/>
      <c r="P65" s="480"/>
      <c r="W65" s="402" t="s">
        <v>902</v>
      </c>
      <c r="X65" s="367">
        <v>81824</v>
      </c>
    </row>
    <row r="66" spans="11:24" ht="24.75" customHeight="1">
      <c r="K66" s="480"/>
      <c r="P66" s="480"/>
      <c r="W66" s="621" t="s">
        <v>1132</v>
      </c>
      <c r="X66">
        <v>129438</v>
      </c>
    </row>
    <row r="67" spans="11:24" ht="24.75" customHeight="1">
      <c r="K67" s="480"/>
      <c r="P67" s="480"/>
      <c r="W67" s="402" t="s">
        <v>1133</v>
      </c>
      <c r="X67">
        <v>234064</v>
      </c>
    </row>
    <row r="68" spans="11:24" ht="24.75" customHeight="1">
      <c r="K68" s="480"/>
      <c r="P68" s="480"/>
      <c r="W68" s="402" t="s">
        <v>1134</v>
      </c>
      <c r="X68">
        <v>135739</v>
      </c>
    </row>
    <row r="69" spans="11:24" ht="24.75" customHeight="1">
      <c r="K69" s="480"/>
      <c r="P69" s="480"/>
      <c r="W69" s="621" t="s">
        <v>1135</v>
      </c>
      <c r="X69">
        <v>205975</v>
      </c>
    </row>
    <row r="70" spans="11:24" ht="24.75" customHeight="1">
      <c r="K70" s="480"/>
      <c r="P70" s="480"/>
      <c r="W70" s="402" t="s">
        <v>1136</v>
      </c>
      <c r="X70">
        <v>197599</v>
      </c>
    </row>
    <row r="71" spans="11:24" ht="24.75" customHeight="1">
      <c r="K71" s="480"/>
      <c r="P71" s="480"/>
      <c r="W71" s="402" t="s">
        <v>894</v>
      </c>
      <c r="X71">
        <v>158011</v>
      </c>
    </row>
    <row r="72" spans="11:24" ht="24.75" customHeight="1">
      <c r="K72" s="480"/>
      <c r="P72" s="480"/>
      <c r="W72" s="622" t="s">
        <v>1223</v>
      </c>
      <c r="X72">
        <v>318984</v>
      </c>
    </row>
    <row r="73" spans="11:16" ht="24.75" customHeight="1">
      <c r="K73" s="480"/>
      <c r="P73" s="480"/>
    </row>
    <row r="74" spans="11:16" ht="24.75" customHeight="1">
      <c r="K74" s="480"/>
      <c r="P74" s="480"/>
    </row>
    <row r="75" spans="11:16" ht="24.75" customHeight="1">
      <c r="K75" s="480"/>
      <c r="P75" s="480"/>
    </row>
    <row r="76" spans="11:16" ht="24.75" customHeight="1">
      <c r="K76" s="480"/>
      <c r="P76" s="480"/>
    </row>
    <row r="77" spans="11:16" ht="24.75" customHeight="1">
      <c r="K77" s="480"/>
      <c r="P77" s="480"/>
    </row>
    <row r="78" spans="11:16" ht="24.75" customHeight="1">
      <c r="K78" s="480"/>
      <c r="P78" s="480"/>
    </row>
    <row r="79" spans="11:16" ht="24.75" customHeight="1">
      <c r="K79" s="480"/>
      <c r="P79" s="480"/>
    </row>
    <row r="80" spans="11:16" ht="24.75" customHeight="1">
      <c r="K80" s="480"/>
      <c r="P80" s="480"/>
    </row>
    <row r="81" spans="11:16" ht="24.75" customHeight="1">
      <c r="K81" s="480"/>
      <c r="P81" s="480"/>
    </row>
    <row r="82" spans="11:16" ht="24.75" customHeight="1">
      <c r="K82" s="480"/>
      <c r="P82" s="480"/>
    </row>
    <row r="83" spans="11:16" ht="24.75" customHeight="1">
      <c r="K83" s="480"/>
      <c r="P83" s="480"/>
    </row>
    <row r="84" spans="11:16" ht="24.75" customHeight="1">
      <c r="K84" s="480"/>
      <c r="P84" s="480"/>
    </row>
    <row r="85" spans="11:16" ht="24.75" customHeight="1">
      <c r="K85" s="480"/>
      <c r="P85" s="480"/>
    </row>
    <row r="86" spans="11:16" ht="24.75" customHeight="1">
      <c r="K86" s="480"/>
      <c r="P86" s="480"/>
    </row>
  </sheetData>
  <mergeCells count="34">
    <mergeCell ref="A53:I53"/>
    <mergeCell ref="J2:P2"/>
    <mergeCell ref="J47:J48"/>
    <mergeCell ref="J49:J50"/>
    <mergeCell ref="A3:I6"/>
    <mergeCell ref="O47:O48"/>
    <mergeCell ref="P47:P48"/>
    <mergeCell ref="J53:R53"/>
    <mergeCell ref="A1:I2"/>
    <mergeCell ref="K49:K50"/>
    <mergeCell ref="R47:R48"/>
    <mergeCell ref="Q49:Q50"/>
    <mergeCell ref="K3:O3"/>
    <mergeCell ref="P4:P5"/>
    <mergeCell ref="P3:R3"/>
    <mergeCell ref="K4:K5"/>
    <mergeCell ref="L4:M4"/>
    <mergeCell ref="N4:O4"/>
    <mergeCell ref="R49:R50"/>
    <mergeCell ref="Q4:Q5"/>
    <mergeCell ref="Q47:Q48"/>
    <mergeCell ref="M47:M48"/>
    <mergeCell ref="N47:N48"/>
    <mergeCell ref="N49:N50"/>
    <mergeCell ref="O49:O50"/>
    <mergeCell ref="P49:P50"/>
    <mergeCell ref="L49:L50"/>
    <mergeCell ref="M49:M50"/>
    <mergeCell ref="K47:K48"/>
    <mergeCell ref="L47:L48"/>
    <mergeCell ref="J3:J5"/>
    <mergeCell ref="J1:R1"/>
    <mergeCell ref="Q2:R2"/>
    <mergeCell ref="R4:R5"/>
  </mergeCells>
  <printOptions/>
  <pageMargins left="0.7480314960629921" right="0.7480314960629921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selection activeCell="A1" sqref="A1"/>
    </sheetView>
  </sheetViews>
  <sheetFormatPr defaultColWidth="9.00390625" defaultRowHeight="16.5"/>
  <cols>
    <col min="1" max="1" width="75.875" style="0" customWidth="1"/>
    <col min="2" max="2" width="11.875" style="0" customWidth="1"/>
    <col min="3" max="3" width="8.25390625" style="0" customWidth="1"/>
    <col min="4" max="4" width="9.125" style="0" bestFit="1" customWidth="1"/>
    <col min="5" max="5" width="6.75390625" style="0" customWidth="1"/>
    <col min="6" max="6" width="9.25390625" style="0" customWidth="1"/>
    <col min="7" max="7" width="7.25390625" style="0" customWidth="1"/>
    <col min="8" max="8" width="7.125" style="0" customWidth="1"/>
    <col min="9" max="9" width="9.125" style="0" bestFit="1" customWidth="1"/>
    <col min="10" max="10" width="7.625" style="0" customWidth="1"/>
    <col min="11" max="11" width="9.125" style="0" bestFit="1" customWidth="1"/>
    <col min="12" max="12" width="10.875" style="0" bestFit="1" customWidth="1"/>
    <col min="13" max="13" width="11.00390625" style="0" customWidth="1"/>
    <col min="14" max="14" width="12.50390625" style="0" customWidth="1"/>
    <col min="15" max="15" width="4.375" style="0" customWidth="1"/>
    <col min="16" max="16" width="14.75390625" style="0" customWidth="1"/>
    <col min="17" max="17" width="10.125" style="0" bestFit="1" customWidth="1"/>
  </cols>
  <sheetData>
    <row r="1" spans="1:11" ht="43.5" customHeight="1" thickBot="1">
      <c r="A1" s="623" t="s">
        <v>1137</v>
      </c>
      <c r="B1" s="1081" t="s">
        <v>1138</v>
      </c>
      <c r="C1" s="1081"/>
      <c r="D1" s="1081"/>
      <c r="E1" s="1081"/>
      <c r="F1" s="1081"/>
      <c r="G1" s="1081"/>
      <c r="H1" s="1081"/>
      <c r="I1" s="1081"/>
      <c r="J1" s="1081"/>
      <c r="K1" s="624" t="s">
        <v>1139</v>
      </c>
    </row>
    <row r="2" spans="1:11" ht="85.5" customHeight="1" thickBot="1">
      <c r="A2" s="1174" t="s">
        <v>1140</v>
      </c>
      <c r="B2" s="625" t="s">
        <v>1141</v>
      </c>
      <c r="C2" s="626" t="s">
        <v>1142</v>
      </c>
      <c r="D2" s="627" t="s">
        <v>1143</v>
      </c>
      <c r="E2" s="627" t="s">
        <v>1144</v>
      </c>
      <c r="F2" s="627" t="s">
        <v>1145</v>
      </c>
      <c r="G2" s="627" t="s">
        <v>1146</v>
      </c>
      <c r="H2" s="627" t="s">
        <v>1147</v>
      </c>
      <c r="I2" s="627" t="s">
        <v>1148</v>
      </c>
      <c r="J2" s="627" t="s">
        <v>1149</v>
      </c>
      <c r="K2" s="628" t="s">
        <v>1150</v>
      </c>
    </row>
    <row r="3" spans="1:14" ht="27" customHeight="1" hidden="1">
      <c r="A3" s="1174"/>
      <c r="B3" s="394" t="s">
        <v>1151</v>
      </c>
      <c r="C3" s="629">
        <f>SUM(D3:K3)</f>
        <v>2547149</v>
      </c>
      <c r="D3" s="422">
        <v>1251223</v>
      </c>
      <c r="E3" s="422">
        <v>27626</v>
      </c>
      <c r="F3" s="422">
        <v>1153500</v>
      </c>
      <c r="G3" s="422"/>
      <c r="H3" s="422">
        <v>114800</v>
      </c>
      <c r="I3" s="506">
        <v>0</v>
      </c>
      <c r="J3" s="506">
        <v>0</v>
      </c>
      <c r="K3" s="506">
        <v>0</v>
      </c>
      <c r="M3" s="484"/>
      <c r="N3" s="630"/>
    </row>
    <row r="4" spans="1:14" ht="27" customHeight="1" hidden="1">
      <c r="A4" s="1174"/>
      <c r="B4" s="400" t="s">
        <v>1152</v>
      </c>
      <c r="C4" s="421">
        <f>SUM(D4:K4)</f>
        <v>2787530</v>
      </c>
      <c r="D4" s="422">
        <v>1218105</v>
      </c>
      <c r="E4" s="422">
        <v>6900</v>
      </c>
      <c r="F4" s="422">
        <v>1320800</v>
      </c>
      <c r="G4" s="422"/>
      <c r="H4" s="422">
        <v>217110</v>
      </c>
      <c r="I4" s="422">
        <v>24615</v>
      </c>
      <c r="J4" s="506">
        <v>0</v>
      </c>
      <c r="K4" s="506">
        <v>0</v>
      </c>
      <c r="M4" s="510"/>
      <c r="N4" s="631"/>
    </row>
    <row r="5" spans="1:20" ht="27" customHeight="1" hidden="1">
      <c r="A5" s="1174"/>
      <c r="B5" s="394"/>
      <c r="C5" s="421"/>
      <c r="D5" s="422"/>
      <c r="E5" s="422"/>
      <c r="F5" s="422"/>
      <c r="G5" s="422"/>
      <c r="H5" s="422"/>
      <c r="I5" s="422"/>
      <c r="J5" s="422"/>
      <c r="K5" s="422"/>
      <c r="M5" s="510"/>
      <c r="N5" s="631"/>
      <c r="S5" s="632"/>
      <c r="T5" s="631"/>
    </row>
    <row r="6" spans="1:20" ht="27" customHeight="1" hidden="1">
      <c r="A6" s="35"/>
      <c r="B6" s="400" t="s">
        <v>1153</v>
      </c>
      <c r="C6" s="421">
        <f>SUM(D6:K6)</f>
        <v>1877172</v>
      </c>
      <c r="D6" s="422">
        <v>1429042</v>
      </c>
      <c r="E6" s="422">
        <v>12000</v>
      </c>
      <c r="F6" s="422">
        <v>327000</v>
      </c>
      <c r="G6" s="506">
        <v>0</v>
      </c>
      <c r="H6" s="422">
        <v>64000</v>
      </c>
      <c r="I6" s="422">
        <v>45130</v>
      </c>
      <c r="J6" s="506">
        <v>0</v>
      </c>
      <c r="K6" s="506">
        <v>0</v>
      </c>
      <c r="T6" s="631"/>
    </row>
    <row r="7" spans="1:20" ht="27" customHeight="1" hidden="1">
      <c r="A7" s="35"/>
      <c r="B7" s="394" t="s">
        <v>1154</v>
      </c>
      <c r="C7" s="421">
        <f>SUM(D7:K7)</f>
        <v>1880419</v>
      </c>
      <c r="D7" s="422">
        <v>1139752</v>
      </c>
      <c r="E7" s="422">
        <v>41200</v>
      </c>
      <c r="F7" s="422">
        <v>228000</v>
      </c>
      <c r="G7" s="506">
        <v>0</v>
      </c>
      <c r="H7" s="422">
        <v>62500</v>
      </c>
      <c r="I7" s="422">
        <v>77106</v>
      </c>
      <c r="J7" s="422">
        <v>45531</v>
      </c>
      <c r="K7" s="422">
        <v>286330</v>
      </c>
      <c r="S7" s="632"/>
      <c r="T7" s="631"/>
    </row>
    <row r="8" spans="1:20" ht="27" customHeight="1">
      <c r="A8" s="35"/>
      <c r="B8" s="394" t="s">
        <v>1155</v>
      </c>
      <c r="C8" s="421">
        <f>SUM(D8:K8)</f>
        <v>1985001</v>
      </c>
      <c r="D8" s="422">
        <v>1121319</v>
      </c>
      <c r="E8" s="422">
        <v>46000</v>
      </c>
      <c r="F8" s="422">
        <v>291774</v>
      </c>
      <c r="G8" s="506">
        <v>0</v>
      </c>
      <c r="H8" s="422">
        <v>43260</v>
      </c>
      <c r="I8" s="422">
        <v>127387</v>
      </c>
      <c r="J8" s="422">
        <v>97593</v>
      </c>
      <c r="K8" s="422">
        <v>257668</v>
      </c>
      <c r="S8" s="632"/>
      <c r="T8" s="631"/>
    </row>
    <row r="9" spans="1:20" ht="27" customHeight="1">
      <c r="A9" s="35"/>
      <c r="B9" s="394" t="s">
        <v>1156</v>
      </c>
      <c r="C9" s="421">
        <f>SUM(D9:K9)</f>
        <v>2829536</v>
      </c>
      <c r="D9" s="422">
        <v>1354568</v>
      </c>
      <c r="E9" s="422">
        <v>26200</v>
      </c>
      <c r="F9" s="422">
        <v>799842</v>
      </c>
      <c r="G9" s="506">
        <v>0</v>
      </c>
      <c r="H9" s="422">
        <v>27913</v>
      </c>
      <c r="I9" s="422">
        <v>281010</v>
      </c>
      <c r="J9" s="422">
        <v>100947</v>
      </c>
      <c r="K9" s="422">
        <v>239056</v>
      </c>
      <c r="S9" s="632"/>
      <c r="T9" s="631"/>
    </row>
    <row r="10" spans="2:20" ht="27" customHeight="1">
      <c r="B10" s="394" t="s">
        <v>1157</v>
      </c>
      <c r="C10" s="421">
        <f>SUM(D10:K10)</f>
        <v>3306964</v>
      </c>
      <c r="D10" s="422">
        <v>1438727</v>
      </c>
      <c r="E10" s="422">
        <v>42884</v>
      </c>
      <c r="F10" s="422">
        <v>1017347</v>
      </c>
      <c r="G10" s="506">
        <v>0</v>
      </c>
      <c r="H10" s="422">
        <v>35040</v>
      </c>
      <c r="I10" s="422">
        <v>247905</v>
      </c>
      <c r="J10" s="422">
        <v>62712</v>
      </c>
      <c r="K10" s="422">
        <v>462349</v>
      </c>
      <c r="S10" s="632"/>
      <c r="T10" s="631"/>
    </row>
    <row r="11" spans="2:20" ht="27" customHeight="1">
      <c r="B11" s="394"/>
      <c r="C11" s="421"/>
      <c r="D11" s="422"/>
      <c r="E11" s="422"/>
      <c r="F11" s="422"/>
      <c r="G11" s="422"/>
      <c r="H11" s="422"/>
      <c r="I11" s="422"/>
      <c r="J11" s="422"/>
      <c r="K11" s="422"/>
      <c r="S11" s="632"/>
      <c r="T11" s="631"/>
    </row>
    <row r="12" spans="2:11" ht="27" customHeight="1">
      <c r="B12" s="394" t="s">
        <v>1158</v>
      </c>
      <c r="C12" s="421">
        <v>3388581</v>
      </c>
      <c r="D12" s="422">
        <v>1371993</v>
      </c>
      <c r="E12" s="422">
        <v>34560</v>
      </c>
      <c r="F12" s="422">
        <v>1118976</v>
      </c>
      <c r="G12" s="506">
        <v>0</v>
      </c>
      <c r="H12" s="422">
        <v>53568</v>
      </c>
      <c r="I12" s="422">
        <v>211804</v>
      </c>
      <c r="J12" s="422">
        <v>82941</v>
      </c>
      <c r="K12" s="422">
        <v>514739</v>
      </c>
    </row>
    <row r="13" spans="2:11" ht="27" customHeight="1">
      <c r="B13" s="394" t="s">
        <v>1159</v>
      </c>
      <c r="C13" s="421">
        <v>2656877</v>
      </c>
      <c r="D13" s="422">
        <v>685262</v>
      </c>
      <c r="E13" s="422">
        <v>22763</v>
      </c>
      <c r="F13" s="422">
        <v>1123953</v>
      </c>
      <c r="G13" s="506">
        <v>0</v>
      </c>
      <c r="H13" s="422">
        <v>64368</v>
      </c>
      <c r="I13" s="422">
        <v>201088</v>
      </c>
      <c r="J13" s="422">
        <v>45869</v>
      </c>
      <c r="K13" s="422">
        <v>513574</v>
      </c>
    </row>
    <row r="14" spans="2:11" ht="27" customHeight="1" hidden="1">
      <c r="B14" s="418" t="s">
        <v>1160</v>
      </c>
      <c r="C14" s="421">
        <f>SUM(D14:K14)</f>
        <v>637658</v>
      </c>
      <c r="D14" s="422">
        <v>109810</v>
      </c>
      <c r="E14" s="422">
        <v>5778</v>
      </c>
      <c r="F14" s="422">
        <v>343488</v>
      </c>
      <c r="G14" s="422"/>
      <c r="H14" s="422">
        <v>20867</v>
      </c>
      <c r="I14" s="422">
        <v>14175</v>
      </c>
      <c r="J14" s="422">
        <v>14239</v>
      </c>
      <c r="K14" s="422">
        <v>129301</v>
      </c>
    </row>
    <row r="15" spans="2:11" ht="27" customHeight="1" hidden="1">
      <c r="B15" s="418" t="s">
        <v>1161</v>
      </c>
      <c r="C15" s="421">
        <f>SUM(D15:K15)</f>
        <v>584903</v>
      </c>
      <c r="D15" s="422">
        <v>85311</v>
      </c>
      <c r="E15" s="422">
        <v>2385</v>
      </c>
      <c r="F15" s="422">
        <v>191793</v>
      </c>
      <c r="G15" s="422"/>
      <c r="H15" s="422">
        <v>9033</v>
      </c>
      <c r="I15" s="422">
        <v>33817</v>
      </c>
      <c r="J15" s="422">
        <v>11873</v>
      </c>
      <c r="K15" s="422">
        <v>250691</v>
      </c>
    </row>
    <row r="16" spans="2:11" ht="27" customHeight="1" hidden="1">
      <c r="B16" s="418" t="s">
        <v>1162</v>
      </c>
      <c r="C16" s="421">
        <f>SUM(D16:K16)</f>
        <v>1053394</v>
      </c>
      <c r="D16" s="422">
        <v>406247</v>
      </c>
      <c r="E16" s="422">
        <v>10800</v>
      </c>
      <c r="F16" s="422">
        <v>357367</v>
      </c>
      <c r="G16" s="422"/>
      <c r="H16" s="422">
        <v>17003</v>
      </c>
      <c r="I16" s="422">
        <v>139397</v>
      </c>
      <c r="J16" s="422">
        <v>10480</v>
      </c>
      <c r="K16" s="422">
        <v>112100</v>
      </c>
    </row>
    <row r="17" spans="2:11" ht="27" customHeight="1" hidden="1">
      <c r="B17" s="418" t="s">
        <v>1163</v>
      </c>
      <c r="C17" s="421">
        <f>SUM(D17:K17)</f>
        <v>380922</v>
      </c>
      <c r="D17" s="422">
        <v>83894</v>
      </c>
      <c r="E17" s="422">
        <v>3800</v>
      </c>
      <c r="F17" s="422">
        <v>231305</v>
      </c>
      <c r="G17" s="422"/>
      <c r="H17" s="422">
        <v>17465</v>
      </c>
      <c r="I17" s="422">
        <v>13699</v>
      </c>
      <c r="J17" s="422">
        <v>9277</v>
      </c>
      <c r="K17" s="422">
        <v>21482</v>
      </c>
    </row>
    <row r="18" spans="2:11" ht="27" customHeight="1">
      <c r="B18" s="394" t="s">
        <v>1164</v>
      </c>
      <c r="C18" s="421">
        <v>3001960</v>
      </c>
      <c r="D18" s="422">
        <v>1121936</v>
      </c>
      <c r="E18" s="422">
        <v>13693</v>
      </c>
      <c r="F18" s="422">
        <v>1113557</v>
      </c>
      <c r="G18" s="506">
        <v>0</v>
      </c>
      <c r="H18" s="422">
        <v>64455</v>
      </c>
      <c r="I18" s="422">
        <v>160804</v>
      </c>
      <c r="J18" s="422">
        <v>39832</v>
      </c>
      <c r="K18" s="422">
        <v>487683</v>
      </c>
    </row>
    <row r="19" spans="2:11" ht="27" customHeight="1" hidden="1">
      <c r="B19" s="418" t="s">
        <v>1165</v>
      </c>
      <c r="C19" s="421">
        <f>SUM(D19:K19)</f>
        <v>691133</v>
      </c>
      <c r="D19" s="422">
        <v>75827</v>
      </c>
      <c r="E19" s="422">
        <v>4400</v>
      </c>
      <c r="F19" s="422">
        <v>304758</v>
      </c>
      <c r="G19" s="422"/>
      <c r="H19" s="422">
        <v>18326</v>
      </c>
      <c r="I19" s="422">
        <v>3034</v>
      </c>
      <c r="J19" s="422">
        <v>7335</v>
      </c>
      <c r="K19" s="422">
        <v>277453</v>
      </c>
    </row>
    <row r="20" spans="2:11" ht="27" customHeight="1" hidden="1">
      <c r="B20" s="418" t="s">
        <v>1166</v>
      </c>
      <c r="C20" s="421">
        <f>SUM(D20:K20)</f>
        <v>647998</v>
      </c>
      <c r="D20" s="422">
        <v>137167</v>
      </c>
      <c r="E20" s="422">
        <v>1980</v>
      </c>
      <c r="F20" s="422">
        <v>338914</v>
      </c>
      <c r="G20" s="422"/>
      <c r="H20" s="422">
        <v>11507</v>
      </c>
      <c r="I20" s="422">
        <v>20904</v>
      </c>
      <c r="J20" s="422">
        <v>10491</v>
      </c>
      <c r="K20" s="422">
        <v>127035</v>
      </c>
    </row>
    <row r="21" spans="2:11" ht="27" customHeight="1" hidden="1">
      <c r="B21" s="418" t="s">
        <v>1167</v>
      </c>
      <c r="C21" s="421">
        <f>SUM(D21:K21)</f>
        <v>1320758</v>
      </c>
      <c r="D21" s="422">
        <v>844459</v>
      </c>
      <c r="E21" s="422">
        <v>4100</v>
      </c>
      <c r="F21" s="422">
        <v>248026</v>
      </c>
      <c r="G21" s="422"/>
      <c r="H21" s="422">
        <v>15521</v>
      </c>
      <c r="I21" s="422">
        <v>130968</v>
      </c>
      <c r="J21" s="422">
        <v>11405</v>
      </c>
      <c r="K21" s="422">
        <v>66279</v>
      </c>
    </row>
    <row r="22" spans="2:11" ht="27" customHeight="1" hidden="1">
      <c r="B22" s="418" t="s">
        <v>1168</v>
      </c>
      <c r="C22" s="421">
        <v>340129</v>
      </c>
      <c r="D22" s="422">
        <v>64483</v>
      </c>
      <c r="E22" s="422">
        <v>3213</v>
      </c>
      <c r="F22" s="422">
        <v>221859</v>
      </c>
      <c r="G22" s="422"/>
      <c r="H22" s="422">
        <v>19101</v>
      </c>
      <c r="I22" s="422">
        <v>5898</v>
      </c>
      <c r="J22" s="422">
        <v>8659</v>
      </c>
      <c r="K22" s="422">
        <v>16916</v>
      </c>
    </row>
    <row r="23" spans="2:11" ht="27" customHeight="1">
      <c r="B23" s="394" t="s">
        <v>1169</v>
      </c>
      <c r="C23" s="421">
        <v>2789727</v>
      </c>
      <c r="D23" s="422">
        <v>770976</v>
      </c>
      <c r="E23" s="422">
        <v>14600</v>
      </c>
      <c r="F23" s="422">
        <v>1277710</v>
      </c>
      <c r="G23" s="506">
        <v>0</v>
      </c>
      <c r="H23" s="422">
        <v>95871</v>
      </c>
      <c r="I23" s="422">
        <v>115653</v>
      </c>
      <c r="J23" s="422">
        <v>39417</v>
      </c>
      <c r="K23" s="422">
        <v>475500</v>
      </c>
    </row>
    <row r="24" spans="2:11" ht="27" customHeight="1" hidden="1">
      <c r="B24" s="418" t="s">
        <v>1170</v>
      </c>
      <c r="C24" s="421">
        <v>420918</v>
      </c>
      <c r="D24" s="422">
        <v>69014</v>
      </c>
      <c r="E24" s="422">
        <v>2600</v>
      </c>
      <c r="F24" s="422">
        <v>209259</v>
      </c>
      <c r="G24" s="422"/>
      <c r="H24" s="422">
        <v>20185</v>
      </c>
      <c r="I24" s="422">
        <v>2806</v>
      </c>
      <c r="J24" s="422">
        <v>10414</v>
      </c>
      <c r="K24" s="422">
        <v>106640</v>
      </c>
    </row>
    <row r="25" spans="2:11" ht="27" customHeight="1" hidden="1">
      <c r="B25" s="418" t="s">
        <v>1166</v>
      </c>
      <c r="C25" s="421">
        <v>751124</v>
      </c>
      <c r="D25" s="422">
        <v>103936</v>
      </c>
      <c r="E25" s="422">
        <v>5000</v>
      </c>
      <c r="F25" s="422">
        <v>288757</v>
      </c>
      <c r="G25" s="422"/>
      <c r="H25" s="422">
        <v>21377</v>
      </c>
      <c r="I25" s="422">
        <v>17984</v>
      </c>
      <c r="J25" s="422">
        <v>8666</v>
      </c>
      <c r="K25" s="422">
        <v>305404</v>
      </c>
    </row>
    <row r="26" spans="2:11" ht="27" customHeight="1" hidden="1">
      <c r="B26" s="418" t="s">
        <v>1167</v>
      </c>
      <c r="C26" s="421">
        <f>SUM(D26:K26)</f>
        <v>1159061</v>
      </c>
      <c r="D26" s="422">
        <v>547648</v>
      </c>
      <c r="E26" s="422">
        <v>3500</v>
      </c>
      <c r="F26" s="422">
        <v>429936</v>
      </c>
      <c r="G26" s="422"/>
      <c r="H26" s="422">
        <v>25522</v>
      </c>
      <c r="I26" s="422">
        <v>89824</v>
      </c>
      <c r="J26" s="422">
        <v>10924</v>
      </c>
      <c r="K26" s="422">
        <v>51707</v>
      </c>
    </row>
    <row r="27" spans="2:11" ht="27" customHeight="1" hidden="1">
      <c r="B27" s="418" t="s">
        <v>1168</v>
      </c>
      <c r="C27" s="421">
        <f>SUM(D27:K27)</f>
        <v>458624</v>
      </c>
      <c r="D27" s="422">
        <v>50378</v>
      </c>
      <c r="E27" s="422">
        <v>3500</v>
      </c>
      <c r="F27" s="422">
        <v>349758</v>
      </c>
      <c r="G27" s="422"/>
      <c r="H27" s="422">
        <v>28787</v>
      </c>
      <c r="I27" s="422">
        <v>5039</v>
      </c>
      <c r="J27" s="422">
        <v>9413</v>
      </c>
      <c r="K27" s="422">
        <v>11749</v>
      </c>
    </row>
    <row r="28" spans="2:17" ht="27" customHeight="1">
      <c r="B28" s="394" t="s">
        <v>1171</v>
      </c>
      <c r="C28" s="421">
        <v>3687902</v>
      </c>
      <c r="D28" s="532">
        <v>868588</v>
      </c>
      <c r="E28" s="532">
        <v>15440</v>
      </c>
      <c r="F28" s="532">
        <v>1840928</v>
      </c>
      <c r="G28" s="506">
        <v>0</v>
      </c>
      <c r="H28" s="532">
        <v>116415</v>
      </c>
      <c r="I28" s="532">
        <v>119839</v>
      </c>
      <c r="J28" s="532">
        <v>34836</v>
      </c>
      <c r="K28" s="532">
        <v>691856</v>
      </c>
      <c r="P28" s="632"/>
      <c r="Q28" s="631"/>
    </row>
    <row r="29" spans="2:11" ht="27" customHeight="1" hidden="1">
      <c r="B29" s="418" t="s">
        <v>1170</v>
      </c>
      <c r="C29" s="421">
        <f>SUM(D29:K29)</f>
        <v>545229</v>
      </c>
      <c r="D29" s="422">
        <v>70218</v>
      </c>
      <c r="E29" s="422">
        <v>3460</v>
      </c>
      <c r="F29" s="422">
        <v>327095</v>
      </c>
      <c r="G29" s="422"/>
      <c r="H29" s="422">
        <v>34019</v>
      </c>
      <c r="I29" s="422">
        <v>2596</v>
      </c>
      <c r="J29" s="422">
        <v>9039</v>
      </c>
      <c r="K29" s="422">
        <v>98802</v>
      </c>
    </row>
    <row r="30" spans="2:14" ht="27" customHeight="1" hidden="1">
      <c r="B30" s="418" t="s">
        <v>1166</v>
      </c>
      <c r="C30" s="421">
        <v>792619</v>
      </c>
      <c r="D30" s="422">
        <v>89426</v>
      </c>
      <c r="E30" s="422">
        <v>4700</v>
      </c>
      <c r="F30" s="422">
        <v>409691</v>
      </c>
      <c r="G30" s="422"/>
      <c r="H30" s="422">
        <v>20895</v>
      </c>
      <c r="I30" s="422">
        <v>19480</v>
      </c>
      <c r="J30" s="422">
        <v>9830</v>
      </c>
      <c r="K30" s="422">
        <v>238597</v>
      </c>
      <c r="M30" s="484" t="s">
        <v>1172</v>
      </c>
      <c r="N30" s="633" t="s">
        <v>1173</v>
      </c>
    </row>
    <row r="31" spans="2:14" ht="27" customHeight="1" hidden="1">
      <c r="B31" s="427" t="s">
        <v>1167</v>
      </c>
      <c r="C31" s="422">
        <v>1677405</v>
      </c>
      <c r="D31" s="422">
        <v>613310</v>
      </c>
      <c r="E31" s="422">
        <v>3580</v>
      </c>
      <c r="F31" s="422">
        <v>613445</v>
      </c>
      <c r="G31" s="422"/>
      <c r="H31" s="422">
        <v>23840</v>
      </c>
      <c r="I31" s="422">
        <v>89533</v>
      </c>
      <c r="J31" s="422">
        <v>9188</v>
      </c>
      <c r="K31" s="422">
        <v>324509</v>
      </c>
      <c r="M31" s="510" t="s">
        <v>1174</v>
      </c>
      <c r="N31" s="631">
        <v>1985001</v>
      </c>
    </row>
    <row r="32" spans="2:14" ht="27" customHeight="1" hidden="1">
      <c r="B32" s="427" t="s">
        <v>1168</v>
      </c>
      <c r="C32" s="422">
        <v>672649</v>
      </c>
      <c r="D32" s="422">
        <v>95634</v>
      </c>
      <c r="E32" s="422">
        <v>3700</v>
      </c>
      <c r="F32" s="422">
        <v>490697</v>
      </c>
      <c r="G32" s="422"/>
      <c r="H32" s="422">
        <v>37661</v>
      </c>
      <c r="I32" s="422">
        <v>8230</v>
      </c>
      <c r="J32" s="422">
        <v>6779</v>
      </c>
      <c r="K32" s="422">
        <v>29948</v>
      </c>
      <c r="M32" s="510" t="s">
        <v>1175</v>
      </c>
      <c r="N32" s="631">
        <v>2829536</v>
      </c>
    </row>
    <row r="33" spans="2:14" ht="27" customHeight="1" hidden="1">
      <c r="B33" s="427"/>
      <c r="C33" s="422"/>
      <c r="D33" s="422"/>
      <c r="E33" s="422"/>
      <c r="F33" s="422"/>
      <c r="G33" s="422"/>
      <c r="H33" s="422"/>
      <c r="I33" s="422"/>
      <c r="J33" s="422"/>
      <c r="K33" s="422"/>
      <c r="M33" s="510" t="s">
        <v>1176</v>
      </c>
      <c r="N33" s="631">
        <v>3306964</v>
      </c>
    </row>
    <row r="34" spans="2:14" ht="27" customHeight="1">
      <c r="B34" s="427"/>
      <c r="C34" s="422"/>
      <c r="D34" s="422"/>
      <c r="E34" s="422"/>
      <c r="F34" s="422"/>
      <c r="G34" s="422"/>
      <c r="H34" s="422"/>
      <c r="I34" s="422"/>
      <c r="J34" s="422"/>
      <c r="K34" s="422"/>
      <c r="M34" s="510"/>
      <c r="N34" s="631"/>
    </row>
    <row r="35" spans="2:11" ht="27" customHeight="1">
      <c r="B35" s="425" t="s">
        <v>1177</v>
      </c>
      <c r="C35" s="422">
        <v>3879764</v>
      </c>
      <c r="D35" s="422">
        <v>560570</v>
      </c>
      <c r="E35" s="422">
        <v>15867</v>
      </c>
      <c r="F35" s="422">
        <v>2544495</v>
      </c>
      <c r="G35" s="506">
        <v>0</v>
      </c>
      <c r="H35" s="422">
        <v>146598</v>
      </c>
      <c r="I35" s="422">
        <v>69961</v>
      </c>
      <c r="J35" s="422">
        <v>38460</v>
      </c>
      <c r="K35" s="422">
        <v>503813</v>
      </c>
    </row>
    <row r="36" spans="2:11" ht="27" customHeight="1" hidden="1">
      <c r="B36" s="427" t="s">
        <v>1170</v>
      </c>
      <c r="C36" s="422">
        <v>745106</v>
      </c>
      <c r="D36" s="422">
        <v>93483</v>
      </c>
      <c r="E36" s="422">
        <v>4020</v>
      </c>
      <c r="F36" s="422">
        <v>532709</v>
      </c>
      <c r="G36" s="506">
        <v>0</v>
      </c>
      <c r="H36" s="422">
        <v>34775</v>
      </c>
      <c r="I36" s="422">
        <v>4004</v>
      </c>
      <c r="J36" s="422">
        <v>10437</v>
      </c>
      <c r="K36" s="422">
        <v>65678</v>
      </c>
    </row>
    <row r="37" spans="2:11" ht="27" customHeight="1" hidden="1">
      <c r="B37" s="427" t="s">
        <v>1166</v>
      </c>
      <c r="C37" s="422">
        <v>1221805</v>
      </c>
      <c r="D37" s="422">
        <v>89106</v>
      </c>
      <c r="E37" s="422">
        <v>5050</v>
      </c>
      <c r="F37" s="422">
        <v>685305</v>
      </c>
      <c r="G37" s="506">
        <v>0</v>
      </c>
      <c r="H37" s="422">
        <v>39371</v>
      </c>
      <c r="I37" s="422">
        <v>22452</v>
      </c>
      <c r="J37" s="422">
        <v>9791</v>
      </c>
      <c r="K37" s="422">
        <v>370730</v>
      </c>
    </row>
    <row r="38" spans="2:11" ht="27" customHeight="1" hidden="1">
      <c r="B38" s="427" t="s">
        <v>1167</v>
      </c>
      <c r="C38" s="422">
        <v>1219198</v>
      </c>
      <c r="D38" s="422">
        <v>337508</v>
      </c>
      <c r="E38" s="422">
        <v>3260</v>
      </c>
      <c r="F38" s="422">
        <v>741723</v>
      </c>
      <c r="G38" s="506">
        <v>0</v>
      </c>
      <c r="H38" s="422">
        <v>33924</v>
      </c>
      <c r="I38" s="422">
        <v>41398</v>
      </c>
      <c r="J38" s="422">
        <v>9381</v>
      </c>
      <c r="K38" s="422">
        <v>52004</v>
      </c>
    </row>
    <row r="39" spans="2:11" ht="27" customHeight="1">
      <c r="B39" s="427" t="s">
        <v>1168</v>
      </c>
      <c r="C39" s="422">
        <v>693655</v>
      </c>
      <c r="D39" s="422">
        <v>40473</v>
      </c>
      <c r="E39" s="422">
        <v>3537</v>
      </c>
      <c r="F39" s="422">
        <v>584758</v>
      </c>
      <c r="G39" s="506">
        <v>0</v>
      </c>
      <c r="H39" s="422">
        <v>38528</v>
      </c>
      <c r="I39" s="422">
        <v>2107</v>
      </c>
      <c r="J39" s="422">
        <v>8851</v>
      </c>
      <c r="K39" s="422">
        <v>15401</v>
      </c>
    </row>
    <row r="40" spans="2:11" ht="27" customHeight="1">
      <c r="B40" s="425" t="s">
        <v>1178</v>
      </c>
      <c r="C40" s="422">
        <f aca="true" t="shared" si="0" ref="C40:K40">SUM(C41:C44)</f>
        <v>3148250</v>
      </c>
      <c r="D40" s="422">
        <f t="shared" si="0"/>
        <v>401283</v>
      </c>
      <c r="E40" s="422">
        <f t="shared" si="0"/>
        <v>16038</v>
      </c>
      <c r="F40" s="422">
        <f t="shared" si="0"/>
        <v>1413893</v>
      </c>
      <c r="G40" s="422">
        <f t="shared" si="0"/>
        <v>159931</v>
      </c>
      <c r="H40" s="422">
        <f t="shared" si="0"/>
        <v>223828</v>
      </c>
      <c r="I40" s="422">
        <f t="shared" si="0"/>
        <v>78362</v>
      </c>
      <c r="J40" s="422">
        <f t="shared" si="0"/>
        <v>31456</v>
      </c>
      <c r="K40" s="422">
        <f t="shared" si="0"/>
        <v>823459</v>
      </c>
    </row>
    <row r="41" spans="2:12" ht="27" customHeight="1">
      <c r="B41" s="427" t="s">
        <v>1170</v>
      </c>
      <c r="C41" s="422">
        <v>667229</v>
      </c>
      <c r="D41" s="422">
        <v>44687</v>
      </c>
      <c r="E41" s="422">
        <v>3922</v>
      </c>
      <c r="F41" s="422">
        <v>484631</v>
      </c>
      <c r="G41" s="422">
        <v>34398</v>
      </c>
      <c r="H41" s="422">
        <v>36210</v>
      </c>
      <c r="I41" s="422">
        <v>2281</v>
      </c>
      <c r="J41" s="422">
        <v>11415</v>
      </c>
      <c r="K41" s="422">
        <v>49685</v>
      </c>
      <c r="L41" s="367"/>
    </row>
    <row r="42" spans="2:12" ht="27" customHeight="1">
      <c r="B42" s="427" t="s">
        <v>1179</v>
      </c>
      <c r="C42" s="422">
        <v>1046307</v>
      </c>
      <c r="D42" s="422">
        <v>81417</v>
      </c>
      <c r="E42" s="422">
        <v>5000</v>
      </c>
      <c r="F42" s="422">
        <v>548738</v>
      </c>
      <c r="G42" s="422">
        <v>43604</v>
      </c>
      <c r="H42" s="422">
        <v>57159</v>
      </c>
      <c r="I42" s="422">
        <v>15341</v>
      </c>
      <c r="J42" s="422">
        <v>10513</v>
      </c>
      <c r="K42" s="422">
        <v>284535</v>
      </c>
      <c r="L42" s="367"/>
    </row>
    <row r="43" spans="2:12" ht="27" customHeight="1">
      <c r="B43" s="427" t="s">
        <v>1167</v>
      </c>
      <c r="C43" s="422">
        <v>1222250</v>
      </c>
      <c r="D43" s="422">
        <v>213961</v>
      </c>
      <c r="E43" s="422">
        <v>3720</v>
      </c>
      <c r="F43" s="422">
        <v>380524</v>
      </c>
      <c r="G43" s="422">
        <v>35518</v>
      </c>
      <c r="H43" s="422">
        <v>48168</v>
      </c>
      <c r="I43" s="422">
        <v>58552</v>
      </c>
      <c r="J43" s="422">
        <v>9528</v>
      </c>
      <c r="K43" s="422">
        <v>472279</v>
      </c>
      <c r="L43" s="367"/>
    </row>
    <row r="44" spans="2:12" ht="27" customHeight="1" thickBot="1">
      <c r="B44" s="427" t="s">
        <v>1168</v>
      </c>
      <c r="C44" s="422">
        <v>212464</v>
      </c>
      <c r="D44" s="422">
        <v>61218</v>
      </c>
      <c r="E44" s="422">
        <v>3396</v>
      </c>
      <c r="F44" s="506">
        <v>0</v>
      </c>
      <c r="G44" s="422">
        <v>46411</v>
      </c>
      <c r="H44" s="422">
        <v>82291</v>
      </c>
      <c r="I44" s="422">
        <v>2188</v>
      </c>
      <c r="J44" s="506">
        <v>0</v>
      </c>
      <c r="K44" s="422">
        <v>16960</v>
      </c>
      <c r="L44" s="367"/>
    </row>
    <row r="45" spans="2:11" ht="27" customHeight="1" thickBot="1">
      <c r="B45" s="856" t="s">
        <v>1180</v>
      </c>
      <c r="C45" s="1051">
        <f aca="true" t="shared" si="1" ref="C45:K45">(C44-C43)/C43*100</f>
        <v>-82.61697688688893</v>
      </c>
      <c r="D45" s="1022">
        <f t="shared" si="1"/>
        <v>-71.38824365188047</v>
      </c>
      <c r="E45" s="1022">
        <f t="shared" si="1"/>
        <v>-8.709677419354838</v>
      </c>
      <c r="F45" s="1022">
        <f t="shared" si="1"/>
        <v>-100</v>
      </c>
      <c r="G45" s="1022">
        <f t="shared" si="1"/>
        <v>30.66895658539332</v>
      </c>
      <c r="H45" s="1022">
        <f t="shared" si="1"/>
        <v>70.84163760172729</v>
      </c>
      <c r="I45" s="1022">
        <f t="shared" si="1"/>
        <v>-96.26315070364804</v>
      </c>
      <c r="J45" s="1022">
        <f t="shared" si="1"/>
        <v>-100</v>
      </c>
      <c r="K45" s="1022">
        <f t="shared" si="1"/>
        <v>-96.40890236491565</v>
      </c>
    </row>
    <row r="46" spans="2:11" ht="27" customHeight="1" thickBot="1">
      <c r="B46" s="723"/>
      <c r="C46" s="1051"/>
      <c r="D46" s="1022"/>
      <c r="E46" s="1022"/>
      <c r="F46" s="1022"/>
      <c r="G46" s="1022"/>
      <c r="H46" s="1022"/>
      <c r="I46" s="1022"/>
      <c r="J46" s="1022"/>
      <c r="K46" s="1022"/>
    </row>
    <row r="47" spans="2:12" ht="27" customHeight="1" thickBot="1">
      <c r="B47" s="1173" t="s">
        <v>1181</v>
      </c>
      <c r="C47" s="1051">
        <f>(C44-C39)/C39*100</f>
        <v>-69.37036423005672</v>
      </c>
      <c r="D47" s="1022">
        <f>(D44-D39)/D39*100</f>
        <v>51.256393150989545</v>
      </c>
      <c r="E47" s="1022">
        <f>(E44-E39)/E39*100</f>
        <v>-3.9864291772688722</v>
      </c>
      <c r="F47" s="1022">
        <f>(F44-F39)/F39*100</f>
        <v>-100</v>
      </c>
      <c r="G47" s="1097">
        <v>0</v>
      </c>
      <c r="H47" s="1022">
        <f>(H44-H39)/H39*100</f>
        <v>113.5875207641196</v>
      </c>
      <c r="I47" s="1022">
        <f>(I44-I39)/I39*100</f>
        <v>3.8443284290460373</v>
      </c>
      <c r="J47" s="1022">
        <f>(J44-J39)/J39*100</f>
        <v>-100</v>
      </c>
      <c r="K47" s="1022">
        <f>(K44-K39)/K39*100</f>
        <v>10.122719303941302</v>
      </c>
      <c r="L47" s="1172"/>
    </row>
    <row r="48" spans="2:18" ht="17.25" thickBot="1">
      <c r="B48" s="797"/>
      <c r="C48" s="1051"/>
      <c r="D48" s="1022"/>
      <c r="E48" s="1022"/>
      <c r="F48" s="1022"/>
      <c r="G48" s="1098"/>
      <c r="H48" s="1022"/>
      <c r="I48" s="1022"/>
      <c r="J48" s="1022"/>
      <c r="K48" s="1022"/>
      <c r="L48" s="1172"/>
      <c r="P48" s="632" t="s">
        <v>1182</v>
      </c>
      <c r="Q48" s="631">
        <v>61218</v>
      </c>
      <c r="R48">
        <f aca="true" t="shared" si="2" ref="R48:R55">(Q48/$Q$56)*100</f>
        <v>28.813351909029294</v>
      </c>
    </row>
    <row r="49" spans="1:18" ht="16.5">
      <c r="A49" s="478"/>
      <c r="B49" s="51" t="s">
        <v>1183</v>
      </c>
      <c r="C49" s="474"/>
      <c r="D49" s="130"/>
      <c r="E49" s="130"/>
      <c r="F49" s="130"/>
      <c r="G49" s="130"/>
      <c r="H49" s="130"/>
      <c r="I49" s="474"/>
      <c r="J49" s="130"/>
      <c r="K49" s="130"/>
      <c r="M49" s="510" t="s">
        <v>1184</v>
      </c>
      <c r="N49" s="631">
        <v>3388581</v>
      </c>
      <c r="P49" s="632" t="s">
        <v>1185</v>
      </c>
      <c r="Q49" s="631">
        <v>3396</v>
      </c>
      <c r="R49">
        <f t="shared" si="2"/>
        <v>1.5983884328639206</v>
      </c>
    </row>
    <row r="50" spans="13:18" ht="16.5">
      <c r="M50" s="510" t="s">
        <v>1186</v>
      </c>
      <c r="N50" s="631">
        <v>2656877</v>
      </c>
      <c r="P50" s="632" t="s">
        <v>1187</v>
      </c>
      <c r="Q50" s="631">
        <v>0</v>
      </c>
      <c r="R50">
        <f t="shared" si="2"/>
        <v>0</v>
      </c>
    </row>
    <row r="51" spans="1:18" ht="16.5">
      <c r="A51" s="567"/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M51" s="634" t="s">
        <v>1188</v>
      </c>
      <c r="N51" s="615">
        <v>3001960</v>
      </c>
      <c r="P51" s="635" t="s">
        <v>1189</v>
      </c>
      <c r="Q51" s="631">
        <v>46411</v>
      </c>
      <c r="R51">
        <f t="shared" si="2"/>
        <v>21.84417124783493</v>
      </c>
    </row>
    <row r="52" spans="13:18" ht="16.5">
      <c r="M52" s="634" t="s">
        <v>1190</v>
      </c>
      <c r="N52" s="631">
        <v>2789727</v>
      </c>
      <c r="P52" s="632" t="s">
        <v>1191</v>
      </c>
      <c r="Q52" s="631">
        <v>82291</v>
      </c>
      <c r="R52">
        <f t="shared" si="2"/>
        <v>38.73173808268695</v>
      </c>
    </row>
    <row r="53" spans="1:18" ht="16.5">
      <c r="A53" s="567" t="s">
        <v>1202</v>
      </c>
      <c r="B53" s="1112" t="s">
        <v>1192</v>
      </c>
      <c r="C53" s="1112"/>
      <c r="D53" s="1112"/>
      <c r="E53" s="1112"/>
      <c r="F53" s="1112"/>
      <c r="G53" s="1112"/>
      <c r="H53" s="1112"/>
      <c r="I53" s="1112"/>
      <c r="J53" s="1112"/>
      <c r="K53" s="1112"/>
      <c r="M53" s="634" t="s">
        <v>1193</v>
      </c>
      <c r="N53" s="422">
        <v>3687902</v>
      </c>
      <c r="P53" s="632" t="s">
        <v>1194</v>
      </c>
      <c r="Q53" s="631">
        <v>2188</v>
      </c>
      <c r="R53">
        <f t="shared" si="2"/>
        <v>1.0298215227050231</v>
      </c>
    </row>
    <row r="54" spans="3:18" ht="16.5">
      <c r="C54" s="476"/>
      <c r="D54" s="476"/>
      <c r="E54" s="476"/>
      <c r="F54" s="476"/>
      <c r="G54" s="476"/>
      <c r="H54" s="476"/>
      <c r="I54" s="476"/>
      <c r="J54" s="476"/>
      <c r="K54" s="476"/>
      <c r="M54" s="634" t="s">
        <v>1198</v>
      </c>
      <c r="N54" s="631">
        <v>3879764</v>
      </c>
      <c r="P54" s="632" t="s">
        <v>1195</v>
      </c>
      <c r="Q54" s="631">
        <v>0</v>
      </c>
      <c r="R54">
        <f t="shared" si="2"/>
        <v>0</v>
      </c>
    </row>
    <row r="55" spans="3:18" ht="16.5">
      <c r="C55" s="476"/>
      <c r="D55" s="476"/>
      <c r="E55" s="476"/>
      <c r="F55" s="476"/>
      <c r="G55" s="476"/>
      <c r="H55" s="476"/>
      <c r="I55" s="476"/>
      <c r="J55" s="476"/>
      <c r="K55" s="476"/>
      <c r="M55" s="634" t="s">
        <v>1196</v>
      </c>
      <c r="N55" s="631">
        <v>3148250</v>
      </c>
      <c r="P55" s="632" t="s">
        <v>1197</v>
      </c>
      <c r="Q55" s="631">
        <v>16960</v>
      </c>
      <c r="R55">
        <f t="shared" si="2"/>
        <v>7.982528804879887</v>
      </c>
    </row>
    <row r="56" spans="3:18" ht="16.5">
      <c r="C56" s="476"/>
      <c r="D56" s="476"/>
      <c r="E56" s="476"/>
      <c r="F56" s="476"/>
      <c r="G56" s="476"/>
      <c r="H56" s="476"/>
      <c r="I56" s="476"/>
      <c r="J56" s="476"/>
      <c r="K56" s="476"/>
      <c r="Q56" s="435">
        <f>SUM(Q28:Q55)</f>
        <v>212464</v>
      </c>
      <c r="R56">
        <f>SUM(R48:R55)</f>
        <v>100.00000000000001</v>
      </c>
    </row>
    <row r="57" spans="3:11" ht="16.5">
      <c r="C57" s="476"/>
      <c r="D57" s="476"/>
      <c r="E57" s="476"/>
      <c r="F57" s="476"/>
      <c r="G57" s="476"/>
      <c r="H57" s="476"/>
      <c r="I57" s="476"/>
      <c r="J57" s="476"/>
      <c r="K57" s="476"/>
    </row>
    <row r="58" spans="3:11" ht="16.5">
      <c r="C58" s="476"/>
      <c r="D58" s="476"/>
      <c r="E58" s="476"/>
      <c r="F58" s="476"/>
      <c r="G58" s="476"/>
      <c r="H58" s="476"/>
      <c r="I58" s="476"/>
      <c r="J58" s="476"/>
      <c r="K58" s="476"/>
    </row>
    <row r="59" spans="3:11" ht="16.5">
      <c r="C59" s="130"/>
      <c r="D59" s="130"/>
      <c r="E59" s="130"/>
      <c r="F59" s="130"/>
      <c r="G59" s="130"/>
      <c r="H59" s="130"/>
      <c r="I59" s="130"/>
      <c r="J59" s="130"/>
      <c r="K59" s="130"/>
    </row>
    <row r="60" spans="3:11" ht="16.5">
      <c r="C60" s="130"/>
      <c r="D60" s="130"/>
      <c r="E60" s="130"/>
      <c r="F60" s="130"/>
      <c r="G60" s="130"/>
      <c r="H60" s="130"/>
      <c r="I60" s="130"/>
      <c r="J60" s="130"/>
      <c r="K60" s="130"/>
    </row>
  </sheetData>
  <mergeCells count="24">
    <mergeCell ref="B53:K53"/>
    <mergeCell ref="K45:K46"/>
    <mergeCell ref="C47:C48"/>
    <mergeCell ref="D47:D48"/>
    <mergeCell ref="E47:E48"/>
    <mergeCell ref="F47:F48"/>
    <mergeCell ref="H47:H48"/>
    <mergeCell ref="I47:I48"/>
    <mergeCell ref="G47:G48"/>
    <mergeCell ref="A2:A5"/>
    <mergeCell ref="C45:C46"/>
    <mergeCell ref="D45:D46"/>
    <mergeCell ref="E45:E46"/>
    <mergeCell ref="B45:B46"/>
    <mergeCell ref="L47:L48"/>
    <mergeCell ref="B1:J1"/>
    <mergeCell ref="B47:B48"/>
    <mergeCell ref="J47:J48"/>
    <mergeCell ref="K47:K48"/>
    <mergeCell ref="F45:F46"/>
    <mergeCell ref="H45:H46"/>
    <mergeCell ref="I45:I46"/>
    <mergeCell ref="J45:J46"/>
    <mergeCell ref="G45:G46"/>
  </mergeCells>
  <printOptions/>
  <pageMargins left="0.7480314960629921" right="0.7480314960629921" top="0.5905511811023623" bottom="0.3937007874015748" header="0.511811023622047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showGridLines="0" view="pageBreakPreview" zoomScaleSheetLayoutView="100" workbookViewId="0" topLeftCell="A4">
      <selection activeCell="A1" sqref="A1:L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8.125" style="0" customWidth="1"/>
    <col min="6" max="11" width="8.625" style="0" customWidth="1"/>
    <col min="12" max="12" width="2.625" style="0" customWidth="1"/>
  </cols>
  <sheetData>
    <row r="1" spans="1:12" ht="49.5" customHeight="1">
      <c r="A1" s="776" t="s">
        <v>573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</row>
    <row r="2" spans="2:12" ht="64.5" customHeight="1">
      <c r="B2" s="766" t="s">
        <v>711</v>
      </c>
      <c r="C2" s="766"/>
      <c r="D2" s="766"/>
      <c r="E2" s="766"/>
      <c r="F2" s="766"/>
      <c r="G2" s="766"/>
      <c r="H2" s="766"/>
      <c r="I2" s="766"/>
      <c r="J2" s="766"/>
      <c r="K2" s="766"/>
      <c r="L2" s="124"/>
    </row>
    <row r="3" spans="1:12" ht="4.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2:11" ht="24.75" customHeight="1">
      <c r="B4" s="2" t="s">
        <v>405</v>
      </c>
      <c r="C4" s="1"/>
      <c r="D4" s="1"/>
      <c r="E4" s="1"/>
      <c r="F4" s="1"/>
      <c r="G4" s="1"/>
      <c r="H4" s="1"/>
      <c r="I4" s="1"/>
      <c r="J4" s="1"/>
      <c r="K4" s="1"/>
    </row>
    <row r="5" spans="2:11" ht="24.75" customHeight="1" thickBot="1">
      <c r="B5" s="230" t="s">
        <v>423</v>
      </c>
      <c r="C5" s="1"/>
      <c r="D5" s="1"/>
      <c r="E5" s="1"/>
      <c r="F5" s="1"/>
      <c r="G5" s="1"/>
      <c r="H5" s="1"/>
      <c r="I5" s="1"/>
      <c r="J5" s="1"/>
      <c r="K5" s="1"/>
    </row>
    <row r="6" spans="2:11" ht="19.5" customHeight="1">
      <c r="B6" s="798" t="s">
        <v>76</v>
      </c>
      <c r="C6" s="222" t="s">
        <v>527</v>
      </c>
      <c r="D6" s="774" t="s">
        <v>528</v>
      </c>
      <c r="E6" s="774" t="s">
        <v>366</v>
      </c>
      <c r="F6" s="762" t="s">
        <v>529</v>
      </c>
      <c r="G6" s="763"/>
      <c r="H6" s="764"/>
      <c r="I6" s="774" t="s">
        <v>530</v>
      </c>
      <c r="J6" s="774" t="s">
        <v>531</v>
      </c>
      <c r="K6" s="228" t="s">
        <v>79</v>
      </c>
    </row>
    <row r="7" spans="2:11" ht="19.5" customHeight="1">
      <c r="B7" s="768"/>
      <c r="C7" s="223" t="s">
        <v>237</v>
      </c>
      <c r="D7" s="775"/>
      <c r="E7" s="775"/>
      <c r="F7" s="757" t="s">
        <v>532</v>
      </c>
      <c r="G7" s="758"/>
      <c r="H7" s="759"/>
      <c r="I7" s="775"/>
      <c r="J7" s="775"/>
      <c r="K7" s="229" t="s">
        <v>238</v>
      </c>
    </row>
    <row r="8" spans="2:11" ht="19.5" customHeight="1">
      <c r="B8" s="768"/>
      <c r="C8" s="289" t="s">
        <v>236</v>
      </c>
      <c r="D8" s="775"/>
      <c r="E8" s="775"/>
      <c r="F8" s="760" t="s">
        <v>64</v>
      </c>
      <c r="G8" s="793" t="s">
        <v>533</v>
      </c>
      <c r="H8" s="793" t="s">
        <v>534</v>
      </c>
      <c r="I8" s="753" t="s">
        <v>535</v>
      </c>
      <c r="J8" s="227" t="s">
        <v>536</v>
      </c>
      <c r="K8" s="288" t="s">
        <v>236</v>
      </c>
    </row>
    <row r="9" spans="2:11" ht="19.5" customHeight="1">
      <c r="B9" s="795" t="s">
        <v>325</v>
      </c>
      <c r="C9" s="769" t="s">
        <v>272</v>
      </c>
      <c r="D9" s="772" t="s">
        <v>391</v>
      </c>
      <c r="E9" s="772" t="s">
        <v>392</v>
      </c>
      <c r="F9" s="775"/>
      <c r="G9" s="794"/>
      <c r="H9" s="794"/>
      <c r="I9" s="753"/>
      <c r="J9" s="756" t="s">
        <v>393</v>
      </c>
      <c r="K9" s="751" t="s">
        <v>274</v>
      </c>
    </row>
    <row r="10" spans="2:11" ht="19.5" customHeight="1">
      <c r="B10" s="796"/>
      <c r="C10" s="770"/>
      <c r="D10" s="772"/>
      <c r="E10" s="772"/>
      <c r="F10" s="761" t="s">
        <v>273</v>
      </c>
      <c r="G10" s="761" t="s">
        <v>537</v>
      </c>
      <c r="H10" s="761" t="s">
        <v>538</v>
      </c>
      <c r="I10" s="749" t="s">
        <v>275</v>
      </c>
      <c r="J10" s="749"/>
      <c r="K10" s="751"/>
    </row>
    <row r="11" spans="2:11" ht="19.5" customHeight="1" thickBot="1">
      <c r="B11" s="797"/>
      <c r="C11" s="771"/>
      <c r="D11" s="773"/>
      <c r="E11" s="767"/>
      <c r="F11" s="754"/>
      <c r="G11" s="755"/>
      <c r="H11" s="755"/>
      <c r="I11" s="750"/>
      <c r="J11" s="750"/>
      <c r="K11" s="752"/>
    </row>
    <row r="12" spans="2:11" ht="24.75" customHeight="1" hidden="1">
      <c r="B12" s="18" t="s">
        <v>539</v>
      </c>
      <c r="C12" s="5">
        <v>2137.4615</v>
      </c>
      <c r="D12" s="6">
        <v>235</v>
      </c>
      <c r="E12" s="7">
        <v>108942</v>
      </c>
      <c r="F12" s="7">
        <f>SUM(G12:H12)</f>
        <v>462509</v>
      </c>
      <c r="G12" s="7">
        <v>240260</v>
      </c>
      <c r="H12" s="7">
        <v>222249</v>
      </c>
      <c r="I12" s="8">
        <f>(G12/H12)*100</f>
        <v>108.10397347119671</v>
      </c>
      <c r="J12" s="8">
        <f>(F12/E12)</f>
        <v>4.245460887444695</v>
      </c>
      <c r="K12" s="9">
        <f>(F12/C12)</f>
        <v>216.3823769457368</v>
      </c>
    </row>
    <row r="13" spans="2:11" ht="20.25" customHeight="1" hidden="1">
      <c r="B13" s="205" t="s">
        <v>540</v>
      </c>
      <c r="C13" s="5">
        <v>2137.4615</v>
      </c>
      <c r="D13" s="6">
        <v>235</v>
      </c>
      <c r="E13" s="7">
        <v>111928</v>
      </c>
      <c r="F13" s="7">
        <f>SUM(G13:H13)</f>
        <v>464359</v>
      </c>
      <c r="G13" s="7">
        <v>240698</v>
      </c>
      <c r="H13" s="7">
        <v>223661</v>
      </c>
      <c r="I13" s="8">
        <f>(G13/H13)*100</f>
        <v>107.61733158664228</v>
      </c>
      <c r="J13" s="8">
        <f>(F13/E13)</f>
        <v>4.148729540418841</v>
      </c>
      <c r="K13" s="9">
        <f>(F13/C13)</f>
        <v>217.24788961111113</v>
      </c>
    </row>
    <row r="14" spans="2:11" ht="22.5" customHeight="1" hidden="1">
      <c r="B14" s="205" t="s">
        <v>541</v>
      </c>
      <c r="C14" s="5">
        <v>2137.4615</v>
      </c>
      <c r="D14" s="6">
        <v>235</v>
      </c>
      <c r="E14" s="7">
        <v>116220</v>
      </c>
      <c r="F14" s="7">
        <f>SUM(G14:H14)</f>
        <v>465043</v>
      </c>
      <c r="G14" s="7">
        <v>241017</v>
      </c>
      <c r="H14" s="7">
        <v>224026</v>
      </c>
      <c r="I14" s="8">
        <f>(G14/H14)*100</f>
        <v>107.58438752644783</v>
      </c>
      <c r="J14" s="8">
        <f>(F14/E14)</f>
        <v>4.001402512476338</v>
      </c>
      <c r="K14" s="9">
        <f>(F14/C14)</f>
        <v>217.56789537495763</v>
      </c>
    </row>
    <row r="15" spans="2:11" ht="22.5" customHeight="1" hidden="1">
      <c r="B15" s="205" t="s">
        <v>406</v>
      </c>
      <c r="C15" s="5">
        <v>2137.4615</v>
      </c>
      <c r="D15" s="6">
        <v>235</v>
      </c>
      <c r="E15" s="7">
        <v>120022</v>
      </c>
      <c r="F15" s="7">
        <f>SUM(G15:H15)</f>
        <v>465120</v>
      </c>
      <c r="G15" s="7">
        <v>241321</v>
      </c>
      <c r="H15" s="7">
        <v>223799</v>
      </c>
      <c r="I15" s="8">
        <f>(G15/H15)*100</f>
        <v>107.82934686928895</v>
      </c>
      <c r="J15" s="8">
        <f>(F15/E15)</f>
        <v>3.875289530252787</v>
      </c>
      <c r="K15" s="9">
        <f>(F15/C15)</f>
        <v>217.60391941562457</v>
      </c>
    </row>
    <row r="16" spans="2:11" ht="9.75" customHeight="1" hidden="1">
      <c r="B16" s="205"/>
      <c r="C16" s="5"/>
      <c r="D16" s="6"/>
      <c r="E16" s="7"/>
      <c r="F16" s="7"/>
      <c r="G16" s="7"/>
      <c r="H16" s="7"/>
      <c r="I16" s="8"/>
      <c r="J16" s="8"/>
      <c r="K16" s="9"/>
    </row>
    <row r="17" spans="2:11" ht="22.5" customHeight="1" hidden="1">
      <c r="B17" s="205" t="s">
        <v>407</v>
      </c>
      <c r="C17" s="22">
        <v>2143.6251</v>
      </c>
      <c r="D17" s="6">
        <v>235</v>
      </c>
      <c r="E17" s="7">
        <v>123962</v>
      </c>
      <c r="F17" s="7">
        <f aca="true" t="shared" si="0" ref="F17:F26">SUM(G17:H17)</f>
        <v>466603</v>
      </c>
      <c r="G17" s="7">
        <v>241958</v>
      </c>
      <c r="H17" s="7">
        <v>224645</v>
      </c>
      <c r="I17" s="8">
        <f aca="true" t="shared" si="1" ref="I17:I26">(G17/H17)*100</f>
        <v>107.70682632598098</v>
      </c>
      <c r="J17" s="8">
        <f aca="true" t="shared" si="2" ref="J17:J26">(F17/E17)</f>
        <v>3.7640809280263308</v>
      </c>
      <c r="K17" s="9">
        <f aca="true" t="shared" si="3" ref="K17:K26">(F17/C17)</f>
        <v>217.67005807125506</v>
      </c>
    </row>
    <row r="18" spans="2:11" ht="22.5" customHeight="1">
      <c r="B18" s="205" t="s">
        <v>408</v>
      </c>
      <c r="C18" s="22">
        <v>2143.6251</v>
      </c>
      <c r="D18" s="6">
        <v>235</v>
      </c>
      <c r="E18" s="7">
        <v>127466</v>
      </c>
      <c r="F18" s="7">
        <f t="shared" si="0"/>
        <v>465627</v>
      </c>
      <c r="G18" s="7">
        <v>241261</v>
      </c>
      <c r="H18" s="7">
        <v>224366</v>
      </c>
      <c r="I18" s="8">
        <f t="shared" si="1"/>
        <v>107.53010705721901</v>
      </c>
      <c r="J18" s="8">
        <f t="shared" si="2"/>
        <v>3.6529505907457676</v>
      </c>
      <c r="K18" s="9">
        <f t="shared" si="3"/>
        <v>217.21475457625493</v>
      </c>
    </row>
    <row r="19" spans="2:11" ht="22.5" customHeight="1">
      <c r="B19" s="205" t="s">
        <v>409</v>
      </c>
      <c r="C19" s="22">
        <v>2143.6251</v>
      </c>
      <c r="D19" s="6">
        <v>235</v>
      </c>
      <c r="E19" s="7">
        <v>130059</v>
      </c>
      <c r="F19" s="7">
        <f t="shared" si="0"/>
        <v>465004</v>
      </c>
      <c r="G19" s="7">
        <v>240727</v>
      </c>
      <c r="H19" s="7">
        <v>224277</v>
      </c>
      <c r="I19" s="8">
        <f t="shared" si="1"/>
        <v>107.33467988246676</v>
      </c>
      <c r="J19" s="8">
        <f t="shared" si="2"/>
        <v>3.575331195841887</v>
      </c>
      <c r="K19" s="9">
        <f t="shared" si="3"/>
        <v>216.9241253986063</v>
      </c>
    </row>
    <row r="20" spans="2:11" ht="22.5" customHeight="1">
      <c r="B20" s="205" t="s">
        <v>410</v>
      </c>
      <c r="C20" s="22">
        <v>2143.6251</v>
      </c>
      <c r="D20" s="6">
        <v>235</v>
      </c>
      <c r="E20" s="7">
        <v>133143</v>
      </c>
      <c r="F20" s="7">
        <f t="shared" si="0"/>
        <v>465186</v>
      </c>
      <c r="G20" s="7">
        <v>240691</v>
      </c>
      <c r="H20" s="7">
        <v>224495</v>
      </c>
      <c r="I20" s="8">
        <f t="shared" si="1"/>
        <v>107.21441457493486</v>
      </c>
      <c r="J20" s="8">
        <f t="shared" si="2"/>
        <v>3.4938825172934362</v>
      </c>
      <c r="K20" s="9">
        <f t="shared" si="3"/>
        <v>217.00902830443624</v>
      </c>
    </row>
    <row r="21" spans="2:11" ht="22.5" customHeight="1">
      <c r="B21" s="205" t="s">
        <v>411</v>
      </c>
      <c r="C21" s="22">
        <v>2143.6251</v>
      </c>
      <c r="D21" s="6">
        <v>237</v>
      </c>
      <c r="E21" s="7">
        <v>134568</v>
      </c>
      <c r="F21" s="7">
        <f t="shared" si="0"/>
        <v>465799</v>
      </c>
      <c r="G21" s="7">
        <v>240529</v>
      </c>
      <c r="H21" s="7">
        <v>225270</v>
      </c>
      <c r="I21" s="8">
        <f t="shared" si="1"/>
        <v>106.77364939849959</v>
      </c>
      <c r="J21" s="8">
        <f t="shared" si="2"/>
        <v>3.461439569585637</v>
      </c>
      <c r="K21" s="9">
        <f t="shared" si="3"/>
        <v>217.29499248725907</v>
      </c>
    </row>
    <row r="22" spans="2:11" ht="22.5" customHeight="1">
      <c r="B22" s="205" t="s">
        <v>412</v>
      </c>
      <c r="C22" s="22">
        <v>2143.6251</v>
      </c>
      <c r="D22" s="6">
        <v>237</v>
      </c>
      <c r="E22" s="7">
        <v>135914</v>
      </c>
      <c r="F22" s="7">
        <f t="shared" si="0"/>
        <v>464107</v>
      </c>
      <c r="G22" s="7">
        <v>239410</v>
      </c>
      <c r="H22" s="7">
        <v>224697</v>
      </c>
      <c r="I22" s="8">
        <f t="shared" si="1"/>
        <v>106.54792898881604</v>
      </c>
      <c r="J22" s="8">
        <f t="shared" si="2"/>
        <v>3.4147107729888018</v>
      </c>
      <c r="K22" s="9">
        <f t="shared" si="3"/>
        <v>216.50567536273016</v>
      </c>
    </row>
    <row r="23" spans="2:11" ht="21.75" customHeight="1" hidden="1">
      <c r="B23" s="205" t="s">
        <v>319</v>
      </c>
      <c r="C23" s="22">
        <v>2143.6251</v>
      </c>
      <c r="D23" s="6">
        <v>237</v>
      </c>
      <c r="E23" s="7">
        <v>134669</v>
      </c>
      <c r="F23" s="7">
        <f t="shared" si="0"/>
        <v>466015</v>
      </c>
      <c r="G23" s="7">
        <v>240495</v>
      </c>
      <c r="H23" s="7">
        <v>225520</v>
      </c>
      <c r="I23" s="8">
        <f t="shared" si="1"/>
        <v>106.64020929407592</v>
      </c>
      <c r="J23" s="8">
        <f t="shared" si="2"/>
        <v>3.460447467494375</v>
      </c>
      <c r="K23" s="9">
        <f t="shared" si="3"/>
        <v>217.3957563754968</v>
      </c>
    </row>
    <row r="24" spans="2:11" ht="21.75" customHeight="1" hidden="1">
      <c r="B24" s="205" t="s">
        <v>317</v>
      </c>
      <c r="C24" s="22">
        <v>2143.6251</v>
      </c>
      <c r="D24" s="6">
        <v>237</v>
      </c>
      <c r="E24" s="7">
        <v>134990</v>
      </c>
      <c r="F24" s="7">
        <f t="shared" si="0"/>
        <v>465150</v>
      </c>
      <c r="G24" s="7">
        <v>240026</v>
      </c>
      <c r="H24" s="7">
        <v>225124</v>
      </c>
      <c r="I24" s="8">
        <f t="shared" si="1"/>
        <v>106.61946305147384</v>
      </c>
      <c r="J24" s="8">
        <f t="shared" si="2"/>
        <v>3.4458108008000594</v>
      </c>
      <c r="K24" s="9">
        <f t="shared" si="3"/>
        <v>216.9922343230633</v>
      </c>
    </row>
    <row r="25" spans="2:11" ht="21.75" customHeight="1" hidden="1">
      <c r="B25" s="205" t="s">
        <v>320</v>
      </c>
      <c r="C25" s="22">
        <v>2143.6251</v>
      </c>
      <c r="D25" s="6">
        <v>237</v>
      </c>
      <c r="E25" s="7">
        <v>135562</v>
      </c>
      <c r="F25" s="7">
        <f t="shared" si="0"/>
        <v>464453</v>
      </c>
      <c r="G25" s="7">
        <v>239600</v>
      </c>
      <c r="H25" s="7">
        <v>224853</v>
      </c>
      <c r="I25" s="8">
        <f t="shared" si="1"/>
        <v>106.55850711353641</v>
      </c>
      <c r="J25" s="8">
        <f t="shared" si="2"/>
        <v>3.426129741372951</v>
      </c>
      <c r="K25" s="9">
        <f t="shared" si="3"/>
        <v>216.66708418370357</v>
      </c>
    </row>
    <row r="26" spans="2:11" ht="21.75" customHeight="1" hidden="1">
      <c r="B26" s="205" t="s">
        <v>318</v>
      </c>
      <c r="C26" s="22">
        <v>2143.6251</v>
      </c>
      <c r="D26" s="6">
        <v>237</v>
      </c>
      <c r="E26" s="7">
        <v>135914</v>
      </c>
      <c r="F26" s="7">
        <f t="shared" si="0"/>
        <v>464107</v>
      </c>
      <c r="G26" s="7">
        <v>239410</v>
      </c>
      <c r="H26" s="7">
        <v>224697</v>
      </c>
      <c r="I26" s="8">
        <f t="shared" si="1"/>
        <v>106.54792898881604</v>
      </c>
      <c r="J26" s="8">
        <f t="shared" si="2"/>
        <v>3.4147107729888018</v>
      </c>
      <c r="K26" s="9">
        <f t="shared" si="3"/>
        <v>216.50567536273016</v>
      </c>
    </row>
    <row r="27" spans="2:11" ht="21.75" customHeight="1" hidden="1">
      <c r="B27" s="204"/>
      <c r="C27" s="22"/>
      <c r="D27" s="27"/>
      <c r="E27" s="27"/>
      <c r="F27" s="27"/>
      <c r="G27" s="27"/>
      <c r="H27" s="27"/>
      <c r="I27" s="7"/>
      <c r="J27" s="27"/>
      <c r="K27" s="27"/>
    </row>
    <row r="28" spans="2:11" ht="22.5" customHeight="1">
      <c r="B28" s="205" t="s">
        <v>542</v>
      </c>
      <c r="C28" s="22">
        <v>2143.6251</v>
      </c>
      <c r="D28" s="68">
        <v>237</v>
      </c>
      <c r="E28" s="7">
        <f aca="true" t="shared" si="4" ref="E28:K28">E35</f>
        <v>137921</v>
      </c>
      <c r="F28" s="7">
        <f t="shared" si="4"/>
        <v>463285</v>
      </c>
      <c r="G28" s="7">
        <f t="shared" si="4"/>
        <v>238839</v>
      </c>
      <c r="H28" s="7">
        <f t="shared" si="4"/>
        <v>224446</v>
      </c>
      <c r="I28" s="8">
        <f t="shared" si="4"/>
        <v>106.41</v>
      </c>
      <c r="J28" s="8">
        <f t="shared" si="4"/>
        <v>3.36</v>
      </c>
      <c r="K28" s="9">
        <f t="shared" si="4"/>
        <v>216</v>
      </c>
    </row>
    <row r="29" spans="2:11" ht="12.75" customHeight="1" hidden="1">
      <c r="B29" s="205" t="s">
        <v>21</v>
      </c>
      <c r="C29" s="785">
        <v>2143.6251</v>
      </c>
      <c r="D29" s="782">
        <v>237</v>
      </c>
      <c r="E29" s="782">
        <v>136251</v>
      </c>
      <c r="F29" s="782">
        <f>SUM(G29:H29)</f>
        <v>463954</v>
      </c>
      <c r="G29" s="782">
        <v>239296</v>
      </c>
      <c r="H29" s="782">
        <v>224658</v>
      </c>
      <c r="I29" s="783">
        <f>(G29/H29)*100</f>
        <v>106.51568161383081</v>
      </c>
      <c r="J29" s="783">
        <f>(F29/E29)</f>
        <v>3.405141980609317</v>
      </c>
      <c r="K29" s="782">
        <v>216</v>
      </c>
    </row>
    <row r="30" spans="2:11" ht="12.75" customHeight="1" hidden="1">
      <c r="B30" s="205" t="s">
        <v>335</v>
      </c>
      <c r="C30" s="785"/>
      <c r="D30" s="782"/>
      <c r="E30" s="782"/>
      <c r="F30" s="782"/>
      <c r="G30" s="782"/>
      <c r="H30" s="782"/>
      <c r="I30" s="783"/>
      <c r="J30" s="783"/>
      <c r="K30" s="782"/>
    </row>
    <row r="31" spans="2:11" ht="12.75" customHeight="1" hidden="1">
      <c r="B31" s="205" t="s">
        <v>26</v>
      </c>
      <c r="C31" s="785">
        <v>2143.6251</v>
      </c>
      <c r="D31" s="782">
        <v>237</v>
      </c>
      <c r="E31" s="782">
        <v>136750</v>
      </c>
      <c r="F31" s="782">
        <f>SUM(G31:H31)</f>
        <v>463606</v>
      </c>
      <c r="G31" s="782">
        <v>239043</v>
      </c>
      <c r="H31" s="782">
        <v>224563</v>
      </c>
      <c r="I31" s="783">
        <f>(G31/H31)*100</f>
        <v>106.44807915818724</v>
      </c>
      <c r="J31" s="783">
        <f>(F31/E31)</f>
        <v>3.3901718464351007</v>
      </c>
      <c r="K31" s="782">
        <v>216</v>
      </c>
    </row>
    <row r="32" spans="2:11" ht="12.75" customHeight="1" hidden="1">
      <c r="B32" s="205" t="s">
        <v>336</v>
      </c>
      <c r="C32" s="785"/>
      <c r="D32" s="782"/>
      <c r="E32" s="782"/>
      <c r="F32" s="782"/>
      <c r="G32" s="782"/>
      <c r="H32" s="782"/>
      <c r="I32" s="783"/>
      <c r="J32" s="783"/>
      <c r="K32" s="782"/>
    </row>
    <row r="33" spans="2:11" ht="12.75" customHeight="1" hidden="1">
      <c r="B33" s="205" t="s">
        <v>27</v>
      </c>
      <c r="C33" s="785">
        <v>2143.6251</v>
      </c>
      <c r="D33" s="782">
        <v>237</v>
      </c>
      <c r="E33" s="782">
        <v>137377</v>
      </c>
      <c r="F33" s="782">
        <f>SUM(G33:H33)</f>
        <v>463325</v>
      </c>
      <c r="G33" s="782">
        <v>238861</v>
      </c>
      <c r="H33" s="782">
        <v>224464</v>
      </c>
      <c r="I33" s="783">
        <v>106.41</v>
      </c>
      <c r="J33" s="783">
        <v>3.37</v>
      </c>
      <c r="K33" s="782">
        <v>216</v>
      </c>
    </row>
    <row r="34" spans="2:11" ht="12.75" customHeight="1" hidden="1">
      <c r="B34" s="205" t="s">
        <v>337</v>
      </c>
      <c r="C34" s="785"/>
      <c r="D34" s="782"/>
      <c r="E34" s="782"/>
      <c r="F34" s="782"/>
      <c r="G34" s="782"/>
      <c r="H34" s="782"/>
      <c r="I34" s="783"/>
      <c r="J34" s="783"/>
      <c r="K34" s="782"/>
    </row>
    <row r="35" spans="2:11" ht="12.75" customHeight="1" hidden="1">
      <c r="B35" s="205" t="s">
        <v>28</v>
      </c>
      <c r="C35" s="785">
        <v>2143.6251</v>
      </c>
      <c r="D35" s="782">
        <v>237</v>
      </c>
      <c r="E35" s="782">
        <v>137921</v>
      </c>
      <c r="F35" s="782">
        <f>SUM(G35:H35)</f>
        <v>463285</v>
      </c>
      <c r="G35" s="782">
        <v>238839</v>
      </c>
      <c r="H35" s="782">
        <v>224446</v>
      </c>
      <c r="I35" s="783">
        <v>106.41</v>
      </c>
      <c r="J35" s="783">
        <v>3.36</v>
      </c>
      <c r="K35" s="782">
        <v>216</v>
      </c>
    </row>
    <row r="36" spans="2:11" ht="12.75" customHeight="1" hidden="1">
      <c r="B36" s="205" t="s">
        <v>338</v>
      </c>
      <c r="C36" s="786"/>
      <c r="D36" s="787"/>
      <c r="E36" s="787"/>
      <c r="F36" s="787"/>
      <c r="G36" s="787"/>
      <c r="H36" s="787"/>
      <c r="I36" s="788"/>
      <c r="J36" s="788"/>
      <c r="K36" s="787"/>
    </row>
    <row r="37" spans="2:11" ht="22.5" customHeight="1">
      <c r="B37" s="205" t="s">
        <v>413</v>
      </c>
      <c r="C37" s="22">
        <v>2143.6251</v>
      </c>
      <c r="D37" s="68">
        <f aca="true" t="shared" si="5" ref="D37:K37">D44</f>
        <v>237</v>
      </c>
      <c r="E37" s="68">
        <f t="shared" si="5"/>
        <v>141006</v>
      </c>
      <c r="F37" s="68">
        <f t="shared" si="5"/>
        <v>462286</v>
      </c>
      <c r="G37" s="68">
        <f t="shared" si="5"/>
        <v>238153</v>
      </c>
      <c r="H37" s="68">
        <f t="shared" si="5"/>
        <v>224133</v>
      </c>
      <c r="I37" s="24">
        <f t="shared" si="5"/>
        <v>106.26</v>
      </c>
      <c r="J37" s="24">
        <f t="shared" si="5"/>
        <v>3.28</v>
      </c>
      <c r="K37" s="69">
        <f t="shared" si="5"/>
        <v>216</v>
      </c>
    </row>
    <row r="38" spans="2:11" ht="12.75" customHeight="1" hidden="1">
      <c r="B38" s="205" t="s">
        <v>543</v>
      </c>
      <c r="C38" s="785">
        <v>2143.6251</v>
      </c>
      <c r="D38" s="782">
        <v>237</v>
      </c>
      <c r="E38" s="782">
        <v>138280</v>
      </c>
      <c r="F38" s="782">
        <f>SUM(G38:H38)</f>
        <v>462758</v>
      </c>
      <c r="G38" s="782">
        <v>238543</v>
      </c>
      <c r="H38" s="782">
        <v>224215</v>
      </c>
      <c r="I38" s="783">
        <v>106.39</v>
      </c>
      <c r="J38" s="783">
        <v>3.35</v>
      </c>
      <c r="K38" s="782">
        <v>216</v>
      </c>
    </row>
    <row r="39" spans="2:11" ht="12.75" customHeight="1" hidden="1">
      <c r="B39" s="205" t="s">
        <v>335</v>
      </c>
      <c r="C39" s="786"/>
      <c r="D39" s="787"/>
      <c r="E39" s="787"/>
      <c r="F39" s="787"/>
      <c r="G39" s="787"/>
      <c r="H39" s="787"/>
      <c r="I39" s="788"/>
      <c r="J39" s="788"/>
      <c r="K39" s="787"/>
    </row>
    <row r="40" spans="2:11" ht="12.75" customHeight="1" hidden="1">
      <c r="B40" s="205" t="s">
        <v>544</v>
      </c>
      <c r="C40" s="785">
        <v>2143.6251</v>
      </c>
      <c r="D40" s="782">
        <v>237</v>
      </c>
      <c r="E40" s="782">
        <v>139196</v>
      </c>
      <c r="F40" s="782">
        <f>SUM(G40:H40)</f>
        <v>462313</v>
      </c>
      <c r="G40" s="782">
        <v>238276</v>
      </c>
      <c r="H40" s="782">
        <v>224037</v>
      </c>
      <c r="I40" s="783">
        <v>106.36</v>
      </c>
      <c r="J40" s="783">
        <v>3.32</v>
      </c>
      <c r="K40" s="782">
        <v>216</v>
      </c>
    </row>
    <row r="41" spans="2:11" ht="12.75" customHeight="1" hidden="1">
      <c r="B41" s="205" t="s">
        <v>336</v>
      </c>
      <c r="C41" s="786"/>
      <c r="D41" s="787"/>
      <c r="E41" s="787"/>
      <c r="F41" s="787"/>
      <c r="G41" s="787"/>
      <c r="H41" s="787"/>
      <c r="I41" s="788"/>
      <c r="J41" s="788"/>
      <c r="K41" s="787"/>
    </row>
    <row r="42" spans="2:11" ht="12.75" customHeight="1" hidden="1">
      <c r="B42" s="205" t="s">
        <v>545</v>
      </c>
      <c r="C42" s="785">
        <v>2143.6251</v>
      </c>
      <c r="D42" s="782">
        <v>237</v>
      </c>
      <c r="E42" s="782">
        <v>140434</v>
      </c>
      <c r="F42" s="782">
        <f>SUM(G42:H42)</f>
        <v>462232</v>
      </c>
      <c r="G42" s="782">
        <v>238147</v>
      </c>
      <c r="H42" s="782">
        <v>224085</v>
      </c>
      <c r="I42" s="783">
        <v>106.28</v>
      </c>
      <c r="J42" s="783">
        <v>3.29</v>
      </c>
      <c r="K42" s="782">
        <v>216</v>
      </c>
    </row>
    <row r="43" spans="2:11" ht="12.75" customHeight="1" hidden="1">
      <c r="B43" s="205" t="s">
        <v>337</v>
      </c>
      <c r="C43" s="786"/>
      <c r="D43" s="787"/>
      <c r="E43" s="787"/>
      <c r="F43" s="787"/>
      <c r="G43" s="787"/>
      <c r="H43" s="787"/>
      <c r="I43" s="788"/>
      <c r="J43" s="788"/>
      <c r="K43" s="787"/>
    </row>
    <row r="44" spans="2:11" ht="12.75" customHeight="1" hidden="1">
      <c r="B44" s="205" t="s">
        <v>546</v>
      </c>
      <c r="C44" s="785">
        <v>2143.6251</v>
      </c>
      <c r="D44" s="782">
        <v>237</v>
      </c>
      <c r="E44" s="782">
        <v>141006</v>
      </c>
      <c r="F44" s="782">
        <f>SUM(G44:H44)</f>
        <v>462286</v>
      </c>
      <c r="G44" s="782">
        <v>238153</v>
      </c>
      <c r="H44" s="782">
        <v>224133</v>
      </c>
      <c r="I44" s="783">
        <v>106.26</v>
      </c>
      <c r="J44" s="783">
        <v>3.28</v>
      </c>
      <c r="K44" s="782">
        <v>216</v>
      </c>
    </row>
    <row r="45" spans="2:11" ht="12.75" customHeight="1" hidden="1">
      <c r="B45" s="205" t="s">
        <v>338</v>
      </c>
      <c r="C45" s="786"/>
      <c r="D45" s="787"/>
      <c r="E45" s="787"/>
      <c r="F45" s="787"/>
      <c r="G45" s="787"/>
      <c r="H45" s="787"/>
      <c r="I45" s="788" t="e">
        <f>(G45/H45)*100</f>
        <v>#DIV/0!</v>
      </c>
      <c r="J45" s="788" t="e">
        <f>(F45/E45)</f>
        <v>#DIV/0!</v>
      </c>
      <c r="K45" s="787" t="e">
        <f>(F45/C45)</f>
        <v>#DIV/0!</v>
      </c>
    </row>
    <row r="46" spans="2:11" ht="22.5" customHeight="1">
      <c r="B46" s="205" t="s">
        <v>414</v>
      </c>
      <c r="C46" s="22">
        <v>2143.6251</v>
      </c>
      <c r="D46" s="68">
        <v>237</v>
      </c>
      <c r="E46" s="68">
        <v>142776</v>
      </c>
      <c r="F46" s="68">
        <f>SUM(G46:H46)</f>
        <v>461586</v>
      </c>
      <c r="G46" s="68">
        <v>237326</v>
      </c>
      <c r="H46" s="68">
        <v>224260</v>
      </c>
      <c r="I46" s="24">
        <v>105.83</v>
      </c>
      <c r="J46" s="24">
        <v>3.23</v>
      </c>
      <c r="K46" s="68">
        <v>215</v>
      </c>
    </row>
    <row r="47" spans="2:11" ht="12.75" customHeight="1" hidden="1">
      <c r="B47" s="205" t="s">
        <v>543</v>
      </c>
      <c r="C47" s="785">
        <v>2143.6251</v>
      </c>
      <c r="D47" s="782">
        <v>237</v>
      </c>
      <c r="E47" s="782">
        <v>141319</v>
      </c>
      <c r="F47" s="782">
        <f>SUM(G47:H47)</f>
        <v>461978</v>
      </c>
      <c r="G47" s="782">
        <v>237878</v>
      </c>
      <c r="H47" s="782">
        <v>224100</v>
      </c>
      <c r="I47" s="783">
        <v>106.15</v>
      </c>
      <c r="J47" s="783">
        <v>3.27</v>
      </c>
      <c r="K47" s="782">
        <f>(F47/C47)</f>
        <v>215.51249796431287</v>
      </c>
    </row>
    <row r="48" spans="2:11" ht="12.75" customHeight="1" hidden="1">
      <c r="B48" s="205" t="s">
        <v>335</v>
      </c>
      <c r="C48" s="786"/>
      <c r="D48" s="787"/>
      <c r="E48" s="787"/>
      <c r="F48" s="787"/>
      <c r="G48" s="787"/>
      <c r="H48" s="787"/>
      <c r="I48" s="788" t="e">
        <f>(G48/H48)*100</f>
        <v>#DIV/0!</v>
      </c>
      <c r="J48" s="788" t="e">
        <f>(F48/E48)</f>
        <v>#DIV/0!</v>
      </c>
      <c r="K48" s="787" t="e">
        <f>(F48/C48)</f>
        <v>#DIV/0!</v>
      </c>
    </row>
    <row r="49" spans="2:11" ht="12.75" customHeight="1" hidden="1">
      <c r="B49" s="205" t="s">
        <v>544</v>
      </c>
      <c r="C49" s="785">
        <v>2143.6251</v>
      </c>
      <c r="D49" s="782">
        <v>237</v>
      </c>
      <c r="E49" s="782">
        <v>141903</v>
      </c>
      <c r="F49" s="782">
        <f>SUM(G49:H49)</f>
        <v>461695</v>
      </c>
      <c r="G49" s="782">
        <v>237595</v>
      </c>
      <c r="H49" s="782">
        <v>224100</v>
      </c>
      <c r="I49" s="783">
        <v>106.02</v>
      </c>
      <c r="J49" s="783">
        <v>3.25</v>
      </c>
      <c r="K49" s="782">
        <v>215</v>
      </c>
    </row>
    <row r="50" spans="2:11" ht="12.75" customHeight="1" hidden="1">
      <c r="B50" s="205" t="s">
        <v>336</v>
      </c>
      <c r="C50" s="786"/>
      <c r="D50" s="787"/>
      <c r="E50" s="787"/>
      <c r="F50" s="787"/>
      <c r="G50" s="787"/>
      <c r="H50" s="787"/>
      <c r="I50" s="788" t="e">
        <f>(G50/H50)*100</f>
        <v>#DIV/0!</v>
      </c>
      <c r="J50" s="788" t="e">
        <f>(F50/E50)</f>
        <v>#DIV/0!</v>
      </c>
      <c r="K50" s="787" t="e">
        <f>(F50/C50)</f>
        <v>#DIV/0!</v>
      </c>
    </row>
    <row r="51" spans="2:11" ht="12.75" customHeight="1" hidden="1">
      <c r="B51" s="205" t="s">
        <v>545</v>
      </c>
      <c r="C51" s="785">
        <v>2143.6251</v>
      </c>
      <c r="D51" s="782">
        <v>237</v>
      </c>
      <c r="E51" s="782">
        <v>142500</v>
      </c>
      <c r="F51" s="782">
        <f>SUM(G51:H51)</f>
        <v>461467</v>
      </c>
      <c r="G51" s="782">
        <v>237406</v>
      </c>
      <c r="H51" s="782">
        <v>224061</v>
      </c>
      <c r="I51" s="792">
        <v>105.96</v>
      </c>
      <c r="J51" s="792">
        <v>3.24</v>
      </c>
      <c r="K51" s="790">
        <v>215</v>
      </c>
    </row>
    <row r="52" spans="2:11" ht="12.75" customHeight="1" hidden="1">
      <c r="B52" s="205" t="s">
        <v>337</v>
      </c>
      <c r="C52" s="786"/>
      <c r="D52" s="787"/>
      <c r="E52" s="787"/>
      <c r="F52" s="787"/>
      <c r="G52" s="787"/>
      <c r="H52" s="787"/>
      <c r="I52" s="791"/>
      <c r="J52" s="791"/>
      <c r="K52" s="791"/>
    </row>
    <row r="53" spans="2:11" ht="12.75" customHeight="1" hidden="1">
      <c r="B53" s="205" t="s">
        <v>546</v>
      </c>
      <c r="C53" s="785">
        <v>2143.6251</v>
      </c>
      <c r="D53" s="782">
        <v>237</v>
      </c>
      <c r="E53" s="782">
        <v>142776</v>
      </c>
      <c r="F53" s="782">
        <f>SUM(G53:H53)</f>
        <v>461586</v>
      </c>
      <c r="G53" s="782">
        <v>237326</v>
      </c>
      <c r="H53" s="782">
        <v>224260</v>
      </c>
      <c r="I53" s="732">
        <v>105.83</v>
      </c>
      <c r="J53" s="732">
        <v>3.23</v>
      </c>
      <c r="K53" s="731">
        <v>215</v>
      </c>
    </row>
    <row r="54" spans="2:11" ht="12.75" customHeight="1" hidden="1">
      <c r="B54" s="205" t="s">
        <v>338</v>
      </c>
      <c r="C54" s="786"/>
      <c r="D54" s="787"/>
      <c r="E54" s="787"/>
      <c r="F54" s="787"/>
      <c r="G54" s="787"/>
      <c r="H54" s="787"/>
      <c r="I54" s="732"/>
      <c r="J54" s="732"/>
      <c r="K54" s="731"/>
    </row>
    <row r="55" spans="2:11" ht="18" customHeight="1">
      <c r="B55" s="205" t="s">
        <v>463</v>
      </c>
      <c r="C55" s="22">
        <v>2143.6251</v>
      </c>
      <c r="D55" s="68">
        <v>235</v>
      </c>
      <c r="E55" s="68">
        <v>144669</v>
      </c>
      <c r="F55" s="68">
        <v>460426</v>
      </c>
      <c r="G55" s="68">
        <v>236447</v>
      </c>
      <c r="H55" s="68">
        <v>223979</v>
      </c>
      <c r="I55" s="24">
        <v>105.57</v>
      </c>
      <c r="J55" s="24">
        <v>3.18</v>
      </c>
      <c r="K55" s="68">
        <v>215</v>
      </c>
    </row>
    <row r="56" spans="2:11" ht="12.75" customHeight="1" hidden="1">
      <c r="B56" s="205" t="s">
        <v>543</v>
      </c>
      <c r="C56" s="785">
        <v>2143.6251</v>
      </c>
      <c r="D56" s="782">
        <v>235</v>
      </c>
      <c r="E56" s="782">
        <v>143016</v>
      </c>
      <c r="F56" s="782">
        <f>SUM(G56:H57)</f>
        <v>461116</v>
      </c>
      <c r="G56" s="782">
        <v>237038</v>
      </c>
      <c r="H56" s="782">
        <v>224078</v>
      </c>
      <c r="I56" s="732">
        <v>105.78</v>
      </c>
      <c r="J56" s="732">
        <v>3.22</v>
      </c>
      <c r="K56" s="731">
        <v>215</v>
      </c>
    </row>
    <row r="57" spans="2:11" ht="12.75" customHeight="1" hidden="1">
      <c r="B57" s="205" t="s">
        <v>335</v>
      </c>
      <c r="C57" s="786"/>
      <c r="D57" s="787"/>
      <c r="E57" s="787"/>
      <c r="F57" s="787"/>
      <c r="G57" s="787"/>
      <c r="H57" s="787"/>
      <c r="I57" s="732" t="e">
        <f>(G57/H57)*100</f>
        <v>#DIV/0!</v>
      </c>
      <c r="J57" s="732" t="e">
        <f>(F57/E57)</f>
        <v>#DIV/0!</v>
      </c>
      <c r="K57" s="731" t="e">
        <f>(F57/C57)</f>
        <v>#DIV/0!</v>
      </c>
    </row>
    <row r="58" spans="2:11" ht="12.75" customHeight="1" hidden="1">
      <c r="B58" s="205" t="s">
        <v>544</v>
      </c>
      <c r="C58" s="785">
        <v>2143.6251</v>
      </c>
      <c r="D58" s="782">
        <v>235</v>
      </c>
      <c r="E58" s="782">
        <v>143492</v>
      </c>
      <c r="F58" s="782">
        <f>SUM(G58:H59)</f>
        <v>460855</v>
      </c>
      <c r="G58" s="782">
        <v>236857</v>
      </c>
      <c r="H58" s="782">
        <v>223998</v>
      </c>
      <c r="I58" s="783">
        <v>105.74</v>
      </c>
      <c r="J58" s="783">
        <v>3.21</v>
      </c>
      <c r="K58" s="782">
        <v>215</v>
      </c>
    </row>
    <row r="59" spans="2:11" ht="12.75" customHeight="1" hidden="1">
      <c r="B59" s="205" t="s">
        <v>336</v>
      </c>
      <c r="C59" s="786"/>
      <c r="D59" s="787"/>
      <c r="E59" s="787"/>
      <c r="F59" s="787"/>
      <c r="G59" s="787"/>
      <c r="H59" s="787"/>
      <c r="I59" s="788"/>
      <c r="J59" s="788"/>
      <c r="K59" s="787"/>
    </row>
    <row r="60" spans="2:11" ht="12.75" customHeight="1" hidden="1">
      <c r="B60" s="205" t="s">
        <v>545</v>
      </c>
      <c r="C60" s="785">
        <v>2143.6251</v>
      </c>
      <c r="D60" s="782">
        <v>235</v>
      </c>
      <c r="E60" s="782">
        <v>144427</v>
      </c>
      <c r="F60" s="782">
        <f>SUM(G60:H61)</f>
        <v>460599</v>
      </c>
      <c r="G60" s="782">
        <v>236628</v>
      </c>
      <c r="H60" s="782">
        <v>223971</v>
      </c>
      <c r="I60" s="783">
        <v>105.65</v>
      </c>
      <c r="J60" s="783">
        <v>3.19</v>
      </c>
      <c r="K60" s="782">
        <v>215</v>
      </c>
    </row>
    <row r="61" spans="2:11" ht="12.75" customHeight="1" hidden="1">
      <c r="B61" s="205" t="s">
        <v>337</v>
      </c>
      <c r="C61" s="786"/>
      <c r="D61" s="787"/>
      <c r="E61" s="787"/>
      <c r="F61" s="787"/>
      <c r="G61" s="787"/>
      <c r="H61" s="787"/>
      <c r="I61" s="788"/>
      <c r="J61" s="788"/>
      <c r="K61" s="787"/>
    </row>
    <row r="62" spans="2:11" ht="12.75" customHeight="1" hidden="1">
      <c r="B62" s="205" t="s">
        <v>546</v>
      </c>
      <c r="C62" s="785">
        <v>2143.6251</v>
      </c>
      <c r="D62" s="782">
        <v>235</v>
      </c>
      <c r="E62" s="782">
        <v>144669</v>
      </c>
      <c r="F62" s="782">
        <v>460426</v>
      </c>
      <c r="G62" s="782">
        <v>236447</v>
      </c>
      <c r="H62" s="782">
        <v>223979</v>
      </c>
      <c r="I62" s="783">
        <v>105.57</v>
      </c>
      <c r="J62" s="783">
        <v>3.18</v>
      </c>
      <c r="K62" s="782">
        <v>215</v>
      </c>
    </row>
    <row r="63" spans="2:11" ht="16.5" customHeight="1" hidden="1">
      <c r="B63" s="205" t="s">
        <v>338</v>
      </c>
      <c r="C63" s="786"/>
      <c r="D63" s="787"/>
      <c r="E63" s="787"/>
      <c r="F63" s="787"/>
      <c r="G63" s="787"/>
      <c r="H63" s="787"/>
      <c r="I63" s="788"/>
      <c r="J63" s="788"/>
      <c r="K63" s="787"/>
    </row>
    <row r="64" spans="2:11" ht="22.5" customHeight="1">
      <c r="B64" s="205" t="s">
        <v>524</v>
      </c>
      <c r="C64" s="331"/>
      <c r="D64" s="330"/>
      <c r="E64" s="330"/>
      <c r="F64" s="330"/>
      <c r="G64" s="330"/>
      <c r="H64" s="330"/>
      <c r="I64" s="360"/>
      <c r="J64" s="360"/>
      <c r="K64" s="330"/>
    </row>
    <row r="65" spans="2:11" ht="12.75" customHeight="1" hidden="1">
      <c r="B65" s="205" t="s">
        <v>543</v>
      </c>
      <c r="C65" s="785">
        <v>2143.6251</v>
      </c>
      <c r="D65" s="782">
        <v>235</v>
      </c>
      <c r="E65" s="782">
        <v>145031</v>
      </c>
      <c r="F65" s="782">
        <v>460211</v>
      </c>
      <c r="G65" s="782">
        <v>236195</v>
      </c>
      <c r="H65" s="782">
        <v>224016</v>
      </c>
      <c r="I65" s="783">
        <v>105.44</v>
      </c>
      <c r="J65" s="783">
        <v>3.17</v>
      </c>
      <c r="K65" s="782">
        <v>215</v>
      </c>
    </row>
    <row r="66" spans="2:11" ht="12.75" customHeight="1" hidden="1">
      <c r="B66" s="205" t="s">
        <v>335</v>
      </c>
      <c r="C66" s="786"/>
      <c r="D66" s="787"/>
      <c r="E66" s="787"/>
      <c r="F66" s="789"/>
      <c r="G66" s="787"/>
      <c r="H66" s="787"/>
      <c r="I66" s="788"/>
      <c r="J66" s="788"/>
      <c r="K66" s="787"/>
    </row>
    <row r="67" spans="2:11" ht="12.75" customHeight="1" hidden="1">
      <c r="B67" s="205" t="s">
        <v>544</v>
      </c>
      <c r="C67" s="785">
        <v>2143.6251</v>
      </c>
      <c r="D67" s="782">
        <v>235</v>
      </c>
      <c r="E67" s="782">
        <v>145647</v>
      </c>
      <c r="F67" s="782">
        <v>460133</v>
      </c>
      <c r="G67" s="782">
        <v>236061</v>
      </c>
      <c r="H67" s="782">
        <v>224072</v>
      </c>
      <c r="I67" s="783">
        <v>105.35</v>
      </c>
      <c r="J67" s="783">
        <v>3.16</v>
      </c>
      <c r="K67" s="782">
        <v>215</v>
      </c>
    </row>
    <row r="68" spans="2:11" ht="12.75" customHeight="1" hidden="1">
      <c r="B68" s="205" t="s">
        <v>336</v>
      </c>
      <c r="C68" s="786"/>
      <c r="D68" s="782"/>
      <c r="E68" s="782"/>
      <c r="F68" s="782"/>
      <c r="G68" s="782"/>
      <c r="H68" s="782"/>
      <c r="I68" s="783"/>
      <c r="J68" s="783"/>
      <c r="K68" s="782"/>
    </row>
    <row r="69" spans="2:11" ht="12.75" customHeight="1" hidden="1">
      <c r="B69" s="205" t="s">
        <v>545</v>
      </c>
      <c r="C69" s="785">
        <v>2143.6251</v>
      </c>
      <c r="D69" s="782">
        <v>235</v>
      </c>
      <c r="E69" s="782">
        <v>146422</v>
      </c>
      <c r="F69" s="782">
        <v>460193</v>
      </c>
      <c r="G69" s="782">
        <v>235986</v>
      </c>
      <c r="H69" s="782">
        <v>224207</v>
      </c>
      <c r="I69" s="783">
        <v>105.25</v>
      </c>
      <c r="J69" s="784">
        <v>3.14</v>
      </c>
      <c r="K69" s="782">
        <v>215</v>
      </c>
    </row>
    <row r="70" spans="2:11" ht="12.75" customHeight="1" hidden="1">
      <c r="B70" s="205" t="s">
        <v>337</v>
      </c>
      <c r="C70" s="786"/>
      <c r="D70" s="782"/>
      <c r="E70" s="782"/>
      <c r="F70" s="782"/>
      <c r="G70" s="782"/>
      <c r="H70" s="782"/>
      <c r="I70" s="783"/>
      <c r="J70" s="784"/>
      <c r="K70" s="782"/>
    </row>
    <row r="71" spans="2:11" ht="12.75" customHeight="1">
      <c r="B71" s="205" t="s">
        <v>546</v>
      </c>
      <c r="C71" s="785">
        <v>2143.6251</v>
      </c>
      <c r="D71" s="782">
        <v>235</v>
      </c>
      <c r="E71" s="782">
        <v>146924</v>
      </c>
      <c r="F71" s="782">
        <v>460398</v>
      </c>
      <c r="G71" s="782">
        <v>235952</v>
      </c>
      <c r="H71" s="782">
        <v>224446</v>
      </c>
      <c r="I71" s="783">
        <v>105.13</v>
      </c>
      <c r="J71" s="784">
        <v>3.13</v>
      </c>
      <c r="K71" s="782">
        <v>215</v>
      </c>
    </row>
    <row r="72" spans="2:11" ht="12.75" customHeight="1">
      <c r="B72" s="205" t="s">
        <v>338</v>
      </c>
      <c r="C72" s="786"/>
      <c r="D72" s="782"/>
      <c r="E72" s="782"/>
      <c r="F72" s="782"/>
      <c r="G72" s="782"/>
      <c r="H72" s="782"/>
      <c r="I72" s="783"/>
      <c r="J72" s="784"/>
      <c r="K72" s="782"/>
    </row>
    <row r="73" spans="2:11" ht="22.5" customHeight="1">
      <c r="B73" s="205" t="s">
        <v>581</v>
      </c>
      <c r="C73" s="172"/>
      <c r="D73" s="37"/>
      <c r="E73" s="37"/>
      <c r="F73" s="37"/>
      <c r="G73" s="37"/>
      <c r="H73" s="37"/>
      <c r="I73" s="369"/>
      <c r="J73" s="370"/>
      <c r="K73" s="37"/>
    </row>
    <row r="74" spans="2:11" ht="12.75" customHeight="1">
      <c r="B74" s="205" t="s">
        <v>543</v>
      </c>
      <c r="C74" s="785">
        <v>2143.6251</v>
      </c>
      <c r="D74" s="782">
        <v>235</v>
      </c>
      <c r="E74" s="782">
        <v>147380</v>
      </c>
      <c r="F74" s="782">
        <v>460656</v>
      </c>
      <c r="G74" s="782">
        <v>235908</v>
      </c>
      <c r="H74" s="782">
        <v>224748</v>
      </c>
      <c r="I74" s="783">
        <v>104.97</v>
      </c>
      <c r="J74" s="783">
        <v>3.13</v>
      </c>
      <c r="K74" s="782">
        <v>215</v>
      </c>
    </row>
    <row r="75" spans="2:11" ht="12.75" customHeight="1">
      <c r="B75" s="205" t="s">
        <v>335</v>
      </c>
      <c r="C75" s="786"/>
      <c r="D75" s="782"/>
      <c r="E75" s="782"/>
      <c r="F75" s="782"/>
      <c r="G75" s="782"/>
      <c r="H75" s="782"/>
      <c r="I75" s="783"/>
      <c r="J75" s="783"/>
      <c r="K75" s="782"/>
    </row>
    <row r="76" spans="2:11" ht="12.75" customHeight="1">
      <c r="B76" s="205" t="s">
        <v>544</v>
      </c>
      <c r="C76" s="733">
        <v>2143.6251</v>
      </c>
      <c r="D76" s="734">
        <v>235</v>
      </c>
      <c r="E76" s="734">
        <v>148278</v>
      </c>
      <c r="F76" s="734">
        <v>461082</v>
      </c>
      <c r="G76" s="734">
        <v>235968</v>
      </c>
      <c r="H76" s="734">
        <v>225114</v>
      </c>
      <c r="I76" s="735">
        <v>104.82</v>
      </c>
      <c r="J76" s="735">
        <v>3.11</v>
      </c>
      <c r="K76" s="734">
        <v>215</v>
      </c>
    </row>
    <row r="77" spans="2:11" ht="12.75" customHeight="1">
      <c r="B77" s="205" t="s">
        <v>336</v>
      </c>
      <c r="C77" s="733"/>
      <c r="D77" s="734"/>
      <c r="E77" s="734"/>
      <c r="F77" s="734"/>
      <c r="G77" s="734"/>
      <c r="H77" s="734"/>
      <c r="I77" s="735"/>
      <c r="J77" s="735"/>
      <c r="K77" s="734"/>
    </row>
    <row r="78" spans="2:11" ht="13.5" customHeight="1">
      <c r="B78" s="205" t="s">
        <v>545</v>
      </c>
      <c r="C78" s="733">
        <v>2143.6251</v>
      </c>
      <c r="D78" s="734">
        <v>235</v>
      </c>
      <c r="E78" s="734">
        <v>149245</v>
      </c>
      <c r="F78" s="734">
        <v>461094</v>
      </c>
      <c r="G78" s="734">
        <v>235913</v>
      </c>
      <c r="H78" s="734">
        <v>225181</v>
      </c>
      <c r="I78" s="735">
        <v>104.77</v>
      </c>
      <c r="J78" s="735">
        <v>3.09</v>
      </c>
      <c r="K78" s="734">
        <v>215</v>
      </c>
    </row>
    <row r="79" spans="2:11" ht="12.75" customHeight="1">
      <c r="B79" s="205" t="s">
        <v>337</v>
      </c>
      <c r="C79" s="733"/>
      <c r="D79" s="734"/>
      <c r="E79" s="734"/>
      <c r="F79" s="734"/>
      <c r="G79" s="734"/>
      <c r="H79" s="734"/>
      <c r="I79" s="735"/>
      <c r="J79" s="735"/>
      <c r="K79" s="734"/>
    </row>
    <row r="80" spans="2:11" ht="13.5" customHeight="1">
      <c r="B80" s="205" t="s">
        <v>546</v>
      </c>
      <c r="C80" s="733">
        <v>2143.6251</v>
      </c>
      <c r="D80" s="734">
        <v>235</v>
      </c>
      <c r="E80" s="734">
        <v>149839</v>
      </c>
      <c r="F80" s="734">
        <v>460902</v>
      </c>
      <c r="G80" s="734">
        <v>235855</v>
      </c>
      <c r="H80" s="734">
        <v>225047</v>
      </c>
      <c r="I80" s="735">
        <v>104.8</v>
      </c>
      <c r="J80" s="735">
        <v>3.08</v>
      </c>
      <c r="K80" s="734">
        <v>215</v>
      </c>
    </row>
    <row r="81" spans="2:11" ht="12.75" customHeight="1" thickBot="1">
      <c r="B81" s="205" t="s">
        <v>338</v>
      </c>
      <c r="C81" s="733"/>
      <c r="D81" s="734"/>
      <c r="E81" s="734"/>
      <c r="F81" s="734"/>
      <c r="G81" s="734"/>
      <c r="H81" s="734"/>
      <c r="I81" s="735"/>
      <c r="J81" s="735"/>
      <c r="K81" s="734"/>
    </row>
    <row r="82" spans="2:11" ht="24.75" customHeight="1">
      <c r="B82" s="210" t="s">
        <v>29</v>
      </c>
      <c r="C82" s="747">
        <v>0</v>
      </c>
      <c r="D82" s="743">
        <v>0</v>
      </c>
      <c r="E82" s="744">
        <f>(E80-E78)/E78*100</f>
        <v>0.39800328319206674</v>
      </c>
      <c r="F82" s="744">
        <f>(F80-F78)/F78*100</f>
        <v>-0.041640099415737354</v>
      </c>
      <c r="G82" s="744">
        <f>(G80-G78)/G78*100</f>
        <v>-0.024585334424130932</v>
      </c>
      <c r="H82" s="744">
        <f>(H80-H78)/H78*100</f>
        <v>-0.059507684929012664</v>
      </c>
      <c r="I82" s="305" t="s">
        <v>547</v>
      </c>
      <c r="J82" s="305" t="s">
        <v>547</v>
      </c>
      <c r="K82" s="305" t="s">
        <v>547</v>
      </c>
    </row>
    <row r="83" spans="2:11" ht="24.75" customHeight="1" thickBot="1">
      <c r="B83" s="293" t="s">
        <v>424</v>
      </c>
      <c r="C83" s="748"/>
      <c r="D83" s="748"/>
      <c r="E83" s="745"/>
      <c r="F83" s="745"/>
      <c r="G83" s="745"/>
      <c r="H83" s="745"/>
      <c r="I83" s="307">
        <f>I80-I78</f>
        <v>0.030000000000001137</v>
      </c>
      <c r="J83" s="307">
        <f>J80-J78</f>
        <v>-0.009999999999999787</v>
      </c>
      <c r="K83" s="358">
        <v>0</v>
      </c>
    </row>
    <row r="84" spans="2:11" ht="24.75" customHeight="1">
      <c r="B84" s="210" t="s">
        <v>96</v>
      </c>
      <c r="C84" s="746">
        <v>0</v>
      </c>
      <c r="D84" s="743">
        <v>0</v>
      </c>
      <c r="E84" s="744">
        <f>(E80-E71)/E71*100</f>
        <v>1.984018948572051</v>
      </c>
      <c r="F84" s="744">
        <f>(F80-F71)/F71*100</f>
        <v>0.10947050160947701</v>
      </c>
      <c r="G84" s="744">
        <f>(G80-G71)/G71*100</f>
        <v>-0.041110056282633756</v>
      </c>
      <c r="H84" s="744">
        <f>(H80-H71)/H71*100</f>
        <v>0.267770421393119</v>
      </c>
      <c r="I84" s="305" t="s">
        <v>547</v>
      </c>
      <c r="J84" s="305" t="s">
        <v>547</v>
      </c>
      <c r="K84" s="305" t="s">
        <v>547</v>
      </c>
    </row>
    <row r="85" spans="2:11" ht="24.75" customHeight="1" thickBot="1">
      <c r="B85" s="293" t="s">
        <v>425</v>
      </c>
      <c r="C85" s="730"/>
      <c r="D85" s="748"/>
      <c r="E85" s="745"/>
      <c r="F85" s="745"/>
      <c r="G85" s="745"/>
      <c r="H85" s="745"/>
      <c r="I85" s="306">
        <f>I80-I71</f>
        <v>-0.3299999999999983</v>
      </c>
      <c r="J85" s="306">
        <f>J80-J71</f>
        <v>-0.04999999999999982</v>
      </c>
      <c r="K85" s="355">
        <f>K67-K53</f>
        <v>0</v>
      </c>
    </row>
    <row r="86" spans="2:11" ht="19.5" customHeight="1">
      <c r="B86" s="16" t="s">
        <v>574</v>
      </c>
      <c r="K86" s="276"/>
    </row>
    <row r="87" spans="2:3" ht="18" customHeight="1">
      <c r="B87" s="137"/>
      <c r="C87" s="74"/>
    </row>
    <row r="88" spans="2:11" ht="19.5" customHeight="1">
      <c r="B88" s="132" t="s">
        <v>548</v>
      </c>
      <c r="C88" s="56"/>
      <c r="D88" s="56"/>
      <c r="E88" s="56"/>
      <c r="F88" s="56"/>
      <c r="G88" s="56"/>
      <c r="H88" s="56"/>
      <c r="I88" s="56"/>
      <c r="J88" s="56"/>
      <c r="K88" s="56"/>
    </row>
    <row r="89" ht="4.5" customHeight="1"/>
    <row r="90" ht="4.5" customHeight="1"/>
  </sheetData>
  <mergeCells count="251">
    <mergeCell ref="K78:K79"/>
    <mergeCell ref="G78:G79"/>
    <mergeCell ref="H78:H79"/>
    <mergeCell ref="I78:I79"/>
    <mergeCell ref="J78:J79"/>
    <mergeCell ref="C78:C79"/>
    <mergeCell ref="D78:D79"/>
    <mergeCell ref="E78:E79"/>
    <mergeCell ref="F78:F79"/>
    <mergeCell ref="I80:I81"/>
    <mergeCell ref="J80:J81"/>
    <mergeCell ref="K80:K81"/>
    <mergeCell ref="E80:E81"/>
    <mergeCell ref="F80:F81"/>
    <mergeCell ref="G80:G81"/>
    <mergeCell ref="H80:H81"/>
    <mergeCell ref="K74:K75"/>
    <mergeCell ref="G74:G75"/>
    <mergeCell ref="H74:H75"/>
    <mergeCell ref="I74:I75"/>
    <mergeCell ref="J74:J75"/>
    <mergeCell ref="K76:K77"/>
    <mergeCell ref="C76:C77"/>
    <mergeCell ref="D76:D77"/>
    <mergeCell ref="E76:E77"/>
    <mergeCell ref="F76:F77"/>
    <mergeCell ref="G76:G77"/>
    <mergeCell ref="H76:H77"/>
    <mergeCell ref="I76:I77"/>
    <mergeCell ref="J76:J77"/>
    <mergeCell ref="C80:C81"/>
    <mergeCell ref="D80:D81"/>
    <mergeCell ref="I71:I72"/>
    <mergeCell ref="J71:J72"/>
    <mergeCell ref="C71:C72"/>
    <mergeCell ref="D71:D72"/>
    <mergeCell ref="C74:C75"/>
    <mergeCell ref="D74:D75"/>
    <mergeCell ref="E74:E75"/>
    <mergeCell ref="F74:F75"/>
    <mergeCell ref="K71:K72"/>
    <mergeCell ref="E71:E72"/>
    <mergeCell ref="F71:F72"/>
    <mergeCell ref="G71:G72"/>
    <mergeCell ref="H71:H72"/>
    <mergeCell ref="K67:K68"/>
    <mergeCell ref="C67:C68"/>
    <mergeCell ref="D67:D68"/>
    <mergeCell ref="E67:E68"/>
    <mergeCell ref="F67:F68"/>
    <mergeCell ref="G67:G68"/>
    <mergeCell ref="H67:H68"/>
    <mergeCell ref="I67:I68"/>
    <mergeCell ref="J67:J68"/>
    <mergeCell ref="K58:K59"/>
    <mergeCell ref="G58:G59"/>
    <mergeCell ref="H58:H59"/>
    <mergeCell ref="I58:I59"/>
    <mergeCell ref="J58:J59"/>
    <mergeCell ref="C58:C59"/>
    <mergeCell ref="D58:D59"/>
    <mergeCell ref="E58:E59"/>
    <mergeCell ref="F58:F59"/>
    <mergeCell ref="K56:K57"/>
    <mergeCell ref="G56:G57"/>
    <mergeCell ref="H56:H57"/>
    <mergeCell ref="I56:I57"/>
    <mergeCell ref="J56:J57"/>
    <mergeCell ref="C56:C57"/>
    <mergeCell ref="D56:D57"/>
    <mergeCell ref="E56:E57"/>
    <mergeCell ref="F56:F57"/>
    <mergeCell ref="K53:K54"/>
    <mergeCell ref="G53:G54"/>
    <mergeCell ref="H53:H54"/>
    <mergeCell ref="I53:I54"/>
    <mergeCell ref="J53:J54"/>
    <mergeCell ref="C53:C54"/>
    <mergeCell ref="D53:D54"/>
    <mergeCell ref="E53:E54"/>
    <mergeCell ref="F53:F54"/>
    <mergeCell ref="K44:K45"/>
    <mergeCell ref="G44:G45"/>
    <mergeCell ref="H44:H45"/>
    <mergeCell ref="I44:I45"/>
    <mergeCell ref="J44:J45"/>
    <mergeCell ref="C44:C45"/>
    <mergeCell ref="D44:D45"/>
    <mergeCell ref="E44:E45"/>
    <mergeCell ref="F44:F45"/>
    <mergeCell ref="K40:K41"/>
    <mergeCell ref="D40:D41"/>
    <mergeCell ref="E40:E41"/>
    <mergeCell ref="G40:G41"/>
    <mergeCell ref="H40:H41"/>
    <mergeCell ref="C40:C41"/>
    <mergeCell ref="F40:F41"/>
    <mergeCell ref="I40:I41"/>
    <mergeCell ref="J40:J41"/>
    <mergeCell ref="K35:K36"/>
    <mergeCell ref="C38:C39"/>
    <mergeCell ref="D38:D39"/>
    <mergeCell ref="E38:E39"/>
    <mergeCell ref="F38:F39"/>
    <mergeCell ref="K38:K39"/>
    <mergeCell ref="G38:G39"/>
    <mergeCell ref="H38:H39"/>
    <mergeCell ref="I38:I39"/>
    <mergeCell ref="J38:J39"/>
    <mergeCell ref="G35:G36"/>
    <mergeCell ref="H35:H36"/>
    <mergeCell ref="I35:I36"/>
    <mergeCell ref="J35:J36"/>
    <mergeCell ref="C35:C36"/>
    <mergeCell ref="D35:D36"/>
    <mergeCell ref="E35:E36"/>
    <mergeCell ref="F35:F36"/>
    <mergeCell ref="K31:K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G31:G32"/>
    <mergeCell ref="H31:H32"/>
    <mergeCell ref="I31:I32"/>
    <mergeCell ref="J31:J32"/>
    <mergeCell ref="C31:C32"/>
    <mergeCell ref="D31:D32"/>
    <mergeCell ref="E31:E32"/>
    <mergeCell ref="F31:F32"/>
    <mergeCell ref="H29:H30"/>
    <mergeCell ref="I29:I30"/>
    <mergeCell ref="J29:J30"/>
    <mergeCell ref="K29:K30"/>
    <mergeCell ref="D29:D30"/>
    <mergeCell ref="E29:E30"/>
    <mergeCell ref="F29:F30"/>
    <mergeCell ref="G29:G30"/>
    <mergeCell ref="G82:G83"/>
    <mergeCell ref="H82:H83"/>
    <mergeCell ref="C84:C85"/>
    <mergeCell ref="J6:J7"/>
    <mergeCell ref="D84:D85"/>
    <mergeCell ref="E84:E85"/>
    <mergeCell ref="F84:F85"/>
    <mergeCell ref="G84:G85"/>
    <mergeCell ref="H84:H85"/>
    <mergeCell ref="C29:C30"/>
    <mergeCell ref="C82:C83"/>
    <mergeCell ref="D82:D83"/>
    <mergeCell ref="E82:E83"/>
    <mergeCell ref="F82:F83"/>
    <mergeCell ref="J9:J11"/>
    <mergeCell ref="K9:K11"/>
    <mergeCell ref="I8:I9"/>
    <mergeCell ref="I6:I7"/>
    <mergeCell ref="I10:I11"/>
    <mergeCell ref="A1:L1"/>
    <mergeCell ref="B2:K2"/>
    <mergeCell ref="E9:E11"/>
    <mergeCell ref="E6:E8"/>
    <mergeCell ref="F6:H6"/>
    <mergeCell ref="F7:H7"/>
    <mergeCell ref="F8:F9"/>
    <mergeCell ref="F10:F11"/>
    <mergeCell ref="G10:G11"/>
    <mergeCell ref="H10:H11"/>
    <mergeCell ref="G8:G9"/>
    <mergeCell ref="H8:H9"/>
    <mergeCell ref="B9:B11"/>
    <mergeCell ref="B6:B8"/>
    <mergeCell ref="C9:C11"/>
    <mergeCell ref="D9:D11"/>
    <mergeCell ref="D6:D8"/>
    <mergeCell ref="C42:C43"/>
    <mergeCell ref="D42:D43"/>
    <mergeCell ref="E42:E43"/>
    <mergeCell ref="F42:F43"/>
    <mergeCell ref="K42:K43"/>
    <mergeCell ref="G42:G43"/>
    <mergeCell ref="H42:H43"/>
    <mergeCell ref="I42:I43"/>
    <mergeCell ref="J42:J43"/>
    <mergeCell ref="C47:C48"/>
    <mergeCell ref="D47:D48"/>
    <mergeCell ref="E47:E48"/>
    <mergeCell ref="F47:F48"/>
    <mergeCell ref="K47:K48"/>
    <mergeCell ref="G47:G48"/>
    <mergeCell ref="H47:H48"/>
    <mergeCell ref="I47:I48"/>
    <mergeCell ref="J47:J48"/>
    <mergeCell ref="C49:C50"/>
    <mergeCell ref="D49:D50"/>
    <mergeCell ref="E49:E50"/>
    <mergeCell ref="F49:F50"/>
    <mergeCell ref="K49:K50"/>
    <mergeCell ref="G49:G50"/>
    <mergeCell ref="H49:H50"/>
    <mergeCell ref="I49:I50"/>
    <mergeCell ref="J49:J50"/>
    <mergeCell ref="C51:C52"/>
    <mergeCell ref="D51:D52"/>
    <mergeCell ref="E51:E52"/>
    <mergeCell ref="F51:F52"/>
    <mergeCell ref="K51:K52"/>
    <mergeCell ref="G51:G52"/>
    <mergeCell ref="H51:H52"/>
    <mergeCell ref="I51:I52"/>
    <mergeCell ref="J51:J52"/>
    <mergeCell ref="C60:C61"/>
    <mergeCell ref="D60:D61"/>
    <mergeCell ref="E60:E61"/>
    <mergeCell ref="F60:F61"/>
    <mergeCell ref="K60:K61"/>
    <mergeCell ref="G60:G61"/>
    <mergeCell ref="H60:H61"/>
    <mergeCell ref="I60:I61"/>
    <mergeCell ref="J60:J61"/>
    <mergeCell ref="C62:C63"/>
    <mergeCell ref="D62:D63"/>
    <mergeCell ref="E62:E63"/>
    <mergeCell ref="F62:F63"/>
    <mergeCell ref="K62:K63"/>
    <mergeCell ref="G62:G63"/>
    <mergeCell ref="H62:H63"/>
    <mergeCell ref="I62:I63"/>
    <mergeCell ref="J62:J63"/>
    <mergeCell ref="C65:C66"/>
    <mergeCell ref="D65:D66"/>
    <mergeCell ref="E65:E66"/>
    <mergeCell ref="F65:F66"/>
    <mergeCell ref="K65:K66"/>
    <mergeCell ref="G65:G66"/>
    <mergeCell ref="H65:H66"/>
    <mergeCell ref="I65:I66"/>
    <mergeCell ref="J65:J66"/>
    <mergeCell ref="C69:C70"/>
    <mergeCell ref="D69:D70"/>
    <mergeCell ref="E69:E70"/>
    <mergeCell ref="F69:F70"/>
    <mergeCell ref="K69:K70"/>
    <mergeCell ref="G69:G70"/>
    <mergeCell ref="H69:H70"/>
    <mergeCell ref="I69:I70"/>
    <mergeCell ref="J69:J70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6">
      <selection activeCell="L9" sqref="L9"/>
    </sheetView>
  </sheetViews>
  <sheetFormatPr defaultColWidth="9.00390625" defaultRowHeight="16.5"/>
  <cols>
    <col min="1" max="1" width="13.25390625" style="0" customWidth="1"/>
    <col min="2" max="3" width="9.75390625" style="0" customWidth="1"/>
    <col min="4" max="9" width="8.75390625" style="0" customWidth="1"/>
    <col min="10" max="10" width="9.25390625" style="0" bestFit="1" customWidth="1"/>
  </cols>
  <sheetData>
    <row r="1" spans="1:9" ht="27.75">
      <c r="A1" s="1185" t="s">
        <v>911</v>
      </c>
      <c r="B1" s="1185"/>
      <c r="C1" s="1185"/>
      <c r="D1" s="1185"/>
      <c r="E1" s="1185"/>
      <c r="F1" s="1185"/>
      <c r="G1" s="1185"/>
      <c r="H1" s="1185"/>
      <c r="I1" s="1185"/>
    </row>
    <row r="2" spans="1:9" ht="19.5">
      <c r="A2" s="1186" t="s">
        <v>912</v>
      </c>
      <c r="B2" s="1186"/>
      <c r="C2" s="1186"/>
      <c r="D2" s="1186"/>
      <c r="E2" s="1186"/>
      <c r="F2" s="1186"/>
      <c r="G2" s="1186"/>
      <c r="H2" s="1186"/>
      <c r="I2" s="1186"/>
    </row>
    <row r="3" spans="1:9" ht="19.5">
      <c r="A3" s="1187" t="s">
        <v>913</v>
      </c>
      <c r="B3" s="781"/>
      <c r="C3" s="781"/>
      <c r="D3" s="781"/>
      <c r="E3" s="781"/>
      <c r="F3" s="781"/>
      <c r="G3" s="781"/>
      <c r="H3" s="781"/>
      <c r="I3" s="781"/>
    </row>
    <row r="4" spans="1:9" ht="19.5">
      <c r="A4" s="781" t="s">
        <v>914</v>
      </c>
      <c r="B4" s="781"/>
      <c r="C4" s="781"/>
      <c r="D4" s="781"/>
      <c r="E4" s="781"/>
      <c r="F4" s="781"/>
      <c r="G4" s="781"/>
      <c r="H4" s="781"/>
      <c r="I4" s="781"/>
    </row>
    <row r="5" spans="1:9" ht="19.5">
      <c r="A5" s="1188" t="s">
        <v>915</v>
      </c>
      <c r="B5" s="1186"/>
      <c r="C5" s="1186"/>
      <c r="D5" s="1186"/>
      <c r="E5" s="1186"/>
      <c r="F5" s="1186"/>
      <c r="G5" s="1186"/>
      <c r="H5" s="1186"/>
      <c r="I5" s="1186"/>
    </row>
    <row r="6" spans="1:9" ht="19.5">
      <c r="A6" s="1187" t="s">
        <v>916</v>
      </c>
      <c r="B6" s="781"/>
      <c r="C6" s="781"/>
      <c r="D6" s="781"/>
      <c r="E6" s="781"/>
      <c r="F6" s="781"/>
      <c r="G6" s="781"/>
      <c r="H6" s="781"/>
      <c r="I6" s="781"/>
    </row>
    <row r="7" spans="1:9" ht="19.5">
      <c r="A7" s="1189"/>
      <c r="B7" s="1190"/>
      <c r="C7" s="1190"/>
      <c r="D7" s="1190"/>
      <c r="E7" s="1190"/>
      <c r="F7" s="1190"/>
      <c r="G7" s="1190"/>
      <c r="H7" s="1190"/>
      <c r="I7" s="1190"/>
    </row>
    <row r="8" spans="1:9" ht="19.5">
      <c r="A8" s="1187" t="s">
        <v>917</v>
      </c>
      <c r="B8" s="781"/>
      <c r="C8" s="781"/>
      <c r="D8" s="781"/>
      <c r="E8" s="781"/>
      <c r="F8" s="781"/>
      <c r="G8" s="781"/>
      <c r="H8" s="781"/>
      <c r="I8" s="781"/>
    </row>
    <row r="42" spans="1:9" ht="16.5">
      <c r="A42" s="1039" t="s">
        <v>918</v>
      </c>
      <c r="B42" s="1128"/>
      <c r="C42" s="1128"/>
      <c r="D42" s="1128"/>
      <c r="E42" s="1128"/>
      <c r="F42" s="1128"/>
      <c r="G42" s="1128"/>
      <c r="H42" s="1128"/>
      <c r="I42" s="1128"/>
    </row>
    <row r="43" spans="1:9" ht="21.75" customHeight="1">
      <c r="A43" s="1175" t="s">
        <v>919</v>
      </c>
      <c r="B43" s="1175"/>
      <c r="C43" s="1175"/>
      <c r="D43" s="1175"/>
      <c r="E43" s="1175"/>
      <c r="F43" s="1175"/>
      <c r="G43" s="1175"/>
      <c r="H43" s="1175"/>
      <c r="I43" s="1175"/>
    </row>
    <row r="44" spans="1:9" ht="21.75" customHeight="1" thickBot="1">
      <c r="A44" s="1184" t="s">
        <v>920</v>
      </c>
      <c r="B44" s="765"/>
      <c r="C44" s="765"/>
      <c r="D44" s="765"/>
      <c r="E44" s="765"/>
      <c r="F44" s="765"/>
      <c r="G44" s="765"/>
      <c r="H44" s="765"/>
      <c r="I44" s="765"/>
    </row>
    <row r="45" spans="1:9" ht="45" customHeight="1">
      <c r="A45" s="1181" t="s">
        <v>921</v>
      </c>
      <c r="B45" s="1183" t="s">
        <v>922</v>
      </c>
      <c r="C45" s="1062"/>
      <c r="D45" s="1061" t="s">
        <v>923</v>
      </c>
      <c r="E45" s="1064"/>
      <c r="F45" s="1064"/>
      <c r="G45" s="1064"/>
      <c r="H45" s="1064"/>
      <c r="I45" s="1064"/>
    </row>
    <row r="46" spans="1:9" ht="45" customHeight="1" thickBot="1">
      <c r="A46" s="1182"/>
      <c r="B46" s="500" t="s">
        <v>924</v>
      </c>
      <c r="C46" s="500" t="s">
        <v>925</v>
      </c>
      <c r="D46" s="500" t="s">
        <v>926</v>
      </c>
      <c r="E46" s="500" t="s">
        <v>927</v>
      </c>
      <c r="F46" s="500" t="s">
        <v>928</v>
      </c>
      <c r="G46" s="500" t="s">
        <v>929</v>
      </c>
      <c r="H46" s="500" t="s">
        <v>930</v>
      </c>
      <c r="I46" s="501" t="s">
        <v>931</v>
      </c>
    </row>
    <row r="47" spans="1:9" ht="30" customHeight="1">
      <c r="A47" s="640" t="s">
        <v>932</v>
      </c>
      <c r="B47" s="641">
        <v>1753</v>
      </c>
      <c r="C47" s="641">
        <v>61661</v>
      </c>
      <c r="D47" s="641">
        <f aca="true" t="shared" si="0" ref="D47:D53">SUM(E47:I47)</f>
        <v>116117</v>
      </c>
      <c r="E47" s="641">
        <v>1527</v>
      </c>
      <c r="F47" s="641">
        <v>101467</v>
      </c>
      <c r="G47" s="641">
        <v>6045</v>
      </c>
      <c r="H47" s="641">
        <v>7060</v>
      </c>
      <c r="I47" s="641">
        <v>18</v>
      </c>
    </row>
    <row r="48" spans="1:9" ht="30" customHeight="1">
      <c r="A48" s="640" t="s">
        <v>933</v>
      </c>
      <c r="B48" s="641">
        <v>1128</v>
      </c>
      <c r="C48" s="641">
        <v>44880</v>
      </c>
      <c r="D48" s="641">
        <f t="shared" si="0"/>
        <v>91582</v>
      </c>
      <c r="E48" s="641">
        <v>1716</v>
      </c>
      <c r="F48" s="641">
        <v>83159</v>
      </c>
      <c r="G48" s="641">
        <v>2440</v>
      </c>
      <c r="H48" s="641">
        <v>4251</v>
      </c>
      <c r="I48" s="641">
        <v>16</v>
      </c>
    </row>
    <row r="49" spans="1:9" ht="30" customHeight="1">
      <c r="A49" s="640" t="s">
        <v>934</v>
      </c>
      <c r="B49" s="641">
        <v>1139</v>
      </c>
      <c r="C49" s="641">
        <v>45287</v>
      </c>
      <c r="D49" s="641">
        <f t="shared" si="0"/>
        <v>106116</v>
      </c>
      <c r="E49" s="641">
        <v>1089</v>
      </c>
      <c r="F49" s="641">
        <v>97195</v>
      </c>
      <c r="G49" s="641">
        <v>3208</v>
      </c>
      <c r="H49" s="641">
        <v>4607</v>
      </c>
      <c r="I49" s="641">
        <v>17</v>
      </c>
    </row>
    <row r="50" spans="1:9" ht="30" customHeight="1">
      <c r="A50" s="640" t="s">
        <v>935</v>
      </c>
      <c r="B50" s="641">
        <v>1131</v>
      </c>
      <c r="C50" s="641">
        <v>45559</v>
      </c>
      <c r="D50" s="641">
        <f t="shared" si="0"/>
        <v>64672</v>
      </c>
      <c r="E50" s="641">
        <v>831</v>
      </c>
      <c r="F50" s="641">
        <v>55873</v>
      </c>
      <c r="G50" s="641">
        <v>3944</v>
      </c>
      <c r="H50" s="641">
        <v>4008</v>
      </c>
      <c r="I50" s="641">
        <v>16</v>
      </c>
    </row>
    <row r="51" spans="1:9" ht="30" customHeight="1">
      <c r="A51" s="640" t="s">
        <v>936</v>
      </c>
      <c r="B51" s="641">
        <v>1108</v>
      </c>
      <c r="C51" s="641">
        <v>44896</v>
      </c>
      <c r="D51" s="641">
        <f t="shared" si="0"/>
        <v>62650</v>
      </c>
      <c r="E51" s="641">
        <v>367</v>
      </c>
      <c r="F51" s="641">
        <v>51272</v>
      </c>
      <c r="G51" s="641">
        <v>6005</v>
      </c>
      <c r="H51" s="641">
        <v>4991</v>
      </c>
      <c r="I51" s="641">
        <v>15</v>
      </c>
    </row>
    <row r="52" spans="1:9" ht="39.75" customHeight="1">
      <c r="A52" s="640" t="s">
        <v>937</v>
      </c>
      <c r="B52" s="641">
        <v>1062</v>
      </c>
      <c r="C52" s="641">
        <v>43349</v>
      </c>
      <c r="D52" s="641">
        <f t="shared" si="0"/>
        <v>85763</v>
      </c>
      <c r="E52" s="641">
        <v>803</v>
      </c>
      <c r="F52" s="641">
        <v>73458</v>
      </c>
      <c r="G52" s="641">
        <v>3938</v>
      </c>
      <c r="H52" s="641">
        <v>7546</v>
      </c>
      <c r="I52" s="641">
        <v>18</v>
      </c>
    </row>
    <row r="53" spans="1:9" ht="30" customHeight="1">
      <c r="A53" s="640" t="s">
        <v>938</v>
      </c>
      <c r="B53" s="641">
        <v>1022</v>
      </c>
      <c r="C53" s="641">
        <v>41593</v>
      </c>
      <c r="D53" s="641">
        <f t="shared" si="0"/>
        <v>107339</v>
      </c>
      <c r="E53" s="641">
        <v>7540</v>
      </c>
      <c r="F53" s="641">
        <v>88698</v>
      </c>
      <c r="G53" s="641">
        <v>7373</v>
      </c>
      <c r="H53" s="641">
        <v>3711</v>
      </c>
      <c r="I53" s="641">
        <v>17</v>
      </c>
    </row>
    <row r="54" spans="1:10" ht="30" customHeight="1">
      <c r="A54" s="640" t="s">
        <v>939</v>
      </c>
      <c r="B54" s="166">
        <v>1019</v>
      </c>
      <c r="C54" s="166">
        <v>41356</v>
      </c>
      <c r="D54" s="166">
        <v>109443</v>
      </c>
      <c r="E54" s="166">
        <v>5805</v>
      </c>
      <c r="F54" s="166">
        <v>95288</v>
      </c>
      <c r="G54" s="166">
        <v>5813</v>
      </c>
      <c r="H54" s="166">
        <v>2520</v>
      </c>
      <c r="I54" s="166">
        <v>17</v>
      </c>
      <c r="J54" s="283"/>
    </row>
    <row r="55" spans="1:11" s="135" customFormat="1" ht="30" customHeight="1">
      <c r="A55" s="640" t="s">
        <v>940</v>
      </c>
      <c r="B55" s="166">
        <v>1109</v>
      </c>
      <c r="C55" s="166">
        <v>44375</v>
      </c>
      <c r="D55" s="166">
        <v>122616</v>
      </c>
      <c r="E55" s="166">
        <v>7911</v>
      </c>
      <c r="F55" s="166">
        <v>104729</v>
      </c>
      <c r="G55" s="166">
        <v>7533</v>
      </c>
      <c r="H55" s="166">
        <v>2424</v>
      </c>
      <c r="I55" s="166">
        <v>19</v>
      </c>
      <c r="K55" s="642"/>
    </row>
    <row r="56" spans="1:11" s="135" customFormat="1" ht="30" customHeight="1">
      <c r="A56" s="640" t="s">
        <v>941</v>
      </c>
      <c r="B56" s="166">
        <v>1081</v>
      </c>
      <c r="C56" s="166">
        <v>45552</v>
      </c>
      <c r="D56" s="166">
        <v>99323</v>
      </c>
      <c r="E56" s="166">
        <v>2272</v>
      </c>
      <c r="F56" s="166">
        <v>84054</v>
      </c>
      <c r="G56" s="166">
        <v>7782</v>
      </c>
      <c r="H56" s="166">
        <v>5204</v>
      </c>
      <c r="I56" s="166">
        <v>11</v>
      </c>
      <c r="K56" s="642"/>
    </row>
    <row r="57" spans="1:11" s="135" customFormat="1" ht="20.25" customHeight="1">
      <c r="A57" s="640" t="s">
        <v>942</v>
      </c>
      <c r="B57" s="166"/>
      <c r="C57" s="166"/>
      <c r="D57" s="166"/>
      <c r="E57" s="166"/>
      <c r="F57" s="166"/>
      <c r="G57" s="166"/>
      <c r="H57" s="166"/>
      <c r="I57" s="166"/>
      <c r="K57" s="642"/>
    </row>
    <row r="58" spans="1:11" s="135" customFormat="1" ht="30" customHeight="1" hidden="1">
      <c r="A58" s="427" t="s">
        <v>943</v>
      </c>
      <c r="B58" s="166">
        <v>1082</v>
      </c>
      <c r="C58" s="166">
        <v>45414</v>
      </c>
      <c r="D58" s="166">
        <f>SUM(E58:I58)</f>
        <v>30344</v>
      </c>
      <c r="E58" s="166">
        <v>889</v>
      </c>
      <c r="F58" s="166">
        <v>25711</v>
      </c>
      <c r="G58" s="166">
        <v>2745</v>
      </c>
      <c r="H58" s="166">
        <v>999</v>
      </c>
      <c r="I58" s="166">
        <v>0</v>
      </c>
      <c r="K58" s="642"/>
    </row>
    <row r="59" spans="1:11" s="135" customFormat="1" ht="30" customHeight="1" hidden="1">
      <c r="A59" s="427" t="s">
        <v>944</v>
      </c>
      <c r="B59" s="166">
        <v>1089</v>
      </c>
      <c r="C59" s="166">
        <v>45813</v>
      </c>
      <c r="D59" s="166">
        <v>25809</v>
      </c>
      <c r="E59" s="166">
        <v>2065</v>
      </c>
      <c r="F59" s="166">
        <v>19724</v>
      </c>
      <c r="G59" s="166">
        <v>2130</v>
      </c>
      <c r="H59" s="166">
        <v>1890</v>
      </c>
      <c r="I59" s="643">
        <v>0</v>
      </c>
      <c r="K59" s="642"/>
    </row>
    <row r="60" spans="1:11" s="135" customFormat="1" ht="30" customHeight="1" hidden="1">
      <c r="A60" s="427" t="s">
        <v>910</v>
      </c>
      <c r="B60" s="166">
        <v>1089</v>
      </c>
      <c r="C60" s="166">
        <v>46106</v>
      </c>
      <c r="D60" s="166">
        <v>18834</v>
      </c>
      <c r="E60" s="166">
        <v>1735</v>
      </c>
      <c r="F60" s="166">
        <v>12457</v>
      </c>
      <c r="G60" s="166">
        <v>2078</v>
      </c>
      <c r="H60" s="166">
        <v>2564</v>
      </c>
      <c r="I60" s="643">
        <v>0</v>
      </c>
      <c r="K60" s="642"/>
    </row>
    <row r="61" spans="1:11" s="135" customFormat="1" ht="30" customHeight="1">
      <c r="A61" s="427" t="s">
        <v>945</v>
      </c>
      <c r="B61" s="166">
        <v>1092</v>
      </c>
      <c r="C61" s="166">
        <v>46292</v>
      </c>
      <c r="D61" s="166">
        <f>SUM(E61:I61)</f>
        <v>18269</v>
      </c>
      <c r="E61" s="166">
        <v>1129</v>
      </c>
      <c r="F61" s="166">
        <v>13531</v>
      </c>
      <c r="G61" s="166">
        <v>1629</v>
      </c>
      <c r="H61" s="166">
        <v>1980</v>
      </c>
      <c r="I61" s="643">
        <v>0</v>
      </c>
      <c r="K61" s="642"/>
    </row>
    <row r="62" spans="1:11" s="135" customFormat="1" ht="30" customHeight="1">
      <c r="A62" s="640" t="s">
        <v>942</v>
      </c>
      <c r="B62" s="166"/>
      <c r="C62" s="166"/>
      <c r="D62" s="166"/>
      <c r="E62" s="166"/>
      <c r="F62" s="166"/>
      <c r="G62" s="166"/>
      <c r="H62" s="166"/>
      <c r="I62" s="643"/>
      <c r="K62" s="642"/>
    </row>
    <row r="63" spans="1:11" s="135" customFormat="1" ht="30" customHeight="1">
      <c r="A63" s="427" t="s">
        <v>943</v>
      </c>
      <c r="B63" s="166">
        <v>1076</v>
      </c>
      <c r="C63" s="166">
        <v>44622</v>
      </c>
      <c r="D63" s="166">
        <f>SUM(E63:I63)</f>
        <v>17558</v>
      </c>
      <c r="E63" s="166">
        <v>1221</v>
      </c>
      <c r="F63" s="166">
        <v>14098</v>
      </c>
      <c r="G63" s="166">
        <v>1109</v>
      </c>
      <c r="H63" s="166">
        <v>1130</v>
      </c>
      <c r="I63" s="643">
        <v>0</v>
      </c>
      <c r="K63" s="642"/>
    </row>
    <row r="64" spans="1:11" s="135" customFormat="1" ht="30" customHeight="1">
      <c r="A64" s="427" t="s">
        <v>946</v>
      </c>
      <c r="B64" s="166">
        <v>1078</v>
      </c>
      <c r="C64" s="166">
        <v>44790</v>
      </c>
      <c r="D64" s="166">
        <f>SUM(E64:I64)</f>
        <v>24617</v>
      </c>
      <c r="E64" s="166">
        <v>1894</v>
      </c>
      <c r="F64" s="166">
        <v>18934</v>
      </c>
      <c r="G64" s="166">
        <v>2024</v>
      </c>
      <c r="H64" s="166">
        <v>1764</v>
      </c>
      <c r="I64" s="643">
        <v>1</v>
      </c>
      <c r="K64" s="642"/>
    </row>
    <row r="65" spans="1:11" s="135" customFormat="1" ht="30" customHeight="1">
      <c r="A65" s="427" t="s">
        <v>947</v>
      </c>
      <c r="B65" s="166">
        <v>1068</v>
      </c>
      <c r="C65" s="166">
        <v>43031</v>
      </c>
      <c r="D65" s="166">
        <f>SUM(E65:I65)</f>
        <v>31178</v>
      </c>
      <c r="E65" s="166">
        <v>1508</v>
      </c>
      <c r="F65" s="166">
        <v>25437</v>
      </c>
      <c r="G65" s="166">
        <v>2336</v>
      </c>
      <c r="H65" s="166">
        <v>1896</v>
      </c>
      <c r="I65" s="643">
        <v>1</v>
      </c>
      <c r="K65" s="642"/>
    </row>
    <row r="66" spans="1:11" s="135" customFormat="1" ht="30" customHeight="1" thickBot="1">
      <c r="A66" s="427" t="s">
        <v>945</v>
      </c>
      <c r="B66" s="166">
        <v>1066</v>
      </c>
      <c r="C66" s="166">
        <v>42837</v>
      </c>
      <c r="D66" s="166">
        <f>SUM(E66:I66)</f>
        <v>24700</v>
      </c>
      <c r="E66" s="166">
        <v>1360</v>
      </c>
      <c r="F66" s="166">
        <v>20539</v>
      </c>
      <c r="G66" s="166">
        <v>1839</v>
      </c>
      <c r="H66" s="166">
        <v>962</v>
      </c>
      <c r="I66" s="643">
        <v>0</v>
      </c>
      <c r="K66" s="642"/>
    </row>
    <row r="67" spans="1:9" ht="45" customHeight="1">
      <c r="A67" s="644" t="s">
        <v>948</v>
      </c>
      <c r="B67" s="645">
        <f aca="true" t="shared" si="1" ref="B67:I67">(B66/B65-1)*100</f>
        <v>-0.1872659176029967</v>
      </c>
      <c r="C67" s="645">
        <f t="shared" si="1"/>
        <v>-0.4508377681206599</v>
      </c>
      <c r="D67" s="645">
        <f t="shared" si="1"/>
        <v>-20.777471293861062</v>
      </c>
      <c r="E67" s="645">
        <f t="shared" si="1"/>
        <v>-9.814323607427056</v>
      </c>
      <c r="F67" s="645">
        <f t="shared" si="1"/>
        <v>-19.255415339859262</v>
      </c>
      <c r="G67" s="645">
        <f t="shared" si="1"/>
        <v>-21.275684931506845</v>
      </c>
      <c r="H67" s="645">
        <f t="shared" si="1"/>
        <v>-49.26160337552743</v>
      </c>
      <c r="I67" s="645">
        <f t="shared" si="1"/>
        <v>-100</v>
      </c>
    </row>
    <row r="68" spans="1:9" ht="45" customHeight="1" thickBot="1">
      <c r="A68" s="646" t="s">
        <v>949</v>
      </c>
      <c r="B68" s="647">
        <f aca="true" t="shared" si="2" ref="B68:H68">(B66/B61-1)*100</f>
        <v>-2.3809523809523836</v>
      </c>
      <c r="C68" s="648">
        <f t="shared" si="2"/>
        <v>-7.4634926121144085</v>
      </c>
      <c r="D68" s="648">
        <f t="shared" si="2"/>
        <v>35.201707811046035</v>
      </c>
      <c r="E68" s="648">
        <f t="shared" si="2"/>
        <v>20.46058458813109</v>
      </c>
      <c r="F68" s="648">
        <f t="shared" si="2"/>
        <v>51.79218091789224</v>
      </c>
      <c r="G68" s="648">
        <f t="shared" si="2"/>
        <v>12.89134438305708</v>
      </c>
      <c r="H68" s="648">
        <f t="shared" si="2"/>
        <v>-51.41414141414141</v>
      </c>
      <c r="I68" s="649">
        <v>0</v>
      </c>
    </row>
    <row r="69" spans="1:9" ht="16.5">
      <c r="A69" s="1180" t="s">
        <v>950</v>
      </c>
      <c r="B69" s="1180"/>
      <c r="C69" s="1180"/>
      <c r="D69" s="1180"/>
      <c r="E69" s="1180"/>
      <c r="F69" s="1180"/>
      <c r="G69" s="1180"/>
      <c r="H69" s="1180"/>
      <c r="I69" s="1180"/>
    </row>
    <row r="70" spans="1:9" ht="16.5">
      <c r="A70" s="1039" t="s">
        <v>951</v>
      </c>
      <c r="B70" s="1128"/>
      <c r="C70" s="1128"/>
      <c r="D70" s="1128"/>
      <c r="E70" s="1128"/>
      <c r="F70" s="1128"/>
      <c r="G70" s="1128"/>
      <c r="H70" s="1128"/>
      <c r="I70" s="1128"/>
    </row>
    <row r="76" ht="17.25" thickBot="1"/>
    <row r="77" spans="1:4" s="651" customFormat="1" ht="16.5">
      <c r="A77" s="1176" t="s">
        <v>952</v>
      </c>
      <c r="B77" s="1178" t="s">
        <v>953</v>
      </c>
      <c r="C77" s="1179"/>
      <c r="D77" s="650" t="s">
        <v>954</v>
      </c>
    </row>
    <row r="78" spans="1:4" s="651" customFormat="1" ht="17.25" thickBot="1">
      <c r="A78" s="1177"/>
      <c r="B78" s="652" t="s">
        <v>955</v>
      </c>
      <c r="C78" s="653" t="s">
        <v>956</v>
      </c>
      <c r="D78" s="653" t="s">
        <v>956</v>
      </c>
    </row>
    <row r="79" spans="1:4" s="651" customFormat="1" ht="16.5">
      <c r="A79" s="654" t="s">
        <v>957</v>
      </c>
      <c r="B79" s="641">
        <v>1092</v>
      </c>
      <c r="C79" s="641">
        <v>46292</v>
      </c>
      <c r="D79" s="655">
        <v>18269</v>
      </c>
    </row>
    <row r="80" spans="1:4" s="651" customFormat="1" ht="16.5">
      <c r="A80" s="654" t="s">
        <v>958</v>
      </c>
      <c r="B80" s="641">
        <v>1076</v>
      </c>
      <c r="C80" s="641">
        <v>44622</v>
      </c>
      <c r="D80" s="655">
        <v>17558</v>
      </c>
    </row>
    <row r="81" spans="1:4" s="651" customFormat="1" ht="16.5">
      <c r="A81" s="654" t="s">
        <v>959</v>
      </c>
      <c r="B81" s="641">
        <v>1078</v>
      </c>
      <c r="C81" s="641">
        <v>44790</v>
      </c>
      <c r="D81" s="655">
        <v>24617</v>
      </c>
    </row>
    <row r="82" spans="1:4" s="651" customFormat="1" ht="16.5">
      <c r="A82" s="654" t="s">
        <v>960</v>
      </c>
      <c r="B82" s="641">
        <v>1068</v>
      </c>
      <c r="C82" s="641">
        <v>43031</v>
      </c>
      <c r="D82" s="655">
        <v>31178</v>
      </c>
    </row>
    <row r="83" spans="1:4" ht="16.5">
      <c r="A83" s="654" t="s">
        <v>961</v>
      </c>
      <c r="B83" s="641">
        <v>1066</v>
      </c>
      <c r="C83" s="641">
        <v>42837</v>
      </c>
      <c r="D83" s="655">
        <v>24700</v>
      </c>
    </row>
  </sheetData>
  <mergeCells count="18">
    <mergeCell ref="A42:I42"/>
    <mergeCell ref="A1:I1"/>
    <mergeCell ref="A2:I2"/>
    <mergeCell ref="A3:I3"/>
    <mergeCell ref="A4:I4"/>
    <mergeCell ref="A5:I5"/>
    <mergeCell ref="A6:I6"/>
    <mergeCell ref="A7:I7"/>
    <mergeCell ref="A8:I8"/>
    <mergeCell ref="A43:I43"/>
    <mergeCell ref="A77:A78"/>
    <mergeCell ref="B77:C77"/>
    <mergeCell ref="A69:I69"/>
    <mergeCell ref="A70:I70"/>
    <mergeCell ref="A45:A46"/>
    <mergeCell ref="B45:C45"/>
    <mergeCell ref="D45:I45"/>
    <mergeCell ref="A44:I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2"/>
  <rowBreaks count="2" manualBreakCount="2">
    <brk id="42" max="8" man="1"/>
    <brk id="70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selection activeCell="I59" sqref="I59"/>
    </sheetView>
  </sheetViews>
  <sheetFormatPr defaultColWidth="9.00390625" defaultRowHeight="16.5"/>
  <cols>
    <col min="1" max="1" width="12.75390625" style="0" customWidth="1"/>
  </cols>
  <sheetData>
    <row r="1" spans="1:9" ht="27.75">
      <c r="A1" s="1185" t="s">
        <v>964</v>
      </c>
      <c r="B1" s="1185"/>
      <c r="C1" s="1185"/>
      <c r="D1" s="1185"/>
      <c r="E1" s="1185"/>
      <c r="F1" s="1185"/>
      <c r="G1" s="1185"/>
      <c r="H1" s="1185"/>
      <c r="I1" s="1185"/>
    </row>
    <row r="2" spans="1:9" s="656" customFormat="1" ht="19.5">
      <c r="A2" s="1186" t="s">
        <v>965</v>
      </c>
      <c r="B2" s="1186"/>
      <c r="C2" s="1186"/>
      <c r="D2" s="1186"/>
      <c r="E2" s="1186"/>
      <c r="F2" s="1186"/>
      <c r="G2" s="1186"/>
      <c r="H2" s="1186"/>
      <c r="I2" s="1186"/>
    </row>
    <row r="3" spans="1:9" s="656" customFormat="1" ht="19.5">
      <c r="A3" s="1188" t="s">
        <v>993</v>
      </c>
      <c r="B3" s="1186"/>
      <c r="C3" s="1186"/>
      <c r="D3" s="1186"/>
      <c r="E3" s="1186"/>
      <c r="F3" s="1186"/>
      <c r="G3" s="1186"/>
      <c r="H3" s="1186"/>
      <c r="I3" s="1186"/>
    </row>
    <row r="4" spans="1:9" s="656" customFormat="1" ht="19.5">
      <c r="A4" s="781" t="s">
        <v>966</v>
      </c>
      <c r="B4" s="781"/>
      <c r="C4" s="781"/>
      <c r="D4" s="781"/>
      <c r="E4" s="781"/>
      <c r="F4" s="781"/>
      <c r="G4" s="781"/>
      <c r="H4" s="781"/>
      <c r="I4" s="781"/>
    </row>
    <row r="5" spans="1:9" s="656" customFormat="1" ht="19.5">
      <c r="A5" s="1186" t="s">
        <v>967</v>
      </c>
      <c r="B5" s="1186"/>
      <c r="C5" s="1186"/>
      <c r="D5" s="1186"/>
      <c r="E5" s="1186"/>
      <c r="F5" s="1186"/>
      <c r="G5" s="1186"/>
      <c r="H5" s="1186"/>
      <c r="I5" s="1186"/>
    </row>
    <row r="6" spans="1:9" s="656" customFormat="1" ht="19.5">
      <c r="A6" s="1186" t="s">
        <v>994</v>
      </c>
      <c r="B6" s="1186"/>
      <c r="C6" s="1186"/>
      <c r="D6" s="1186"/>
      <c r="E6" s="1186"/>
      <c r="F6" s="1186"/>
      <c r="G6" s="1186"/>
      <c r="H6" s="1186"/>
      <c r="I6" s="1186"/>
    </row>
    <row r="7" spans="1:9" s="656" customFormat="1" ht="19.5">
      <c r="A7" s="781" t="s">
        <v>968</v>
      </c>
      <c r="B7" s="781"/>
      <c r="C7" s="781"/>
      <c r="D7" s="781"/>
      <c r="E7" s="781"/>
      <c r="F7" s="781"/>
      <c r="G7" s="781"/>
      <c r="H7" s="781"/>
      <c r="I7" s="781"/>
    </row>
    <row r="8" spans="1:9" s="656" customFormat="1" ht="19.5">
      <c r="A8" s="781"/>
      <c r="B8" s="781"/>
      <c r="C8" s="781"/>
      <c r="D8" s="781"/>
      <c r="E8" s="781"/>
      <c r="F8" s="781"/>
      <c r="G8" s="781"/>
      <c r="H8" s="781"/>
      <c r="I8" s="781"/>
    </row>
    <row r="42" spans="1:9" ht="16.5">
      <c r="A42" s="1039" t="s">
        <v>969</v>
      </c>
      <c r="B42" s="1128"/>
      <c r="C42" s="1128"/>
      <c r="D42" s="1128"/>
      <c r="E42" s="1128"/>
      <c r="F42" s="1128"/>
      <c r="G42" s="1128"/>
      <c r="H42" s="1128"/>
      <c r="I42" s="1128"/>
    </row>
    <row r="43" spans="1:9" ht="24" customHeight="1">
      <c r="A43" s="1175" t="s">
        <v>970</v>
      </c>
      <c r="B43" s="1175"/>
      <c r="C43" s="1175"/>
      <c r="D43" s="1175"/>
      <c r="E43" s="1175"/>
      <c r="F43" s="1175"/>
      <c r="G43" s="1175"/>
      <c r="H43" s="1175"/>
      <c r="I43" s="1175"/>
    </row>
    <row r="44" spans="1:9" ht="19.5" customHeight="1" thickBot="1">
      <c r="A44" s="1191" t="s">
        <v>971</v>
      </c>
      <c r="B44" s="1192"/>
      <c r="C44" s="1192"/>
      <c r="D44" s="1192"/>
      <c r="E44" s="1192"/>
      <c r="F44" s="1192"/>
      <c r="G44" s="1192"/>
      <c r="H44" s="1192"/>
      <c r="I44" s="1192"/>
    </row>
    <row r="45" spans="1:9" ht="45" customHeight="1">
      <c r="A45" s="856" t="s">
        <v>972</v>
      </c>
      <c r="B45" s="1099" t="s">
        <v>973</v>
      </c>
      <c r="C45" s="1194"/>
      <c r="D45" s="1101" t="s">
        <v>974</v>
      </c>
      <c r="E45" s="1194"/>
      <c r="F45" s="1101" t="s">
        <v>975</v>
      </c>
      <c r="G45" s="1194"/>
      <c r="H45" s="1101" t="s">
        <v>976</v>
      </c>
      <c r="I45" s="1195"/>
    </row>
    <row r="46" spans="1:11" ht="54.75" customHeight="1" thickBot="1">
      <c r="A46" s="1193"/>
      <c r="B46" s="637" t="s">
        <v>995</v>
      </c>
      <c r="C46" s="500" t="s">
        <v>977</v>
      </c>
      <c r="D46" s="500" t="s">
        <v>978</v>
      </c>
      <c r="E46" s="500" t="s">
        <v>977</v>
      </c>
      <c r="F46" s="500" t="s">
        <v>978</v>
      </c>
      <c r="G46" s="500" t="s">
        <v>977</v>
      </c>
      <c r="H46" s="500" t="s">
        <v>978</v>
      </c>
      <c r="I46" s="501" t="s">
        <v>977</v>
      </c>
      <c r="K46" s="105"/>
    </row>
    <row r="47" spans="1:9" ht="34.5" customHeight="1" hidden="1">
      <c r="A47" s="661" t="s">
        <v>979</v>
      </c>
      <c r="B47" s="662">
        <v>24</v>
      </c>
      <c r="C47" s="662">
        <v>75</v>
      </c>
      <c r="D47" s="662">
        <v>576</v>
      </c>
      <c r="E47" s="662">
        <v>1238</v>
      </c>
      <c r="F47" s="662">
        <v>23034</v>
      </c>
      <c r="G47" s="662">
        <v>40007</v>
      </c>
      <c r="H47" s="662">
        <v>1235</v>
      </c>
      <c r="I47" s="662">
        <v>1971</v>
      </c>
    </row>
    <row r="48" spans="1:9" ht="34.5" customHeight="1">
      <c r="A48" s="661" t="s">
        <v>980</v>
      </c>
      <c r="B48" s="662">
        <v>24</v>
      </c>
      <c r="C48" s="662">
        <v>84</v>
      </c>
      <c r="D48" s="662">
        <v>565</v>
      </c>
      <c r="E48" s="662">
        <v>1345</v>
      </c>
      <c r="F48" s="662">
        <v>20692</v>
      </c>
      <c r="G48" s="662">
        <v>39869</v>
      </c>
      <c r="H48" s="662">
        <v>1212</v>
      </c>
      <c r="I48" s="662">
        <v>2110</v>
      </c>
    </row>
    <row r="49" spans="1:9" ht="34.5" customHeight="1">
      <c r="A49" s="661" t="s">
        <v>981</v>
      </c>
      <c r="B49" s="662">
        <v>24</v>
      </c>
      <c r="C49" s="662">
        <v>74</v>
      </c>
      <c r="D49" s="662">
        <v>554</v>
      </c>
      <c r="E49" s="662">
        <v>1367</v>
      </c>
      <c r="F49" s="662">
        <v>19669</v>
      </c>
      <c r="G49" s="662">
        <v>40379</v>
      </c>
      <c r="H49" s="662">
        <v>1213</v>
      </c>
      <c r="I49" s="662">
        <v>2176</v>
      </c>
    </row>
    <row r="50" spans="1:9" ht="34.5" customHeight="1">
      <c r="A50" s="661" t="s">
        <v>982</v>
      </c>
      <c r="B50" s="662">
        <v>22</v>
      </c>
      <c r="C50" s="662">
        <v>74</v>
      </c>
      <c r="D50" s="662">
        <v>560</v>
      </c>
      <c r="E50" s="662">
        <v>1400</v>
      </c>
      <c r="F50" s="662">
        <v>19327</v>
      </c>
      <c r="G50" s="662">
        <v>40443</v>
      </c>
      <c r="H50" s="662">
        <v>1153</v>
      </c>
      <c r="I50" s="662">
        <v>2229</v>
      </c>
    </row>
    <row r="51" spans="1:9" ht="34.5" customHeight="1">
      <c r="A51" s="661" t="s">
        <v>983</v>
      </c>
      <c r="B51" s="662">
        <v>22</v>
      </c>
      <c r="C51" s="662">
        <v>74</v>
      </c>
      <c r="D51" s="662">
        <v>570</v>
      </c>
      <c r="E51" s="662">
        <v>1413</v>
      </c>
      <c r="F51" s="662">
        <v>19839</v>
      </c>
      <c r="G51" s="662">
        <v>40142</v>
      </c>
      <c r="H51" s="662">
        <v>1166</v>
      </c>
      <c r="I51" s="662">
        <v>2257</v>
      </c>
    </row>
    <row r="52" spans="1:9" ht="34.5" customHeight="1">
      <c r="A52" s="661" t="s">
        <v>984</v>
      </c>
      <c r="B52" s="663">
        <v>22</v>
      </c>
      <c r="C52" s="663">
        <v>76</v>
      </c>
      <c r="D52" s="663">
        <v>579</v>
      </c>
      <c r="E52" s="663">
        <v>1432</v>
      </c>
      <c r="F52" s="663">
        <v>20295</v>
      </c>
      <c r="G52" s="663">
        <v>39920</v>
      </c>
      <c r="H52" s="663">
        <v>1168</v>
      </c>
      <c r="I52" s="663">
        <v>2328</v>
      </c>
    </row>
    <row r="53" spans="1:9" s="126" customFormat="1" ht="60" customHeight="1">
      <c r="A53" s="661" t="s">
        <v>985</v>
      </c>
      <c r="B53" s="663">
        <v>22</v>
      </c>
      <c r="C53" s="663">
        <v>76</v>
      </c>
      <c r="D53" s="663">
        <v>588</v>
      </c>
      <c r="E53" s="663">
        <v>1443</v>
      </c>
      <c r="F53" s="663">
        <v>20367</v>
      </c>
      <c r="G53" s="663">
        <v>39760</v>
      </c>
      <c r="H53" s="663">
        <v>1172</v>
      </c>
      <c r="I53" s="663">
        <v>2316</v>
      </c>
    </row>
    <row r="54" spans="1:9" s="126" customFormat="1" ht="34.5" customHeight="1">
      <c r="A54" s="636" t="s">
        <v>986</v>
      </c>
      <c r="B54" s="663">
        <v>22</v>
      </c>
      <c r="C54" s="663">
        <v>76</v>
      </c>
      <c r="D54" s="663">
        <v>592</v>
      </c>
      <c r="E54" s="663">
        <v>1438</v>
      </c>
      <c r="F54" s="663">
        <v>20348</v>
      </c>
      <c r="G54" s="663">
        <v>38979</v>
      </c>
      <c r="H54" s="663">
        <v>1167</v>
      </c>
      <c r="I54" s="663">
        <v>2299</v>
      </c>
    </row>
    <row r="55" spans="1:9" ht="34.5" customHeight="1">
      <c r="A55" s="636" t="s">
        <v>987</v>
      </c>
      <c r="B55" s="327">
        <v>22</v>
      </c>
      <c r="C55" s="327">
        <v>76</v>
      </c>
      <c r="D55" s="327">
        <v>599</v>
      </c>
      <c r="E55" s="327">
        <v>1398</v>
      </c>
      <c r="F55" s="327">
        <v>20498</v>
      </c>
      <c r="G55" s="327">
        <v>37523</v>
      </c>
      <c r="H55" s="327">
        <v>1186</v>
      </c>
      <c r="I55" s="327">
        <v>2290</v>
      </c>
    </row>
    <row r="56" spans="1:9" ht="34.5" customHeight="1">
      <c r="A56" s="636" t="s">
        <v>962</v>
      </c>
      <c r="B56" s="327">
        <v>25</v>
      </c>
      <c r="C56" s="327">
        <v>74</v>
      </c>
      <c r="D56" s="327">
        <v>623</v>
      </c>
      <c r="E56" s="327">
        <v>1366</v>
      </c>
      <c r="F56" s="327">
        <v>20753</v>
      </c>
      <c r="G56" s="327">
        <v>36448</v>
      </c>
      <c r="H56" s="327">
        <v>1206</v>
      </c>
      <c r="I56" s="327">
        <v>2236</v>
      </c>
    </row>
    <row r="57" spans="1:9" ht="60" customHeight="1" thickBot="1">
      <c r="A57" s="636" t="s">
        <v>988</v>
      </c>
      <c r="B57" s="327">
        <v>25</v>
      </c>
      <c r="C57" s="327">
        <v>74</v>
      </c>
      <c r="D57" s="327">
        <v>630</v>
      </c>
      <c r="E57" s="327">
        <v>1404</v>
      </c>
      <c r="F57" s="327">
        <v>19439</v>
      </c>
      <c r="G57" s="327">
        <v>35125</v>
      </c>
      <c r="H57" s="327">
        <v>1348</v>
      </c>
      <c r="I57" s="327">
        <v>2291</v>
      </c>
    </row>
    <row r="58" spans="1:9" ht="60" customHeight="1" thickBot="1">
      <c r="A58" s="664" t="s">
        <v>996</v>
      </c>
      <c r="B58" s="388">
        <v>0</v>
      </c>
      <c r="C58" s="388">
        <v>0</v>
      </c>
      <c r="D58" s="665">
        <f aca="true" t="shared" si="0" ref="D58:I58">(D57/D56-1)*100</f>
        <v>1.1235955056179803</v>
      </c>
      <c r="E58" s="665">
        <f t="shared" si="0"/>
        <v>2.7818448023426035</v>
      </c>
      <c r="F58" s="665">
        <f t="shared" si="0"/>
        <v>-6.33161470630752</v>
      </c>
      <c r="G58" s="665">
        <f t="shared" si="0"/>
        <v>-3.629828797190515</v>
      </c>
      <c r="H58" s="665">
        <f t="shared" si="0"/>
        <v>11.774461028192373</v>
      </c>
      <c r="I58" s="665">
        <f t="shared" si="0"/>
        <v>2.4597495527728164</v>
      </c>
    </row>
    <row r="59" spans="1:9" ht="60" customHeight="1" thickBot="1">
      <c r="A59" s="664" t="s">
        <v>997</v>
      </c>
      <c r="B59" s="665">
        <f aca="true" t="shared" si="1" ref="B59:I59">(B57/B48-1)*100</f>
        <v>4.166666666666674</v>
      </c>
      <c r="C59" s="665">
        <f t="shared" si="1"/>
        <v>-11.904761904761907</v>
      </c>
      <c r="D59" s="665">
        <f t="shared" si="1"/>
        <v>11.504424778761058</v>
      </c>
      <c r="E59" s="665">
        <f t="shared" si="1"/>
        <v>4.386617100371737</v>
      </c>
      <c r="F59" s="665">
        <f t="shared" si="1"/>
        <v>-6.055480378890388</v>
      </c>
      <c r="G59" s="665">
        <f t="shared" si="1"/>
        <v>-11.89896912388071</v>
      </c>
      <c r="H59" s="665">
        <f t="shared" si="1"/>
        <v>11.221122112211223</v>
      </c>
      <c r="I59" s="665">
        <f t="shared" si="1"/>
        <v>8.578199052132707</v>
      </c>
    </row>
    <row r="60" spans="1:9" ht="16.5">
      <c r="A60" s="1180" t="s">
        <v>989</v>
      </c>
      <c r="B60" s="1180"/>
      <c r="C60" s="1180"/>
      <c r="D60" s="1180"/>
      <c r="E60" s="1180"/>
      <c r="F60" s="1180"/>
      <c r="G60" s="1180"/>
      <c r="H60" s="1180"/>
      <c r="I60" s="1180"/>
    </row>
    <row r="61" spans="1:9" ht="16.5">
      <c r="A61" s="970" t="s">
        <v>990</v>
      </c>
      <c r="B61" s="970"/>
      <c r="C61" s="970"/>
      <c r="D61" s="970"/>
      <c r="E61" s="970"/>
      <c r="F61" s="970"/>
      <c r="G61" s="970"/>
      <c r="H61" s="970"/>
      <c r="I61" s="970"/>
    </row>
    <row r="62" spans="1:9" ht="16.5">
      <c r="A62" s="970" t="s">
        <v>991</v>
      </c>
      <c r="B62" s="970"/>
      <c r="C62" s="970"/>
      <c r="D62" s="970"/>
      <c r="E62" s="970"/>
      <c r="F62" s="970"/>
      <c r="G62" s="970"/>
      <c r="H62" s="970"/>
      <c r="I62" s="970"/>
    </row>
    <row r="63" spans="1:9" ht="16.5">
      <c r="A63" s="1040" t="s">
        <v>992</v>
      </c>
      <c r="B63" s="1040"/>
      <c r="C63" s="1040"/>
      <c r="D63" s="1040"/>
      <c r="E63" s="1040"/>
      <c r="F63" s="1040"/>
      <c r="G63" s="1040"/>
      <c r="H63" s="1040"/>
      <c r="I63" s="1040"/>
    </row>
    <row r="64" spans="1:9" ht="16.5">
      <c r="A64" s="51"/>
      <c r="B64" s="51"/>
      <c r="C64" s="51"/>
      <c r="D64" s="51"/>
      <c r="E64" s="51"/>
      <c r="F64" s="51"/>
      <c r="G64" s="51"/>
      <c r="H64" s="51"/>
      <c r="I64" s="51"/>
    </row>
    <row r="65" spans="1:9" ht="16.5">
      <c r="A65" s="51"/>
      <c r="B65" s="51"/>
      <c r="C65" s="51"/>
      <c r="D65" s="51"/>
      <c r="E65" s="51"/>
      <c r="F65" s="51"/>
      <c r="G65" s="51"/>
      <c r="H65" s="51"/>
      <c r="I65" s="51"/>
    </row>
    <row r="66" spans="1:9" ht="16.5">
      <c r="A66" s="51"/>
      <c r="B66" s="51"/>
      <c r="C66" s="51"/>
      <c r="D66" s="51"/>
      <c r="E66" s="51"/>
      <c r="F66" s="51"/>
      <c r="G66" s="51"/>
      <c r="H66" s="51"/>
      <c r="I66" s="51"/>
    </row>
    <row r="67" spans="1:9" ht="16.5">
      <c r="A67" s="51"/>
      <c r="B67" s="51"/>
      <c r="C67" s="51"/>
      <c r="D67" s="51"/>
      <c r="E67" s="51"/>
      <c r="F67" s="51"/>
      <c r="G67" s="51"/>
      <c r="H67" s="51"/>
      <c r="I67" s="51"/>
    </row>
    <row r="68" spans="1:9" ht="16.5">
      <c r="A68" s="51"/>
      <c r="B68" s="51"/>
      <c r="C68" s="51"/>
      <c r="D68" s="51"/>
      <c r="E68" s="51"/>
      <c r="F68" s="51"/>
      <c r="G68" s="51"/>
      <c r="H68" s="51"/>
      <c r="I68" s="51"/>
    </row>
    <row r="69" spans="1:9" ht="16.5">
      <c r="A69" s="51"/>
      <c r="B69" s="51"/>
      <c r="C69" s="51"/>
      <c r="D69" s="51"/>
      <c r="E69" s="51"/>
      <c r="F69" s="51"/>
      <c r="G69" s="51"/>
      <c r="H69" s="51"/>
      <c r="I69" s="51"/>
    </row>
    <row r="70" spans="1:9" ht="16.5">
      <c r="A70" s="51"/>
      <c r="B70" s="51"/>
      <c r="C70" s="51"/>
      <c r="D70" s="51"/>
      <c r="E70" s="51"/>
      <c r="F70" s="51"/>
      <c r="G70" s="51"/>
      <c r="H70" s="51"/>
      <c r="I70" s="51"/>
    </row>
    <row r="71" spans="1:9" ht="16.5">
      <c r="A71" s="51"/>
      <c r="B71" s="51"/>
      <c r="C71" s="51"/>
      <c r="D71" s="51"/>
      <c r="E71" s="51"/>
      <c r="F71" s="51"/>
      <c r="G71" s="51"/>
      <c r="H71" s="51"/>
      <c r="I71" s="51"/>
    </row>
    <row r="72" spans="1:9" ht="16.5">
      <c r="A72" s="51"/>
      <c r="B72" s="51"/>
      <c r="C72" s="51"/>
      <c r="D72" s="51"/>
      <c r="E72" s="51"/>
      <c r="F72" s="51"/>
      <c r="G72" s="51"/>
      <c r="H72" s="51"/>
      <c r="I72" s="51"/>
    </row>
    <row r="73" spans="1:9" ht="16.5">
      <c r="A73" s="51"/>
      <c r="B73" s="51"/>
      <c r="C73" s="51"/>
      <c r="D73" s="51"/>
      <c r="E73" s="51"/>
      <c r="F73" s="51"/>
      <c r="G73" s="51"/>
      <c r="H73" s="51"/>
      <c r="I73" s="51"/>
    </row>
    <row r="74" spans="1:9" ht="16.5">
      <c r="A74" s="51"/>
      <c r="B74" s="51"/>
      <c r="C74" s="51"/>
      <c r="D74" s="51"/>
      <c r="E74" s="51"/>
      <c r="F74" s="51"/>
      <c r="G74" s="51"/>
      <c r="H74" s="51"/>
      <c r="I74" s="51"/>
    </row>
    <row r="75" spans="1:9" ht="16.5">
      <c r="A75" s="51"/>
      <c r="B75" s="51"/>
      <c r="C75" s="51"/>
      <c r="D75" s="51"/>
      <c r="E75" s="51"/>
      <c r="F75" s="51"/>
      <c r="G75" s="51"/>
      <c r="H75" s="51"/>
      <c r="I75" s="51"/>
    </row>
    <row r="76" spans="1:9" ht="16.5">
      <c r="A76" s="51"/>
      <c r="B76" s="51"/>
      <c r="C76" s="51"/>
      <c r="D76" s="51"/>
      <c r="E76" s="51"/>
      <c r="F76" s="51"/>
      <c r="G76" s="51"/>
      <c r="H76" s="51"/>
      <c r="I76" s="51"/>
    </row>
    <row r="77" spans="1:9" ht="16.5">
      <c r="A77" s="51"/>
      <c r="B77" s="51"/>
      <c r="C77" s="51"/>
      <c r="D77" s="51"/>
      <c r="E77" s="51"/>
      <c r="F77" s="51"/>
      <c r="G77" s="51"/>
      <c r="H77" s="51"/>
      <c r="I77" s="51"/>
    </row>
    <row r="78" spans="1:9" ht="16.5">
      <c r="A78" s="51"/>
      <c r="B78" s="51"/>
      <c r="C78" s="51"/>
      <c r="D78" s="51"/>
      <c r="E78" s="51"/>
      <c r="F78" s="51"/>
      <c r="G78" s="51"/>
      <c r="H78" s="51"/>
      <c r="I78" s="51"/>
    </row>
    <row r="79" spans="1:9" ht="16.5">
      <c r="A79" s="51"/>
      <c r="B79" s="51"/>
      <c r="C79" s="51"/>
      <c r="D79" s="51"/>
      <c r="E79" s="51"/>
      <c r="F79" s="51"/>
      <c r="G79" s="51"/>
      <c r="H79" s="51"/>
      <c r="I79" s="51"/>
    </row>
    <row r="80" spans="1:9" ht="16.5">
      <c r="A80" s="51"/>
      <c r="B80" s="51"/>
      <c r="C80" s="51"/>
      <c r="D80" s="51"/>
      <c r="E80" s="51"/>
      <c r="F80" s="51"/>
      <c r="G80" s="51"/>
      <c r="H80" s="51"/>
      <c r="I80" s="51"/>
    </row>
    <row r="81" spans="1:9" ht="16.5">
      <c r="A81" s="51"/>
      <c r="B81" s="51"/>
      <c r="C81" s="51"/>
      <c r="D81" s="51"/>
      <c r="E81" s="51"/>
      <c r="F81" s="51"/>
      <c r="G81" s="51"/>
      <c r="H81" s="51"/>
      <c r="I81" s="51"/>
    </row>
    <row r="82" spans="1:9" ht="16.5">
      <c r="A82" s="51"/>
      <c r="B82" s="51"/>
      <c r="C82" s="51"/>
      <c r="D82" s="51"/>
      <c r="E82" s="51"/>
      <c r="F82" s="51"/>
      <c r="G82" s="51"/>
      <c r="H82" s="51"/>
      <c r="I82" s="51"/>
    </row>
    <row r="83" spans="1:9" ht="16.5">
      <c r="A83" s="51"/>
      <c r="B83" s="51"/>
      <c r="C83" s="51"/>
      <c r="D83" s="51"/>
      <c r="E83" s="51"/>
      <c r="F83" s="51"/>
      <c r="G83" s="51"/>
      <c r="H83" s="51"/>
      <c r="I83" s="51"/>
    </row>
    <row r="84" spans="1:9" ht="16.5">
      <c r="A84" s="51"/>
      <c r="B84" s="51"/>
      <c r="C84" s="51"/>
      <c r="D84" s="51"/>
      <c r="E84" s="51"/>
      <c r="F84" s="51"/>
      <c r="G84" s="51"/>
      <c r="H84" s="51"/>
      <c r="I84" s="51"/>
    </row>
    <row r="85" spans="1:9" ht="16.5">
      <c r="A85" s="51"/>
      <c r="B85" s="51"/>
      <c r="C85" s="51"/>
      <c r="D85" s="51"/>
      <c r="E85" s="51"/>
      <c r="F85" s="51"/>
      <c r="G85" s="51"/>
      <c r="H85" s="51"/>
      <c r="I85" s="51"/>
    </row>
    <row r="86" spans="1:9" ht="16.5">
      <c r="A86" s="51"/>
      <c r="B86" s="51"/>
      <c r="C86" s="51"/>
      <c r="D86" s="51"/>
      <c r="E86" s="51"/>
      <c r="F86" s="51"/>
      <c r="G86" s="51"/>
      <c r="H86" s="51"/>
      <c r="I86" s="51"/>
    </row>
    <row r="87" spans="1:9" ht="16.5">
      <c r="A87" s="51"/>
      <c r="B87" s="51"/>
      <c r="C87" s="51"/>
      <c r="D87" s="51"/>
      <c r="E87" s="51"/>
      <c r="F87" s="51"/>
      <c r="G87" s="51"/>
      <c r="H87" s="51"/>
      <c r="I87" s="51"/>
    </row>
    <row r="88" spans="1:9" ht="16.5">
      <c r="A88" s="51"/>
      <c r="B88" s="51"/>
      <c r="C88" s="51"/>
      <c r="D88" s="51"/>
      <c r="E88" s="51"/>
      <c r="F88" s="51"/>
      <c r="G88" s="51"/>
      <c r="H88" s="51"/>
      <c r="I88" s="51"/>
    </row>
    <row r="89" spans="1:9" ht="16.5">
      <c r="A89" s="51"/>
      <c r="B89" s="51"/>
      <c r="C89" s="51"/>
      <c r="D89" s="51"/>
      <c r="E89" s="51"/>
      <c r="F89" s="51"/>
      <c r="G89" s="51"/>
      <c r="H89" s="51"/>
      <c r="I89" s="51"/>
    </row>
    <row r="90" spans="1:9" ht="16.5">
      <c r="A90" s="51"/>
      <c r="B90" s="51"/>
      <c r="C90" s="51"/>
      <c r="D90" s="51"/>
      <c r="E90" s="51"/>
      <c r="F90" s="51"/>
      <c r="G90" s="51"/>
      <c r="H90" s="51"/>
      <c r="I90" s="51"/>
    </row>
    <row r="91" spans="1:9" ht="16.5">
      <c r="A91" s="51"/>
      <c r="B91" s="51"/>
      <c r="C91" s="51"/>
      <c r="D91" s="51"/>
      <c r="E91" s="51"/>
      <c r="F91" s="51"/>
      <c r="G91" s="51"/>
      <c r="H91" s="51"/>
      <c r="I91" s="51"/>
    </row>
    <row r="92" spans="1:9" ht="16.5">
      <c r="A92" s="51"/>
      <c r="B92" s="51"/>
      <c r="C92" s="51"/>
      <c r="D92" s="51"/>
      <c r="E92" s="51"/>
      <c r="F92" s="51"/>
      <c r="G92" s="51"/>
      <c r="H92" s="51"/>
      <c r="I92" s="51"/>
    </row>
    <row r="93" spans="1:9" ht="16.5">
      <c r="A93" s="51"/>
      <c r="B93" s="51"/>
      <c r="C93" s="51"/>
      <c r="D93" s="51"/>
      <c r="E93" s="51"/>
      <c r="F93" s="51"/>
      <c r="G93" s="51"/>
      <c r="H93" s="51"/>
      <c r="I93" s="51"/>
    </row>
    <row r="94" spans="1:9" ht="16.5">
      <c r="A94" s="51"/>
      <c r="B94" s="51"/>
      <c r="C94" s="51"/>
      <c r="D94" s="51"/>
      <c r="E94" s="51"/>
      <c r="F94" s="51"/>
      <c r="G94" s="51"/>
      <c r="H94" s="51"/>
      <c r="I94" s="51"/>
    </row>
    <row r="95" spans="1:9" ht="16.5">
      <c r="A95" s="51"/>
      <c r="B95" s="51"/>
      <c r="C95" s="51"/>
      <c r="D95" s="51"/>
      <c r="E95" s="51"/>
      <c r="F95" s="51"/>
      <c r="G95" s="51"/>
      <c r="H95" s="51"/>
      <c r="I95" s="51"/>
    </row>
    <row r="96" spans="1:9" ht="16.5">
      <c r="A96" s="51"/>
      <c r="B96" s="51"/>
      <c r="C96" s="51"/>
      <c r="D96" s="51"/>
      <c r="E96" s="51"/>
      <c r="F96" s="51"/>
      <c r="G96" s="51"/>
      <c r="H96" s="51"/>
      <c r="I96" s="51"/>
    </row>
    <row r="97" spans="1:9" ht="16.5">
      <c r="A97" s="51"/>
      <c r="B97" s="51"/>
      <c r="C97" s="51"/>
      <c r="D97" s="51"/>
      <c r="E97" s="51"/>
      <c r="F97" s="51"/>
      <c r="G97" s="51"/>
      <c r="H97" s="51"/>
      <c r="I97" s="51"/>
    </row>
    <row r="98" spans="1:9" ht="16.5">
      <c r="A98" s="51"/>
      <c r="B98" s="51"/>
      <c r="C98" s="51"/>
      <c r="D98" s="51"/>
      <c r="E98" s="51"/>
      <c r="F98" s="51"/>
      <c r="G98" s="51"/>
      <c r="H98" s="51"/>
      <c r="I98" s="51"/>
    </row>
    <row r="99" spans="1:9" ht="16.5">
      <c r="A99" s="51"/>
      <c r="B99" s="51"/>
      <c r="C99" s="51"/>
      <c r="D99" s="51"/>
      <c r="E99" s="51"/>
      <c r="F99" s="51"/>
      <c r="G99" s="51"/>
      <c r="H99" s="51"/>
      <c r="I99" s="51"/>
    </row>
    <row r="100" spans="1:9" ht="16.5">
      <c r="A100" s="51"/>
      <c r="B100" s="51"/>
      <c r="C100" s="51"/>
      <c r="D100" s="51"/>
      <c r="E100" s="51"/>
      <c r="F100" s="51"/>
      <c r="G100" s="51"/>
      <c r="H100" s="51"/>
      <c r="I100" s="51"/>
    </row>
    <row r="101" spans="1:9" ht="16.5">
      <c r="A101" s="51"/>
      <c r="B101" s="51"/>
      <c r="C101" s="51"/>
      <c r="D101" s="51"/>
      <c r="E101" s="51"/>
      <c r="F101" s="51"/>
      <c r="G101" s="51"/>
      <c r="H101" s="51"/>
      <c r="I101" s="51"/>
    </row>
    <row r="102" spans="1:9" ht="16.5">
      <c r="A102" s="51"/>
      <c r="B102" s="51"/>
      <c r="C102" s="51"/>
      <c r="D102" s="51"/>
      <c r="E102" s="51"/>
      <c r="F102" s="51"/>
      <c r="G102" s="51"/>
      <c r="H102" s="51"/>
      <c r="I102" s="51"/>
    </row>
    <row r="103" spans="1:9" ht="16.5">
      <c r="A103" s="51"/>
      <c r="B103" s="51"/>
      <c r="C103" s="51"/>
      <c r="D103" s="51"/>
      <c r="E103" s="51"/>
      <c r="F103" s="51"/>
      <c r="G103" s="51"/>
      <c r="H103" s="51"/>
      <c r="I103" s="51"/>
    </row>
    <row r="104" spans="1:9" ht="16.5">
      <c r="A104" s="51"/>
      <c r="B104" s="51"/>
      <c r="C104" s="51"/>
      <c r="D104" s="51"/>
      <c r="E104" s="51"/>
      <c r="F104" s="51"/>
      <c r="G104" s="51"/>
      <c r="H104" s="51"/>
      <c r="I104" s="51"/>
    </row>
    <row r="105" spans="1:9" ht="16.5">
      <c r="A105" s="51"/>
      <c r="B105" s="51"/>
      <c r="C105" s="51"/>
      <c r="D105" s="51"/>
      <c r="E105" s="51"/>
      <c r="F105" s="51"/>
      <c r="G105" s="51"/>
      <c r="H105" s="51"/>
      <c r="I105" s="51"/>
    </row>
    <row r="106" spans="1:9" ht="16.5">
      <c r="A106" s="51"/>
      <c r="B106" s="51"/>
      <c r="C106" s="51"/>
      <c r="D106" s="51"/>
      <c r="E106" s="51"/>
      <c r="F106" s="51"/>
      <c r="G106" s="51"/>
      <c r="H106" s="51"/>
      <c r="I106" s="51"/>
    </row>
    <row r="107" spans="1:9" ht="16.5">
      <c r="A107" s="51"/>
      <c r="B107" s="51"/>
      <c r="C107" s="51"/>
      <c r="D107" s="51"/>
      <c r="E107" s="51"/>
      <c r="F107" s="51"/>
      <c r="G107" s="51"/>
      <c r="H107" s="51"/>
      <c r="I107" s="51"/>
    </row>
    <row r="108" spans="1:9" ht="16.5">
      <c r="A108" s="51"/>
      <c r="B108" s="51"/>
      <c r="C108" s="51"/>
      <c r="D108" s="51"/>
      <c r="E108" s="51"/>
      <c r="F108" s="51"/>
      <c r="G108" s="51"/>
      <c r="H108" s="51"/>
      <c r="I108" s="51"/>
    </row>
    <row r="109" spans="1:9" ht="16.5">
      <c r="A109" s="51"/>
      <c r="B109" s="51"/>
      <c r="C109" s="51"/>
      <c r="D109" s="51"/>
      <c r="E109" s="51"/>
      <c r="F109" s="51"/>
      <c r="G109" s="51"/>
      <c r="H109" s="51"/>
      <c r="I109" s="51"/>
    </row>
    <row r="110" spans="1:9" ht="16.5">
      <c r="A110" s="51"/>
      <c r="B110" s="51"/>
      <c r="C110" s="51"/>
      <c r="D110" s="51"/>
      <c r="E110" s="51"/>
      <c r="F110" s="51"/>
      <c r="G110" s="51"/>
      <c r="H110" s="51"/>
      <c r="I110" s="51"/>
    </row>
    <row r="111" spans="1:9" ht="16.5">
      <c r="A111" s="51"/>
      <c r="B111" s="51"/>
      <c r="C111" s="51"/>
      <c r="D111" s="51"/>
      <c r="E111" s="51"/>
      <c r="F111" s="51"/>
      <c r="G111" s="51"/>
      <c r="H111" s="51"/>
      <c r="I111" s="51"/>
    </row>
    <row r="112" spans="1:9" ht="16.5">
      <c r="A112" s="51"/>
      <c r="B112" s="51"/>
      <c r="C112" s="51"/>
      <c r="D112" s="51"/>
      <c r="E112" s="51"/>
      <c r="F112" s="51"/>
      <c r="G112" s="51"/>
      <c r="H112" s="51"/>
      <c r="I112" s="51"/>
    </row>
    <row r="113" spans="1:9" ht="16.5">
      <c r="A113" s="51"/>
      <c r="B113" s="51"/>
      <c r="C113" s="51"/>
      <c r="D113" s="51"/>
      <c r="E113" s="51"/>
      <c r="F113" s="51"/>
      <c r="G113" s="51"/>
      <c r="H113" s="51"/>
      <c r="I113" s="51"/>
    </row>
    <row r="114" spans="1:9" ht="16.5">
      <c r="A114" s="51"/>
      <c r="B114" s="51"/>
      <c r="C114" s="51"/>
      <c r="D114" s="51"/>
      <c r="E114" s="51"/>
      <c r="F114" s="51"/>
      <c r="G114" s="51"/>
      <c r="H114" s="51"/>
      <c r="I114" s="51"/>
    </row>
    <row r="115" spans="1:9" ht="16.5">
      <c r="A115" s="51"/>
      <c r="B115" s="51"/>
      <c r="C115" s="51"/>
      <c r="D115" s="51"/>
      <c r="E115" s="51"/>
      <c r="F115" s="51"/>
      <c r="G115" s="51"/>
      <c r="H115" s="51"/>
      <c r="I115" s="51"/>
    </row>
    <row r="116" spans="1:9" ht="16.5">
      <c r="A116" s="51"/>
      <c r="B116" s="51"/>
      <c r="C116" s="51"/>
      <c r="D116" s="51"/>
      <c r="E116" s="51"/>
      <c r="F116" s="51"/>
      <c r="G116" s="51"/>
      <c r="H116" s="51"/>
      <c r="I116" s="51"/>
    </row>
    <row r="117" spans="1:9" ht="16.5">
      <c r="A117" s="51"/>
      <c r="B117" s="51"/>
      <c r="C117" s="51"/>
      <c r="D117" s="51"/>
      <c r="E117" s="51"/>
      <c r="F117" s="51"/>
      <c r="G117" s="51"/>
      <c r="H117" s="51"/>
      <c r="I117" s="51"/>
    </row>
    <row r="118" spans="1:9" ht="16.5">
      <c r="A118" s="51"/>
      <c r="B118" s="51"/>
      <c r="C118" s="51"/>
      <c r="D118" s="51"/>
      <c r="E118" s="51"/>
      <c r="F118" s="51"/>
      <c r="G118" s="51"/>
      <c r="H118" s="51"/>
      <c r="I118" s="51"/>
    </row>
    <row r="119" spans="1:9" ht="16.5">
      <c r="A119" s="51"/>
      <c r="B119" s="51"/>
      <c r="C119" s="51"/>
      <c r="D119" s="51"/>
      <c r="E119" s="51"/>
      <c r="F119" s="51"/>
      <c r="G119" s="51"/>
      <c r="H119" s="51"/>
      <c r="I119" s="51"/>
    </row>
    <row r="120" spans="1:9" ht="16.5">
      <c r="A120" s="51"/>
      <c r="B120" s="51"/>
      <c r="C120" s="51"/>
      <c r="D120" s="51"/>
      <c r="E120" s="51"/>
      <c r="F120" s="51"/>
      <c r="G120" s="51"/>
      <c r="H120" s="51"/>
      <c r="I120" s="51"/>
    </row>
    <row r="121" spans="1:9" ht="16.5">
      <c r="A121" s="51"/>
      <c r="B121" s="51"/>
      <c r="C121" s="51"/>
      <c r="D121" s="51"/>
      <c r="E121" s="51"/>
      <c r="F121" s="51"/>
      <c r="G121" s="51"/>
      <c r="H121" s="51"/>
      <c r="I121" s="51"/>
    </row>
    <row r="122" spans="1:9" ht="16.5">
      <c r="A122" s="51"/>
      <c r="B122" s="51"/>
      <c r="C122" s="51"/>
      <c r="D122" s="51"/>
      <c r="E122" s="51"/>
      <c r="F122" s="51"/>
      <c r="G122" s="51"/>
      <c r="H122" s="51"/>
      <c r="I122" s="51"/>
    </row>
    <row r="123" spans="1:9" ht="16.5">
      <c r="A123" s="51"/>
      <c r="B123" s="51"/>
      <c r="C123" s="51"/>
      <c r="D123" s="51"/>
      <c r="E123" s="51"/>
      <c r="F123" s="51"/>
      <c r="G123" s="51"/>
      <c r="H123" s="51"/>
      <c r="I123" s="51"/>
    </row>
    <row r="124" spans="1:9" ht="16.5">
      <c r="A124" s="51"/>
      <c r="B124" s="51"/>
      <c r="C124" s="51"/>
      <c r="D124" s="51"/>
      <c r="E124" s="51"/>
      <c r="F124" s="51"/>
      <c r="G124" s="51"/>
      <c r="H124" s="51"/>
      <c r="I124" s="51"/>
    </row>
    <row r="125" spans="1:9" ht="16.5">
      <c r="A125" s="51"/>
      <c r="B125" s="51"/>
      <c r="C125" s="51"/>
      <c r="D125" s="51"/>
      <c r="E125" s="51"/>
      <c r="F125" s="51"/>
      <c r="G125" s="51"/>
      <c r="H125" s="51"/>
      <c r="I125" s="51"/>
    </row>
    <row r="126" spans="1:9" ht="16.5">
      <c r="A126" s="51"/>
      <c r="B126" s="51"/>
      <c r="C126" s="51"/>
      <c r="D126" s="51"/>
      <c r="E126" s="51"/>
      <c r="F126" s="51"/>
      <c r="G126" s="51"/>
      <c r="H126" s="51"/>
      <c r="I126" s="51"/>
    </row>
    <row r="127" spans="1:9" ht="16.5">
      <c r="A127" s="51"/>
      <c r="B127" s="51"/>
      <c r="C127" s="51"/>
      <c r="D127" s="51"/>
      <c r="E127" s="51"/>
      <c r="F127" s="51"/>
      <c r="G127" s="51"/>
      <c r="H127" s="51"/>
      <c r="I127" s="51"/>
    </row>
    <row r="128" spans="1:9" ht="16.5">
      <c r="A128" s="51"/>
      <c r="B128" s="51"/>
      <c r="C128" s="51"/>
      <c r="D128" s="51"/>
      <c r="E128" s="51"/>
      <c r="F128" s="51"/>
      <c r="G128" s="51"/>
      <c r="H128" s="51"/>
      <c r="I128" s="51"/>
    </row>
    <row r="129" spans="1:9" ht="16.5">
      <c r="A129" s="51"/>
      <c r="B129" s="51"/>
      <c r="C129" s="51"/>
      <c r="D129" s="51"/>
      <c r="E129" s="51"/>
      <c r="F129" s="51"/>
      <c r="G129" s="51"/>
      <c r="H129" s="51"/>
      <c r="I129" s="51"/>
    </row>
    <row r="130" spans="1:9" ht="16.5">
      <c r="A130" s="51"/>
      <c r="B130" s="51"/>
      <c r="C130" s="51"/>
      <c r="D130" s="51"/>
      <c r="E130" s="51"/>
      <c r="F130" s="51"/>
      <c r="G130" s="51"/>
      <c r="H130" s="51"/>
      <c r="I130" s="51"/>
    </row>
    <row r="131" spans="1:9" ht="16.5">
      <c r="A131" s="51"/>
      <c r="B131" s="51"/>
      <c r="C131" s="51"/>
      <c r="D131" s="51"/>
      <c r="E131" s="51"/>
      <c r="F131" s="51"/>
      <c r="G131" s="51"/>
      <c r="H131" s="51"/>
      <c r="I131" s="51"/>
    </row>
    <row r="132" spans="1:9" ht="16.5">
      <c r="A132" s="51"/>
      <c r="B132" s="51"/>
      <c r="C132" s="51"/>
      <c r="D132" s="51"/>
      <c r="E132" s="51"/>
      <c r="F132" s="51"/>
      <c r="G132" s="51"/>
      <c r="H132" s="51"/>
      <c r="I132" s="51"/>
    </row>
    <row r="133" spans="1:9" ht="16.5">
      <c r="A133" s="51"/>
      <c r="B133" s="51"/>
      <c r="C133" s="51"/>
      <c r="D133" s="51"/>
      <c r="E133" s="51"/>
      <c r="F133" s="51"/>
      <c r="G133" s="51"/>
      <c r="H133" s="51"/>
      <c r="I133" s="51"/>
    </row>
    <row r="134" spans="1:9" ht="16.5">
      <c r="A134" s="51"/>
      <c r="B134" s="51"/>
      <c r="C134" s="51"/>
      <c r="D134" s="51"/>
      <c r="E134" s="51"/>
      <c r="F134" s="51"/>
      <c r="G134" s="51"/>
      <c r="H134" s="51"/>
      <c r="I134" s="51"/>
    </row>
    <row r="135" spans="1:9" ht="16.5">
      <c r="A135" s="51"/>
      <c r="B135" s="51"/>
      <c r="C135" s="51"/>
      <c r="D135" s="51"/>
      <c r="E135" s="51"/>
      <c r="F135" s="51"/>
      <c r="G135" s="51"/>
      <c r="H135" s="51"/>
      <c r="I135" s="51"/>
    </row>
    <row r="136" spans="1:9" ht="16.5">
      <c r="A136" s="51"/>
      <c r="B136" s="51"/>
      <c r="C136" s="51"/>
      <c r="D136" s="51"/>
      <c r="E136" s="51"/>
      <c r="F136" s="51"/>
      <c r="G136" s="51"/>
      <c r="H136" s="51"/>
      <c r="I136" s="51"/>
    </row>
    <row r="137" spans="1:9" ht="16.5">
      <c r="A137" s="51"/>
      <c r="B137" s="51"/>
      <c r="C137" s="51"/>
      <c r="D137" s="51"/>
      <c r="E137" s="51"/>
      <c r="F137" s="51"/>
      <c r="G137" s="51"/>
      <c r="H137" s="51"/>
      <c r="I137" s="51"/>
    </row>
    <row r="138" spans="1:9" ht="16.5">
      <c r="A138" s="51"/>
      <c r="B138" s="51"/>
      <c r="C138" s="51"/>
      <c r="D138" s="51"/>
      <c r="E138" s="51"/>
      <c r="F138" s="51"/>
      <c r="G138" s="51"/>
      <c r="H138" s="51"/>
      <c r="I138" s="51"/>
    </row>
    <row r="139" spans="1:9" ht="16.5">
      <c r="A139" s="51"/>
      <c r="B139" s="51"/>
      <c r="C139" s="51"/>
      <c r="D139" s="51"/>
      <c r="E139" s="51"/>
      <c r="F139" s="51"/>
      <c r="G139" s="51"/>
      <c r="H139" s="51"/>
      <c r="I139" s="51"/>
    </row>
    <row r="140" spans="1:9" ht="16.5">
      <c r="A140" s="51"/>
      <c r="B140" s="51"/>
      <c r="C140" s="51"/>
      <c r="D140" s="51"/>
      <c r="E140" s="51"/>
      <c r="F140" s="51"/>
      <c r="G140" s="51"/>
      <c r="H140" s="51"/>
      <c r="I140" s="51"/>
    </row>
    <row r="141" spans="1:9" ht="16.5">
      <c r="A141" s="51"/>
      <c r="B141" s="51"/>
      <c r="C141" s="51"/>
      <c r="D141" s="51"/>
      <c r="E141" s="51"/>
      <c r="F141" s="51"/>
      <c r="G141" s="51"/>
      <c r="H141" s="51"/>
      <c r="I141" s="51"/>
    </row>
    <row r="142" spans="1:9" ht="16.5">
      <c r="A142" s="51"/>
      <c r="B142" s="51"/>
      <c r="C142" s="51"/>
      <c r="D142" s="51"/>
      <c r="E142" s="51"/>
      <c r="F142" s="51"/>
      <c r="G142" s="51"/>
      <c r="H142" s="51"/>
      <c r="I142" s="51"/>
    </row>
    <row r="143" spans="1:9" ht="16.5">
      <c r="A143" s="51"/>
      <c r="B143" s="51"/>
      <c r="C143" s="51"/>
      <c r="D143" s="51"/>
      <c r="E143" s="51"/>
      <c r="F143" s="51"/>
      <c r="G143" s="51"/>
      <c r="H143" s="51"/>
      <c r="I143" s="51"/>
    </row>
    <row r="144" spans="1:9" ht="16.5">
      <c r="A144" s="51"/>
      <c r="B144" s="51"/>
      <c r="C144" s="51"/>
      <c r="D144" s="51"/>
      <c r="E144" s="51"/>
      <c r="F144" s="51"/>
      <c r="G144" s="51"/>
      <c r="H144" s="51"/>
      <c r="I144" s="51"/>
    </row>
    <row r="145" spans="1:9" ht="16.5">
      <c r="A145" s="51"/>
      <c r="B145" s="51"/>
      <c r="C145" s="51"/>
      <c r="D145" s="51"/>
      <c r="E145" s="51"/>
      <c r="F145" s="51"/>
      <c r="G145" s="51"/>
      <c r="H145" s="51"/>
      <c r="I145" s="51"/>
    </row>
    <row r="146" spans="1:9" ht="16.5">
      <c r="A146" s="51"/>
      <c r="B146" s="51"/>
      <c r="C146" s="51"/>
      <c r="D146" s="51"/>
      <c r="E146" s="51"/>
      <c r="F146" s="51"/>
      <c r="G146" s="51"/>
      <c r="H146" s="51"/>
      <c r="I146" s="51"/>
    </row>
    <row r="147" spans="1:9" ht="16.5">
      <c r="A147" s="51"/>
      <c r="B147" s="51"/>
      <c r="C147" s="51"/>
      <c r="D147" s="51"/>
      <c r="E147" s="51"/>
      <c r="F147" s="51"/>
      <c r="G147" s="51"/>
      <c r="H147" s="51"/>
      <c r="I147" s="51"/>
    </row>
  </sheetData>
  <mergeCells count="20">
    <mergeCell ref="A63:I63"/>
    <mergeCell ref="A61:I61"/>
    <mergeCell ref="A62:I62"/>
    <mergeCell ref="A1:I1"/>
    <mergeCell ref="A44:I44"/>
    <mergeCell ref="A45:A46"/>
    <mergeCell ref="B45:C45"/>
    <mergeCell ref="D45:E45"/>
    <mergeCell ref="F45:G45"/>
    <mergeCell ref="H45:I45"/>
    <mergeCell ref="A2:I2"/>
    <mergeCell ref="A3:I3"/>
    <mergeCell ref="A4:I4"/>
    <mergeCell ref="A60:I60"/>
    <mergeCell ref="A5:I5"/>
    <mergeCell ref="A6:I6"/>
    <mergeCell ref="A7:I7"/>
    <mergeCell ref="A8:I8"/>
    <mergeCell ref="A42:I42"/>
    <mergeCell ref="A43:I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H25" sqref="H25"/>
    </sheetView>
  </sheetViews>
  <sheetFormatPr defaultColWidth="9.00390625" defaultRowHeight="16.5"/>
  <cols>
    <col min="1" max="1" width="13.75390625" style="51" customWidth="1"/>
    <col min="2" max="5" width="11.75390625" style="51" customWidth="1"/>
    <col min="6" max="6" width="12.25390625" style="51" customWidth="1"/>
    <col min="7" max="16384" width="8.875" style="51" customWidth="1"/>
  </cols>
  <sheetData>
    <row r="1" spans="1:6" ht="20.25" customHeight="1">
      <c r="A1" s="1175" t="s">
        <v>998</v>
      </c>
      <c r="B1" s="1175"/>
      <c r="C1" s="1175"/>
      <c r="D1" s="1175"/>
      <c r="E1" s="1175"/>
      <c r="F1" s="1175"/>
    </row>
    <row r="2" spans="1:6" ht="18" customHeight="1" thickBot="1">
      <c r="A2" s="1196" t="s">
        <v>999</v>
      </c>
      <c r="B2" s="1197"/>
      <c r="C2" s="1197"/>
      <c r="D2" s="1197"/>
      <c r="E2" s="1197"/>
      <c r="F2" s="1197"/>
    </row>
    <row r="3" spans="1:6" ht="30" customHeight="1">
      <c r="A3" s="1181" t="s">
        <v>1000</v>
      </c>
      <c r="B3" s="666" t="s">
        <v>1001</v>
      </c>
      <c r="C3" s="667" t="s">
        <v>1002</v>
      </c>
      <c r="D3" s="667" t="s">
        <v>1003</v>
      </c>
      <c r="E3" s="667" t="s">
        <v>1004</v>
      </c>
      <c r="F3" s="668" t="s">
        <v>1005</v>
      </c>
    </row>
    <row r="4" spans="1:8" ht="30" customHeight="1" thickBot="1">
      <c r="A4" s="1182"/>
      <c r="B4" s="669" t="s">
        <v>1006</v>
      </c>
      <c r="C4" s="670" t="s">
        <v>1007</v>
      </c>
      <c r="D4" s="670" t="s">
        <v>1008</v>
      </c>
      <c r="E4" s="670" t="s">
        <v>1009</v>
      </c>
      <c r="F4" s="671" t="s">
        <v>1010</v>
      </c>
      <c r="H4" s="672"/>
    </row>
    <row r="5" spans="1:6" ht="28.5" customHeight="1">
      <c r="A5" s="425" t="s">
        <v>1011</v>
      </c>
      <c r="B5" s="673">
        <v>100</v>
      </c>
      <c r="C5" s="673">
        <v>100</v>
      </c>
      <c r="D5" s="673">
        <v>100</v>
      </c>
      <c r="E5" s="673">
        <v>100</v>
      </c>
      <c r="F5" s="673">
        <v>100</v>
      </c>
    </row>
    <row r="6" spans="1:6" ht="28.5" customHeight="1">
      <c r="A6" s="425" t="s">
        <v>1012</v>
      </c>
      <c r="B6" s="673">
        <f>AVERAGE(B7:B10)</f>
        <v>106.465</v>
      </c>
      <c r="C6" s="673">
        <f>AVERAGE(C7:C10)</f>
        <v>101.7975</v>
      </c>
      <c r="D6" s="673">
        <f>AVERAGE(D7:D10)</f>
        <v>108.9475</v>
      </c>
      <c r="E6" s="673">
        <f>AVERAGE(E7:E10)</f>
        <v>103.56</v>
      </c>
      <c r="F6" s="673">
        <f>AVERAGE(F7:F10)</f>
        <v>109.005</v>
      </c>
    </row>
    <row r="7" spans="1:6" ht="28.5" customHeight="1">
      <c r="A7" s="427" t="s">
        <v>943</v>
      </c>
      <c r="B7" s="673">
        <v>101.93</v>
      </c>
      <c r="C7" s="673">
        <v>99.84</v>
      </c>
      <c r="D7" s="673">
        <v>102.37</v>
      </c>
      <c r="E7" s="673">
        <v>101.46</v>
      </c>
      <c r="F7" s="673">
        <v>104.74</v>
      </c>
    </row>
    <row r="8" spans="1:6" ht="28.5" customHeight="1">
      <c r="A8" s="427" t="s">
        <v>1013</v>
      </c>
      <c r="B8" s="673">
        <v>106.19</v>
      </c>
      <c r="C8" s="673">
        <v>100.67</v>
      </c>
      <c r="D8" s="673">
        <v>108.53</v>
      </c>
      <c r="E8" s="673">
        <v>104.14</v>
      </c>
      <c r="F8" s="673">
        <v>108.53</v>
      </c>
    </row>
    <row r="9" spans="1:6" ht="28.5" customHeight="1">
      <c r="A9" s="427" t="s">
        <v>947</v>
      </c>
      <c r="B9" s="673">
        <v>107.74</v>
      </c>
      <c r="C9" s="673">
        <v>102.12</v>
      </c>
      <c r="D9" s="673">
        <v>110.33</v>
      </c>
      <c r="E9" s="673">
        <v>104.4</v>
      </c>
      <c r="F9" s="673">
        <v>109.99</v>
      </c>
    </row>
    <row r="10" spans="1:6" ht="28.5" customHeight="1">
      <c r="A10" s="427" t="s">
        <v>963</v>
      </c>
      <c r="B10" s="673">
        <v>110</v>
      </c>
      <c r="C10" s="673">
        <v>104.56</v>
      </c>
      <c r="D10" s="673">
        <v>114.56</v>
      </c>
      <c r="E10" s="673">
        <v>104.24</v>
      </c>
      <c r="F10" s="673">
        <v>112.76</v>
      </c>
    </row>
    <row r="11" spans="1:6" ht="28.5" customHeight="1">
      <c r="A11" s="425" t="s">
        <v>1014</v>
      </c>
      <c r="B11" s="673"/>
      <c r="C11" s="673"/>
      <c r="D11" s="673"/>
      <c r="E11" s="673"/>
      <c r="F11" s="673"/>
    </row>
    <row r="12" spans="1:6" ht="28.5" customHeight="1">
      <c r="A12" s="427" t="s">
        <v>943</v>
      </c>
      <c r="B12" s="673">
        <f>AVERAGE(B13:B15)</f>
        <v>110.77666666666666</v>
      </c>
      <c r="C12" s="673">
        <f>AVERAGE(C13:C15)</f>
        <v>103.41333333333334</v>
      </c>
      <c r="D12" s="673">
        <f>AVERAGE(D13:D15)</f>
        <v>117.31333333333333</v>
      </c>
      <c r="E12" s="673">
        <f>AVERAGE(E13:E15)</f>
        <v>101.56</v>
      </c>
      <c r="F12" s="673">
        <f>AVERAGE(F13:F15)</f>
        <v>119.71999999999998</v>
      </c>
    </row>
    <row r="13" spans="1:11" ht="28.5" customHeight="1" hidden="1">
      <c r="A13" s="674" t="s">
        <v>1015</v>
      </c>
      <c r="B13" s="675">
        <v>111.27</v>
      </c>
      <c r="C13" s="385">
        <v>102.91</v>
      </c>
      <c r="D13" s="385">
        <v>117.55</v>
      </c>
      <c r="E13" s="676">
        <v>103.56</v>
      </c>
      <c r="F13" s="676">
        <v>116.52</v>
      </c>
      <c r="H13" s="677"/>
      <c r="I13" s="677"/>
      <c r="J13" s="677"/>
      <c r="K13" s="677"/>
    </row>
    <row r="14" spans="1:6" ht="28.5" customHeight="1" hidden="1">
      <c r="A14" s="678" t="s">
        <v>1016</v>
      </c>
      <c r="B14" s="675">
        <v>110.64</v>
      </c>
      <c r="C14" s="385">
        <v>104.23</v>
      </c>
      <c r="D14" s="385">
        <v>116.97</v>
      </c>
      <c r="E14" s="676">
        <v>101.59</v>
      </c>
      <c r="F14" s="676">
        <v>119.07</v>
      </c>
    </row>
    <row r="15" spans="1:6" ht="28.5" hidden="1">
      <c r="A15" s="678" t="s">
        <v>1017</v>
      </c>
      <c r="B15" s="675">
        <v>110.42</v>
      </c>
      <c r="C15" s="385">
        <v>103.1</v>
      </c>
      <c r="D15" s="385">
        <v>117.42</v>
      </c>
      <c r="E15" s="676">
        <v>99.53</v>
      </c>
      <c r="F15" s="676">
        <v>123.57</v>
      </c>
    </row>
    <row r="16" spans="1:6" ht="28.5" customHeight="1">
      <c r="A16" s="427" t="s">
        <v>946</v>
      </c>
      <c r="B16" s="673">
        <f>AVERAGE(B17:B19)</f>
        <v>114.73666666666668</v>
      </c>
      <c r="C16" s="673">
        <f>AVERAGE(C17:C19)</f>
        <v>104.89</v>
      </c>
      <c r="D16" s="673">
        <f>AVERAGE(D17:D19)</f>
        <v>123.16000000000001</v>
      </c>
      <c r="E16" s="673">
        <f>AVERAGE(E17:E19)</f>
        <v>102.00333333333333</v>
      </c>
      <c r="F16" s="673">
        <f>AVERAGE(F17:F19)</f>
        <v>129.25</v>
      </c>
    </row>
    <row r="17" spans="1:11" ht="28.5" customHeight="1" hidden="1">
      <c r="A17" s="674" t="s">
        <v>1018</v>
      </c>
      <c r="B17" s="385">
        <v>111.98</v>
      </c>
      <c r="C17" s="385">
        <v>104.22</v>
      </c>
      <c r="D17" s="673">
        <v>119.25</v>
      </c>
      <c r="E17" s="673">
        <v>100.27</v>
      </c>
      <c r="F17" s="676">
        <v>126.64</v>
      </c>
      <c r="H17" s="677"/>
      <c r="I17" s="677"/>
      <c r="J17" s="677"/>
      <c r="K17" s="677"/>
    </row>
    <row r="18" spans="1:6" ht="28.5" customHeight="1" hidden="1">
      <c r="A18" s="678" t="s">
        <v>1019</v>
      </c>
      <c r="B18" s="385">
        <v>115.06</v>
      </c>
      <c r="C18" s="385">
        <v>104.27</v>
      </c>
      <c r="D18" s="673">
        <v>124.25</v>
      </c>
      <c r="E18" s="673">
        <v>102.59</v>
      </c>
      <c r="F18" s="676">
        <v>128.94</v>
      </c>
    </row>
    <row r="19" spans="1:6" ht="28.5" hidden="1">
      <c r="A19" s="678" t="s">
        <v>1020</v>
      </c>
      <c r="B19" s="385">
        <v>117.17</v>
      </c>
      <c r="C19" s="385">
        <v>106.18</v>
      </c>
      <c r="D19" s="385">
        <v>125.98</v>
      </c>
      <c r="E19" s="673">
        <v>103.15</v>
      </c>
      <c r="F19" s="676">
        <v>132.17</v>
      </c>
    </row>
    <row r="20" spans="1:6" ht="28.5" customHeight="1">
      <c r="A20" s="427" t="s">
        <v>947</v>
      </c>
      <c r="B20" s="673">
        <f>AVERAGE(B21:B23)</f>
        <v>117.37666666666667</v>
      </c>
      <c r="C20" s="673">
        <f>AVERAGE(C21:C23)</f>
        <v>106.73666666666668</v>
      </c>
      <c r="D20" s="673">
        <f>AVERAGE(D21:D23)</f>
        <v>125.66666666666667</v>
      </c>
      <c r="E20" s="673">
        <f>AVERAGE(E21:E23)</f>
        <v>103.68666666666667</v>
      </c>
      <c r="F20" s="673">
        <f>AVERAGE(F21:F23)</f>
        <v>129.7566666666667</v>
      </c>
    </row>
    <row r="21" spans="1:11" ht="28.5" customHeight="1" hidden="1">
      <c r="A21" s="674" t="s">
        <v>1021</v>
      </c>
      <c r="B21" s="673">
        <v>119</v>
      </c>
      <c r="C21" s="673">
        <v>106.77</v>
      </c>
      <c r="D21" s="385">
        <v>128.5</v>
      </c>
      <c r="E21" s="385">
        <v>103.66</v>
      </c>
      <c r="F21" s="673">
        <v>132.34</v>
      </c>
      <c r="H21" s="677"/>
      <c r="I21" s="677"/>
      <c r="J21" s="677"/>
      <c r="K21" s="677"/>
    </row>
    <row r="22" spans="1:6" ht="28.5" customHeight="1" hidden="1">
      <c r="A22" s="678" t="s">
        <v>1022</v>
      </c>
      <c r="B22" s="679">
        <v>117.66</v>
      </c>
      <c r="C22" s="673">
        <v>107.04</v>
      </c>
      <c r="D22" s="385">
        <v>125.96</v>
      </c>
      <c r="E22" s="385">
        <v>103.52</v>
      </c>
      <c r="F22" s="673">
        <v>130.63</v>
      </c>
    </row>
    <row r="23" spans="1:6" ht="29.25" hidden="1" thickBot="1">
      <c r="A23" s="680" t="s">
        <v>1023</v>
      </c>
      <c r="B23" s="679">
        <v>115.47</v>
      </c>
      <c r="C23" s="673">
        <v>106.4</v>
      </c>
      <c r="D23" s="385">
        <v>122.54</v>
      </c>
      <c r="E23" s="385">
        <v>103.88</v>
      </c>
      <c r="F23" s="681">
        <v>126.3</v>
      </c>
    </row>
    <row r="24" spans="1:6" ht="28.5" customHeight="1">
      <c r="A24" s="427" t="s">
        <v>945</v>
      </c>
      <c r="B24" s="673">
        <f>AVERAGE(B25:B27)</f>
        <v>105.00333333333333</v>
      </c>
      <c r="C24" s="673">
        <f>AVERAGE(C25:C27)</f>
        <v>106.51333333333332</v>
      </c>
      <c r="D24" s="673">
        <f>AVERAGE(D25:D27)</f>
        <v>108.2</v>
      </c>
      <c r="E24" s="673">
        <f>AVERAGE(E25:E27)</f>
        <v>98.11666666666667</v>
      </c>
      <c r="F24" s="673">
        <f>AVERAGE(F25:F27)</f>
        <v>118.26666666666667</v>
      </c>
    </row>
    <row r="25" spans="1:11" ht="28.5" customHeight="1">
      <c r="A25" s="674" t="s">
        <v>1024</v>
      </c>
      <c r="B25" s="673">
        <v>110.78</v>
      </c>
      <c r="C25" s="673">
        <v>107.91</v>
      </c>
      <c r="D25" s="673">
        <v>114.25</v>
      </c>
      <c r="E25" s="673">
        <v>102.11</v>
      </c>
      <c r="F25" s="673">
        <v>122.15</v>
      </c>
      <c r="H25" s="677"/>
      <c r="I25" s="677"/>
      <c r="J25" s="677"/>
      <c r="K25" s="677"/>
    </row>
    <row r="26" spans="1:6" ht="28.5" customHeight="1">
      <c r="A26" s="678" t="s">
        <v>1025</v>
      </c>
      <c r="B26" s="673">
        <v>104.21</v>
      </c>
      <c r="C26" s="673">
        <v>106.8</v>
      </c>
      <c r="D26" s="673">
        <v>107.59</v>
      </c>
      <c r="E26" s="673">
        <v>97.54</v>
      </c>
      <c r="F26" s="673">
        <v>117.23</v>
      </c>
    </row>
    <row r="27" spans="1:6" ht="29.25" thickBot="1">
      <c r="A27" s="682" t="s">
        <v>1026</v>
      </c>
      <c r="B27" s="683">
        <v>100.02</v>
      </c>
      <c r="C27" s="683">
        <v>104.83</v>
      </c>
      <c r="D27" s="683">
        <v>102.76</v>
      </c>
      <c r="E27" s="683">
        <v>94.7</v>
      </c>
      <c r="F27" s="683">
        <v>115.42</v>
      </c>
    </row>
    <row r="28" spans="1:6" ht="17.25" thickTop="1">
      <c r="A28" s="970" t="s">
        <v>1027</v>
      </c>
      <c r="B28" s="970"/>
      <c r="C28" s="970"/>
      <c r="D28" s="970"/>
      <c r="E28" s="970"/>
      <c r="F28" s="970"/>
    </row>
    <row r="29" spans="1:6" ht="16.5">
      <c r="A29" s="1198" t="s">
        <v>1028</v>
      </c>
      <c r="B29" s="1198"/>
      <c r="C29" s="1198"/>
      <c r="D29" s="1198"/>
      <c r="E29" s="1198"/>
      <c r="F29" s="1198"/>
    </row>
    <row r="30" spans="1:6" ht="16.5">
      <c r="A30" s="614"/>
      <c r="B30" s="614"/>
      <c r="C30" s="614"/>
      <c r="D30" s="614"/>
      <c r="E30" s="614"/>
      <c r="F30" s="614"/>
    </row>
    <row r="31" spans="1:7" ht="16.5">
      <c r="A31" s="614"/>
      <c r="B31" s="385"/>
      <c r="C31" s="385"/>
      <c r="D31" s="385"/>
      <c r="E31" s="385"/>
      <c r="F31" s="385"/>
      <c r="G31" s="385"/>
    </row>
    <row r="32" spans="1:11" ht="16.5">
      <c r="A32" s="614"/>
      <c r="B32" s="614"/>
      <c r="C32" s="677"/>
      <c r="D32" s="677"/>
      <c r="E32" s="677"/>
      <c r="F32" s="677"/>
      <c r="G32" s="677"/>
      <c r="H32" s="677"/>
      <c r="I32" s="677"/>
      <c r="J32" s="677"/>
      <c r="K32" s="677"/>
    </row>
    <row r="33" spans="1:6" ht="16.5">
      <c r="A33" s="614"/>
      <c r="B33" s="614"/>
      <c r="C33" s="614"/>
      <c r="D33" s="614"/>
      <c r="E33" s="614"/>
      <c r="F33" s="614"/>
    </row>
    <row r="34" spans="1:6" ht="16.5">
      <c r="A34" s="383"/>
      <c r="B34" s="383"/>
      <c r="C34" s="383"/>
      <c r="D34" s="383"/>
      <c r="E34" s="383"/>
      <c r="F34" s="383"/>
    </row>
    <row r="35" spans="1:6" ht="16.5">
      <c r="A35" s="383"/>
      <c r="B35" s="383"/>
      <c r="C35" s="383"/>
      <c r="D35" s="383"/>
      <c r="E35" s="383"/>
      <c r="F35" s="383"/>
    </row>
    <row r="36" spans="1:6" ht="16.5">
      <c r="A36" s="383"/>
      <c r="B36" s="383"/>
      <c r="C36" s="383"/>
      <c r="D36" s="383"/>
      <c r="E36" s="383"/>
      <c r="F36" s="383"/>
    </row>
    <row r="37" spans="1:6" ht="16.5">
      <c r="A37" s="383"/>
      <c r="B37" s="383"/>
      <c r="C37" s="383"/>
      <c r="D37" s="383"/>
      <c r="E37" s="383"/>
      <c r="F37" s="383"/>
    </row>
    <row r="38" spans="1:6" ht="16.5">
      <c r="A38" s="970"/>
      <c r="B38" s="970"/>
      <c r="C38" s="970"/>
      <c r="D38" s="970"/>
      <c r="E38" s="970"/>
      <c r="F38" s="970"/>
    </row>
    <row r="39" spans="1:6" ht="16.5">
      <c r="A39" s="1040" t="s">
        <v>1029</v>
      </c>
      <c r="B39" s="1040"/>
      <c r="C39" s="1040"/>
      <c r="D39" s="1040"/>
      <c r="E39" s="1040"/>
      <c r="F39" s="1040"/>
    </row>
  </sheetData>
  <mergeCells count="7">
    <mergeCell ref="A1:F1"/>
    <mergeCell ref="A39:F39"/>
    <mergeCell ref="A38:F38"/>
    <mergeCell ref="A2:F2"/>
    <mergeCell ref="A28:F28"/>
    <mergeCell ref="A29:F29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pane xSplit="2" ySplit="1" topLeftCell="D2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45" sqref="K45"/>
    </sheetView>
  </sheetViews>
  <sheetFormatPr defaultColWidth="9.00390625" defaultRowHeight="16.5"/>
  <cols>
    <col min="13" max="13" width="11.875" style="0" bestFit="1" customWidth="1"/>
  </cols>
  <sheetData>
    <row r="1" spans="2:13" ht="16.5">
      <c r="B1" s="30" t="s">
        <v>34</v>
      </c>
      <c r="C1" s="31" t="s">
        <v>41</v>
      </c>
      <c r="D1" s="32" t="s">
        <v>35</v>
      </c>
      <c r="E1" s="32" t="s">
        <v>36</v>
      </c>
      <c r="F1" s="32" t="s">
        <v>37</v>
      </c>
      <c r="G1" s="32" t="s">
        <v>38</v>
      </c>
      <c r="H1" s="32" t="s">
        <v>39</v>
      </c>
      <c r="I1" s="32" t="s">
        <v>40</v>
      </c>
      <c r="L1" t="s">
        <v>58</v>
      </c>
      <c r="M1" t="s">
        <v>63</v>
      </c>
    </row>
    <row r="2" spans="2:12" ht="16.5">
      <c r="B2" s="32">
        <v>1</v>
      </c>
      <c r="C2" s="32">
        <f>D2+F2-E2-G2</f>
        <v>167</v>
      </c>
      <c r="D2" s="32">
        <v>432</v>
      </c>
      <c r="E2" s="32">
        <v>326</v>
      </c>
      <c r="F2" s="32">
        <v>3537</v>
      </c>
      <c r="G2" s="32">
        <v>3476</v>
      </c>
      <c r="H2" s="32">
        <v>354</v>
      </c>
      <c r="I2" s="32">
        <v>90</v>
      </c>
      <c r="K2">
        <v>82</v>
      </c>
      <c r="L2" s="7">
        <v>462509</v>
      </c>
    </row>
    <row r="3" spans="2:13" ht="16.5">
      <c r="B3" s="32">
        <v>2</v>
      </c>
      <c r="C3" s="32">
        <f aca="true" t="shared" si="0" ref="C3:C16">D3+F3-E3-G3</f>
        <v>264</v>
      </c>
      <c r="D3" s="32">
        <v>360</v>
      </c>
      <c r="E3" s="32">
        <v>255</v>
      </c>
      <c r="F3" s="32">
        <v>5196</v>
      </c>
      <c r="G3" s="32">
        <v>5037</v>
      </c>
      <c r="H3" s="32">
        <v>266</v>
      </c>
      <c r="I3" s="32">
        <v>64</v>
      </c>
      <c r="K3">
        <v>83</v>
      </c>
      <c r="L3" s="7">
        <v>464359</v>
      </c>
      <c r="M3">
        <v>463434</v>
      </c>
    </row>
    <row r="4" spans="2:13" ht="16.5">
      <c r="B4" s="32">
        <v>3</v>
      </c>
      <c r="C4" s="32">
        <f t="shared" si="0"/>
        <v>-215</v>
      </c>
      <c r="D4" s="32">
        <v>424</v>
      </c>
      <c r="E4" s="32">
        <v>278</v>
      </c>
      <c r="F4" s="32">
        <v>2132</v>
      </c>
      <c r="G4" s="32">
        <v>2493</v>
      </c>
      <c r="H4" s="32">
        <v>229</v>
      </c>
      <c r="I4" s="32">
        <v>115</v>
      </c>
      <c r="K4">
        <v>84</v>
      </c>
      <c r="L4" s="7">
        <v>465043</v>
      </c>
      <c r="M4">
        <v>464701</v>
      </c>
    </row>
    <row r="5" spans="2:13" ht="16.5">
      <c r="B5" s="33" t="s">
        <v>44</v>
      </c>
      <c r="C5" s="33">
        <f>SUM(C2:C4)</f>
        <v>216</v>
      </c>
      <c r="D5" s="33">
        <f aca="true" t="shared" si="1" ref="D5:I5">SUM(D2:D4)</f>
        <v>1216</v>
      </c>
      <c r="E5" s="33">
        <f t="shared" si="1"/>
        <v>859</v>
      </c>
      <c r="F5" s="33">
        <f t="shared" si="1"/>
        <v>10865</v>
      </c>
      <c r="G5" s="33">
        <f t="shared" si="1"/>
        <v>11006</v>
      </c>
      <c r="H5" s="33">
        <f t="shared" si="1"/>
        <v>849</v>
      </c>
      <c r="I5" s="33">
        <f t="shared" si="1"/>
        <v>269</v>
      </c>
      <c r="K5">
        <v>85</v>
      </c>
      <c r="L5" s="7">
        <v>465120</v>
      </c>
      <c r="M5">
        <v>465082</v>
      </c>
    </row>
    <row r="6" spans="2:13" ht="16.5">
      <c r="B6" s="32">
        <v>4</v>
      </c>
      <c r="C6" s="32">
        <f t="shared" si="0"/>
        <v>-178</v>
      </c>
      <c r="D6" s="32">
        <v>419</v>
      </c>
      <c r="E6" s="32">
        <v>267</v>
      </c>
      <c r="F6" s="32">
        <v>1786</v>
      </c>
      <c r="G6" s="32">
        <v>2116</v>
      </c>
      <c r="H6" s="32">
        <v>258</v>
      </c>
      <c r="I6" s="32">
        <v>88</v>
      </c>
      <c r="K6">
        <v>86</v>
      </c>
      <c r="L6" s="7">
        <v>466603</v>
      </c>
      <c r="M6">
        <v>465862</v>
      </c>
    </row>
    <row r="7" spans="2:13" ht="16.5">
      <c r="B7" s="32">
        <v>5</v>
      </c>
      <c r="C7" s="32">
        <f t="shared" si="0"/>
        <v>-198</v>
      </c>
      <c r="D7" s="32">
        <v>431</v>
      </c>
      <c r="E7" s="32">
        <v>263</v>
      </c>
      <c r="F7" s="32">
        <v>2304</v>
      </c>
      <c r="G7" s="32">
        <v>2670</v>
      </c>
      <c r="H7" s="32">
        <v>263</v>
      </c>
      <c r="I7" s="32">
        <v>90</v>
      </c>
      <c r="K7">
        <v>87</v>
      </c>
      <c r="L7" s="7">
        <v>465627</v>
      </c>
      <c r="M7">
        <v>466115</v>
      </c>
    </row>
    <row r="8" spans="2:13" ht="16.5">
      <c r="B8" s="32">
        <v>6</v>
      </c>
      <c r="C8" s="32">
        <f t="shared" si="0"/>
        <v>-489</v>
      </c>
      <c r="D8" s="32">
        <v>390</v>
      </c>
      <c r="E8" s="32">
        <v>253</v>
      </c>
      <c r="F8" s="32">
        <v>2791</v>
      </c>
      <c r="G8" s="32">
        <v>3417</v>
      </c>
      <c r="H8" s="32">
        <v>285</v>
      </c>
      <c r="I8" s="32">
        <v>94</v>
      </c>
      <c r="K8">
        <v>88</v>
      </c>
      <c r="L8" s="7">
        <v>465004</v>
      </c>
      <c r="M8">
        <v>465316</v>
      </c>
    </row>
    <row r="9" spans="2:13" ht="16.5">
      <c r="B9" s="33" t="s">
        <v>45</v>
      </c>
      <c r="C9" s="33">
        <f>SUM(C6:C8)</f>
        <v>-865</v>
      </c>
      <c r="D9" s="33">
        <f aca="true" t="shared" si="2" ref="D9:I9">SUM(D6:D8)</f>
        <v>1240</v>
      </c>
      <c r="E9" s="33">
        <f t="shared" si="2"/>
        <v>783</v>
      </c>
      <c r="F9" s="33">
        <f t="shared" si="2"/>
        <v>6881</v>
      </c>
      <c r="G9" s="33">
        <f t="shared" si="2"/>
        <v>8203</v>
      </c>
      <c r="H9" s="33">
        <f t="shared" si="2"/>
        <v>806</v>
      </c>
      <c r="I9" s="33">
        <f t="shared" si="2"/>
        <v>272</v>
      </c>
      <c r="K9">
        <v>89</v>
      </c>
      <c r="L9" s="7">
        <v>465186</v>
      </c>
      <c r="M9">
        <v>465095</v>
      </c>
    </row>
    <row r="10" spans="2:13" ht="16.5">
      <c r="B10" s="32">
        <v>7</v>
      </c>
      <c r="C10" s="32">
        <f t="shared" si="0"/>
        <v>-279</v>
      </c>
      <c r="D10" s="32">
        <v>427</v>
      </c>
      <c r="E10" s="32">
        <v>313</v>
      </c>
      <c r="F10" s="32">
        <v>3019</v>
      </c>
      <c r="G10" s="32">
        <v>3412</v>
      </c>
      <c r="H10" s="32">
        <v>281</v>
      </c>
      <c r="I10" s="32">
        <v>135</v>
      </c>
      <c r="K10">
        <v>90</v>
      </c>
      <c r="L10" s="7">
        <v>465799</v>
      </c>
      <c r="M10">
        <v>465493</v>
      </c>
    </row>
    <row r="11" spans="2:13" ht="16.5">
      <c r="B11" s="32">
        <v>8</v>
      </c>
      <c r="C11" s="32">
        <f t="shared" si="0"/>
        <v>-174</v>
      </c>
      <c r="D11" s="32">
        <v>417</v>
      </c>
      <c r="E11" s="32">
        <v>281</v>
      </c>
      <c r="F11" s="32">
        <v>3024</v>
      </c>
      <c r="G11" s="32">
        <v>3334</v>
      </c>
      <c r="H11" s="32">
        <v>232</v>
      </c>
      <c r="I11" s="32">
        <v>90</v>
      </c>
      <c r="K11">
        <v>91</v>
      </c>
      <c r="L11" s="7">
        <v>464107</v>
      </c>
      <c r="M11">
        <v>464953</v>
      </c>
    </row>
    <row r="12" spans="2:13" ht="16.5">
      <c r="B12" s="32">
        <v>9</v>
      </c>
      <c r="C12" s="32">
        <f t="shared" si="0"/>
        <v>-244</v>
      </c>
      <c r="D12" s="32">
        <v>432</v>
      </c>
      <c r="E12" s="32">
        <v>253</v>
      </c>
      <c r="F12" s="32">
        <v>2247</v>
      </c>
      <c r="G12" s="32">
        <v>2670</v>
      </c>
      <c r="H12" s="32">
        <v>159</v>
      </c>
      <c r="I12" s="32">
        <v>95</v>
      </c>
      <c r="K12" s="35" t="s">
        <v>59</v>
      </c>
      <c r="L12" s="7">
        <v>466015</v>
      </c>
      <c r="M12">
        <v>465061</v>
      </c>
    </row>
    <row r="13" spans="2:13" ht="16.5">
      <c r="B13" s="33" t="s">
        <v>46</v>
      </c>
      <c r="C13" s="33">
        <f>SUM(C10:C12)</f>
        <v>-697</v>
      </c>
      <c r="D13" s="33">
        <f aca="true" t="shared" si="3" ref="D13:I13">SUM(D10:D12)</f>
        <v>1276</v>
      </c>
      <c r="E13" s="33">
        <f t="shared" si="3"/>
        <v>847</v>
      </c>
      <c r="F13" s="33">
        <f t="shared" si="3"/>
        <v>8290</v>
      </c>
      <c r="G13" s="33">
        <f t="shared" si="3"/>
        <v>9416</v>
      </c>
      <c r="H13" s="33">
        <f t="shared" si="3"/>
        <v>672</v>
      </c>
      <c r="I13" s="33">
        <f t="shared" si="3"/>
        <v>320</v>
      </c>
      <c r="K13" s="35" t="s">
        <v>60</v>
      </c>
      <c r="L13" s="7">
        <v>465150</v>
      </c>
      <c r="M13">
        <v>465583</v>
      </c>
    </row>
    <row r="14" spans="2:13" ht="16.5">
      <c r="B14" s="32">
        <v>10</v>
      </c>
      <c r="C14" s="32">
        <f t="shared" si="0"/>
        <v>-129</v>
      </c>
      <c r="D14" s="32">
        <v>455</v>
      </c>
      <c r="E14" s="32">
        <v>266</v>
      </c>
      <c r="F14" s="32">
        <v>1916</v>
      </c>
      <c r="G14" s="32">
        <v>2234</v>
      </c>
      <c r="H14" s="32">
        <v>276</v>
      </c>
      <c r="I14" s="32">
        <v>105</v>
      </c>
      <c r="K14" s="35" t="s">
        <v>61</v>
      </c>
      <c r="L14" s="7">
        <v>464453</v>
      </c>
      <c r="M14">
        <v>464802</v>
      </c>
    </row>
    <row r="15" spans="2:13" ht="16.5">
      <c r="B15" s="32">
        <v>11</v>
      </c>
      <c r="C15" s="32">
        <f t="shared" si="0"/>
        <v>-45</v>
      </c>
      <c r="D15" s="32">
        <v>462</v>
      </c>
      <c r="E15" s="32">
        <v>258</v>
      </c>
      <c r="F15" s="32">
        <v>1693</v>
      </c>
      <c r="G15" s="32">
        <v>1942</v>
      </c>
      <c r="H15" s="32">
        <v>304</v>
      </c>
      <c r="I15" s="32">
        <v>75</v>
      </c>
      <c r="K15" s="35" t="s">
        <v>62</v>
      </c>
      <c r="L15" s="7">
        <v>464107</v>
      </c>
      <c r="M15">
        <v>464280</v>
      </c>
    </row>
    <row r="16" spans="2:13" ht="16.5">
      <c r="B16" s="32">
        <v>12</v>
      </c>
      <c r="C16" s="32">
        <f t="shared" si="0"/>
        <v>-172</v>
      </c>
      <c r="D16" s="32">
        <v>443</v>
      </c>
      <c r="E16" s="32">
        <v>270</v>
      </c>
      <c r="F16" s="32">
        <v>2014</v>
      </c>
      <c r="G16" s="32">
        <v>2359</v>
      </c>
      <c r="H16" s="32">
        <v>427</v>
      </c>
      <c r="I16" s="32">
        <v>105</v>
      </c>
      <c r="K16">
        <v>92</v>
      </c>
      <c r="L16" s="11">
        <v>463285</v>
      </c>
      <c r="M16">
        <v>463696</v>
      </c>
    </row>
    <row r="17" spans="2:13" ht="16.5">
      <c r="B17" s="33" t="s">
        <v>47</v>
      </c>
      <c r="C17" s="33">
        <f>SUM(C14:C16)</f>
        <v>-346</v>
      </c>
      <c r="D17" s="33">
        <f aca="true" t="shared" si="4" ref="D17:I17">SUM(D14:D16)</f>
        <v>1360</v>
      </c>
      <c r="E17" s="33">
        <f t="shared" si="4"/>
        <v>794</v>
      </c>
      <c r="F17" s="33">
        <f t="shared" si="4"/>
        <v>5623</v>
      </c>
      <c r="G17" s="33">
        <f t="shared" si="4"/>
        <v>6535</v>
      </c>
      <c r="H17" s="33">
        <f t="shared" si="4"/>
        <v>1007</v>
      </c>
      <c r="I17" s="33">
        <f t="shared" si="4"/>
        <v>285</v>
      </c>
      <c r="K17" s="35" t="s">
        <v>59</v>
      </c>
      <c r="L17" s="11">
        <v>463954</v>
      </c>
      <c r="M17">
        <v>464031</v>
      </c>
    </row>
    <row r="18" spans="2:13" ht="16.5">
      <c r="B18" s="32" t="s">
        <v>42</v>
      </c>
      <c r="C18" s="32">
        <f>SUM(C2:C4,C6:C8,C10:C12,C14:C16)</f>
        <v>-1692</v>
      </c>
      <c r="D18" s="32">
        <f aca="true" t="shared" si="5" ref="D18:I18">SUM(D2:D4,D6:D8,D10:D12,D14:D16)</f>
        <v>5092</v>
      </c>
      <c r="E18" s="32">
        <f t="shared" si="5"/>
        <v>3283</v>
      </c>
      <c r="F18" s="32">
        <f t="shared" si="5"/>
        <v>31659</v>
      </c>
      <c r="G18" s="32">
        <f t="shared" si="5"/>
        <v>35160</v>
      </c>
      <c r="H18" s="32">
        <f t="shared" si="5"/>
        <v>3334</v>
      </c>
      <c r="I18" s="32">
        <f t="shared" si="5"/>
        <v>1146</v>
      </c>
      <c r="K18" s="35" t="s">
        <v>60</v>
      </c>
      <c r="L18" s="11">
        <v>463606</v>
      </c>
      <c r="M18">
        <v>463780</v>
      </c>
    </row>
    <row r="19" spans="11:13" ht="16.5">
      <c r="K19" s="35" t="s">
        <v>61</v>
      </c>
      <c r="L19" s="7">
        <v>463325</v>
      </c>
      <c r="M19">
        <v>463466</v>
      </c>
    </row>
    <row r="20" spans="2:13" ht="17.25" thickBot="1">
      <c r="B20" s="30" t="s">
        <v>43</v>
      </c>
      <c r="C20" s="31" t="s">
        <v>41</v>
      </c>
      <c r="D20" s="32" t="s">
        <v>35</v>
      </c>
      <c r="E20" s="32" t="s">
        <v>36</v>
      </c>
      <c r="F20" s="32" t="s">
        <v>37</v>
      </c>
      <c r="G20" s="32" t="s">
        <v>38</v>
      </c>
      <c r="H20" s="32" t="s">
        <v>39</v>
      </c>
      <c r="I20" s="32" t="s">
        <v>40</v>
      </c>
      <c r="K20" s="35" t="s">
        <v>62</v>
      </c>
      <c r="L20" s="12">
        <v>463285</v>
      </c>
      <c r="M20">
        <v>463305</v>
      </c>
    </row>
    <row r="21" spans="2:13" ht="16.5">
      <c r="B21">
        <v>1</v>
      </c>
      <c r="C21">
        <f aca="true" t="shared" si="6" ref="C21:C35">D21+F21-E21-G21</f>
        <v>12</v>
      </c>
      <c r="D21">
        <v>403</v>
      </c>
      <c r="E21" s="175">
        <v>246</v>
      </c>
      <c r="F21">
        <v>1932</v>
      </c>
      <c r="G21">
        <v>2077</v>
      </c>
      <c r="H21" s="175">
        <v>356</v>
      </c>
      <c r="I21">
        <v>74</v>
      </c>
      <c r="K21">
        <v>93</v>
      </c>
      <c r="L21" s="77">
        <v>462286</v>
      </c>
      <c r="M21">
        <v>462786</v>
      </c>
    </row>
    <row r="22" spans="2:13" ht="16.5">
      <c r="B22">
        <v>2</v>
      </c>
      <c r="C22">
        <f t="shared" si="6"/>
        <v>-130</v>
      </c>
      <c r="D22">
        <v>376</v>
      </c>
      <c r="E22" s="175">
        <v>291</v>
      </c>
      <c r="F22">
        <v>2084</v>
      </c>
      <c r="G22">
        <v>2299</v>
      </c>
      <c r="H22" s="175">
        <v>201</v>
      </c>
      <c r="I22">
        <v>80</v>
      </c>
      <c r="K22" s="35" t="s">
        <v>59</v>
      </c>
      <c r="L22" s="77">
        <v>462758</v>
      </c>
      <c r="M22">
        <v>463022</v>
      </c>
    </row>
    <row r="23" spans="2:13" ht="16.5">
      <c r="B23">
        <v>3</v>
      </c>
      <c r="C23">
        <f t="shared" si="6"/>
        <v>-35</v>
      </c>
      <c r="D23">
        <v>414</v>
      </c>
      <c r="E23" s="175">
        <v>267</v>
      </c>
      <c r="F23">
        <v>1893</v>
      </c>
      <c r="G23">
        <v>2075</v>
      </c>
      <c r="H23" s="175">
        <v>231</v>
      </c>
      <c r="I23">
        <v>94</v>
      </c>
      <c r="K23" s="35" t="s">
        <v>60</v>
      </c>
      <c r="L23" s="77">
        <v>462313</v>
      </c>
      <c r="M23">
        <v>462536</v>
      </c>
    </row>
    <row r="24" spans="2:13" ht="16.5">
      <c r="B24" s="34" t="s">
        <v>48</v>
      </c>
      <c r="C24" s="34">
        <f t="shared" si="6"/>
        <v>-153</v>
      </c>
      <c r="D24" s="34">
        <f aca="true" t="shared" si="7" ref="D24:I24">SUM(D21:D23)</f>
        <v>1193</v>
      </c>
      <c r="E24" s="34">
        <f t="shared" si="7"/>
        <v>804</v>
      </c>
      <c r="F24" s="34">
        <f t="shared" si="7"/>
        <v>5909</v>
      </c>
      <c r="G24" s="34">
        <f t="shared" si="7"/>
        <v>6451</v>
      </c>
      <c r="H24" s="34">
        <f t="shared" si="7"/>
        <v>788</v>
      </c>
      <c r="I24" s="34">
        <f t="shared" si="7"/>
        <v>248</v>
      </c>
      <c r="K24" s="35" t="s">
        <v>61</v>
      </c>
      <c r="L24" s="77">
        <v>462232</v>
      </c>
      <c r="M24">
        <v>462273</v>
      </c>
    </row>
    <row r="25" spans="2:13" ht="16.5">
      <c r="B25">
        <v>4</v>
      </c>
      <c r="C25">
        <f t="shared" si="6"/>
        <v>-157</v>
      </c>
      <c r="D25">
        <v>350</v>
      </c>
      <c r="E25" s="175">
        <v>293</v>
      </c>
      <c r="F25">
        <v>1753</v>
      </c>
      <c r="G25">
        <v>1967</v>
      </c>
      <c r="H25" s="175">
        <v>275</v>
      </c>
      <c r="I25">
        <v>94</v>
      </c>
      <c r="K25" s="35" t="s">
        <v>62</v>
      </c>
      <c r="L25" s="77">
        <v>462286</v>
      </c>
      <c r="M25">
        <v>462259</v>
      </c>
    </row>
    <row r="26" spans="2:13" ht="16.5">
      <c r="B26">
        <v>5</v>
      </c>
      <c r="C26">
        <f t="shared" si="6"/>
        <v>-133</v>
      </c>
      <c r="D26">
        <v>347</v>
      </c>
      <c r="E26" s="175">
        <v>281</v>
      </c>
      <c r="F26">
        <v>2117</v>
      </c>
      <c r="G26">
        <v>2316</v>
      </c>
      <c r="H26" s="175">
        <v>286</v>
      </c>
      <c r="I26">
        <v>91</v>
      </c>
      <c r="K26">
        <v>94</v>
      </c>
      <c r="M26">
        <v>461936</v>
      </c>
    </row>
    <row r="27" spans="2:13" ht="16.5">
      <c r="B27">
        <v>6</v>
      </c>
      <c r="C27">
        <f t="shared" si="6"/>
        <v>-58</v>
      </c>
      <c r="D27">
        <v>395</v>
      </c>
      <c r="E27" s="175">
        <v>247</v>
      </c>
      <c r="F27">
        <v>2091</v>
      </c>
      <c r="G27">
        <v>2297</v>
      </c>
      <c r="H27" s="175">
        <v>229</v>
      </c>
      <c r="I27">
        <v>89</v>
      </c>
      <c r="K27" s="35" t="s">
        <v>59</v>
      </c>
      <c r="L27" s="77">
        <v>461978</v>
      </c>
      <c r="M27">
        <v>462132</v>
      </c>
    </row>
    <row r="28" spans="2:13" ht="16.5">
      <c r="B28" s="34" t="s">
        <v>26</v>
      </c>
      <c r="C28" s="34">
        <f t="shared" si="6"/>
        <v>-348</v>
      </c>
      <c r="D28" s="34">
        <f aca="true" t="shared" si="8" ref="D28:I28">SUM(D25:D27)</f>
        <v>1092</v>
      </c>
      <c r="E28" s="34">
        <f t="shared" si="8"/>
        <v>821</v>
      </c>
      <c r="F28" s="34">
        <f t="shared" si="8"/>
        <v>5961</v>
      </c>
      <c r="G28" s="34">
        <f t="shared" si="8"/>
        <v>6580</v>
      </c>
      <c r="H28" s="34">
        <f t="shared" si="8"/>
        <v>790</v>
      </c>
      <c r="I28" s="34">
        <f t="shared" si="8"/>
        <v>274</v>
      </c>
      <c r="K28" s="35" t="s">
        <v>60</v>
      </c>
      <c r="L28" s="77">
        <v>461695</v>
      </c>
      <c r="M28">
        <v>461837</v>
      </c>
    </row>
    <row r="29" spans="2:13" ht="16.5">
      <c r="B29" s="159">
        <v>7</v>
      </c>
      <c r="C29" s="159">
        <f t="shared" si="6"/>
        <v>-148</v>
      </c>
      <c r="D29" s="159">
        <v>408</v>
      </c>
      <c r="E29" s="175">
        <v>268</v>
      </c>
      <c r="F29" s="159">
        <v>2168</v>
      </c>
      <c r="G29" s="159">
        <v>2456</v>
      </c>
      <c r="H29" s="175">
        <v>226</v>
      </c>
      <c r="I29" s="159">
        <v>116</v>
      </c>
      <c r="K29" s="35" t="s">
        <v>61</v>
      </c>
      <c r="L29" s="77">
        <v>461467</v>
      </c>
      <c r="M29">
        <v>461581</v>
      </c>
    </row>
    <row r="30" spans="2:13" ht="16.5">
      <c r="B30">
        <v>8</v>
      </c>
      <c r="C30">
        <f t="shared" si="6"/>
        <v>-7</v>
      </c>
      <c r="D30" s="159">
        <v>375</v>
      </c>
      <c r="E30" s="175">
        <v>226</v>
      </c>
      <c r="F30" s="159">
        <v>2286</v>
      </c>
      <c r="G30" s="159">
        <v>2442</v>
      </c>
      <c r="H30" s="175">
        <v>148</v>
      </c>
      <c r="I30" s="159">
        <v>101</v>
      </c>
      <c r="K30" s="35" t="s">
        <v>62</v>
      </c>
      <c r="L30" s="77">
        <v>461586</v>
      </c>
      <c r="M30">
        <v>461527</v>
      </c>
    </row>
    <row r="31" spans="2:13" ht="16.5">
      <c r="B31">
        <v>9</v>
      </c>
      <c r="C31">
        <f t="shared" si="6"/>
        <v>-126</v>
      </c>
      <c r="D31">
        <v>392</v>
      </c>
      <c r="E31" s="159">
        <v>247</v>
      </c>
      <c r="F31">
        <v>2283</v>
      </c>
      <c r="G31">
        <v>2554</v>
      </c>
      <c r="H31">
        <v>263</v>
      </c>
      <c r="I31">
        <v>102</v>
      </c>
      <c r="K31">
        <v>95</v>
      </c>
      <c r="M31">
        <v>461006</v>
      </c>
    </row>
    <row r="32" spans="2:13" ht="16.5">
      <c r="B32" s="34" t="s">
        <v>27</v>
      </c>
      <c r="C32" s="34">
        <f>D32+F32-E32-G32</f>
        <v>-281</v>
      </c>
      <c r="D32" s="34">
        <f aca="true" t="shared" si="9" ref="D32:I32">SUM(D29:D31)</f>
        <v>1175</v>
      </c>
      <c r="E32" s="34">
        <f t="shared" si="9"/>
        <v>741</v>
      </c>
      <c r="F32" s="34">
        <f t="shared" si="9"/>
        <v>6737</v>
      </c>
      <c r="G32" s="34">
        <f t="shared" si="9"/>
        <v>7452</v>
      </c>
      <c r="H32" s="34">
        <f t="shared" si="9"/>
        <v>637</v>
      </c>
      <c r="I32" s="34">
        <f t="shared" si="9"/>
        <v>319</v>
      </c>
      <c r="K32" s="35" t="s">
        <v>59</v>
      </c>
      <c r="L32" s="77">
        <v>461116</v>
      </c>
      <c r="M32">
        <v>461351</v>
      </c>
    </row>
    <row r="33" spans="2:13" ht="16.5">
      <c r="B33">
        <v>10</v>
      </c>
      <c r="C33">
        <f t="shared" si="6"/>
        <v>-15</v>
      </c>
      <c r="D33">
        <v>415</v>
      </c>
      <c r="E33">
        <v>261</v>
      </c>
      <c r="F33">
        <v>1857</v>
      </c>
      <c r="G33">
        <v>2026</v>
      </c>
      <c r="H33">
        <v>295</v>
      </c>
      <c r="I33">
        <v>94</v>
      </c>
      <c r="K33" s="35" t="s">
        <v>60</v>
      </c>
      <c r="L33" s="77">
        <v>460855</v>
      </c>
      <c r="M33">
        <v>460986</v>
      </c>
    </row>
    <row r="34" spans="2:13" ht="18.75" customHeight="1">
      <c r="B34">
        <v>11</v>
      </c>
      <c r="C34">
        <f t="shared" si="6"/>
        <v>18</v>
      </c>
      <c r="D34">
        <v>413</v>
      </c>
      <c r="E34">
        <v>219</v>
      </c>
      <c r="F34">
        <v>1603</v>
      </c>
      <c r="G34">
        <v>1779</v>
      </c>
      <c r="H34">
        <v>291</v>
      </c>
      <c r="I34">
        <v>118</v>
      </c>
      <c r="K34" s="35" t="s">
        <v>61</v>
      </c>
      <c r="L34" s="77">
        <v>460599</v>
      </c>
      <c r="M34">
        <v>460727</v>
      </c>
    </row>
    <row r="35" spans="2:13" ht="16.5">
      <c r="B35">
        <v>12</v>
      </c>
      <c r="C35">
        <f t="shared" si="6"/>
        <v>-43</v>
      </c>
      <c r="D35">
        <v>413</v>
      </c>
      <c r="E35">
        <v>258</v>
      </c>
      <c r="F35">
        <v>2001</v>
      </c>
      <c r="G35">
        <v>2199</v>
      </c>
      <c r="H35">
        <v>436</v>
      </c>
      <c r="I35">
        <v>94</v>
      </c>
      <c r="K35" s="35" t="s">
        <v>62</v>
      </c>
      <c r="L35" s="77">
        <v>460426</v>
      </c>
      <c r="M35">
        <v>460513</v>
      </c>
    </row>
    <row r="36" spans="2:13" ht="16.5">
      <c r="B36" s="34" t="s">
        <v>28</v>
      </c>
      <c r="C36" s="34">
        <f>SUM(C33:C35)</f>
        <v>-40</v>
      </c>
      <c r="D36" s="34">
        <f aca="true" t="shared" si="10" ref="D36:I36">SUM(D33:D35)</f>
        <v>1241</v>
      </c>
      <c r="E36" s="34">
        <f t="shared" si="10"/>
        <v>738</v>
      </c>
      <c r="F36" s="34">
        <f t="shared" si="10"/>
        <v>5461</v>
      </c>
      <c r="G36" s="34">
        <f t="shared" si="10"/>
        <v>6004</v>
      </c>
      <c r="H36" s="34">
        <f t="shared" si="10"/>
        <v>1022</v>
      </c>
      <c r="I36" s="34">
        <f t="shared" si="10"/>
        <v>306</v>
      </c>
      <c r="K36">
        <v>96</v>
      </c>
      <c r="M36">
        <v>460412</v>
      </c>
    </row>
    <row r="37" spans="2:13" ht="16.5">
      <c r="B37" s="173" t="s">
        <v>271</v>
      </c>
      <c r="C37" s="174" t="s">
        <v>41</v>
      </c>
      <c r="D37" s="33" t="s">
        <v>35</v>
      </c>
      <c r="E37" s="33" t="s">
        <v>36</v>
      </c>
      <c r="F37" s="33" t="s">
        <v>37</v>
      </c>
      <c r="G37" s="33" t="s">
        <v>38</v>
      </c>
      <c r="H37" s="33" t="s">
        <v>39</v>
      </c>
      <c r="I37" s="33" t="s">
        <v>40</v>
      </c>
      <c r="K37" s="35" t="s">
        <v>526</v>
      </c>
      <c r="L37" s="77">
        <v>460211</v>
      </c>
      <c r="M37">
        <v>460319</v>
      </c>
    </row>
    <row r="38" spans="2:13" ht="16.5">
      <c r="B38">
        <v>1</v>
      </c>
      <c r="C38">
        <f aca="true" t="shared" si="11" ref="C38:C48">D38+F38-E38-G38</f>
        <v>-70</v>
      </c>
      <c r="D38">
        <v>349</v>
      </c>
      <c r="E38">
        <v>277</v>
      </c>
      <c r="F38">
        <v>1597</v>
      </c>
      <c r="G38">
        <v>1739</v>
      </c>
      <c r="H38">
        <v>410</v>
      </c>
      <c r="I38">
        <v>63</v>
      </c>
      <c r="K38" s="35" t="s">
        <v>568</v>
      </c>
      <c r="L38" s="77">
        <v>460133</v>
      </c>
      <c r="M38">
        <v>460172</v>
      </c>
    </row>
    <row r="39" spans="2:13" ht="16.5">
      <c r="B39">
        <v>2</v>
      </c>
      <c r="C39">
        <f t="shared" si="11"/>
        <v>-285</v>
      </c>
      <c r="D39">
        <v>347</v>
      </c>
      <c r="E39">
        <v>297</v>
      </c>
      <c r="F39">
        <v>2118</v>
      </c>
      <c r="G39">
        <v>2453</v>
      </c>
      <c r="H39">
        <v>266</v>
      </c>
      <c r="I39">
        <v>90</v>
      </c>
      <c r="K39" s="35" t="s">
        <v>61</v>
      </c>
      <c r="L39" s="77">
        <v>460193</v>
      </c>
      <c r="M39">
        <f>(L38+L39)/2</f>
        <v>460163</v>
      </c>
    </row>
    <row r="40" spans="2:13" ht="16.5">
      <c r="B40">
        <v>3</v>
      </c>
      <c r="C40">
        <f t="shared" si="11"/>
        <v>-172</v>
      </c>
      <c r="D40">
        <v>399</v>
      </c>
      <c r="E40">
        <v>316</v>
      </c>
      <c r="F40">
        <v>1687</v>
      </c>
      <c r="G40">
        <v>1942</v>
      </c>
      <c r="H40">
        <v>218</v>
      </c>
      <c r="I40">
        <v>111</v>
      </c>
      <c r="K40" s="35" t="s">
        <v>577</v>
      </c>
      <c r="L40" s="77">
        <v>460398</v>
      </c>
      <c r="M40" s="367">
        <v>460295.5</v>
      </c>
    </row>
    <row r="41" spans="2:11" ht="16.5">
      <c r="B41" s="34" t="s">
        <v>21</v>
      </c>
      <c r="C41" s="34">
        <f t="shared" si="11"/>
        <v>-527</v>
      </c>
      <c r="D41" s="34">
        <f aca="true" t="shared" si="12" ref="D41:I41">SUM(D38:D40)</f>
        <v>1095</v>
      </c>
      <c r="E41" s="34">
        <f t="shared" si="12"/>
        <v>890</v>
      </c>
      <c r="F41" s="34">
        <f t="shared" si="12"/>
        <v>5402</v>
      </c>
      <c r="G41" s="34">
        <f t="shared" si="12"/>
        <v>6134</v>
      </c>
      <c r="H41" s="34">
        <f t="shared" si="12"/>
        <v>894</v>
      </c>
      <c r="I41" s="34">
        <f t="shared" si="12"/>
        <v>264</v>
      </c>
      <c r="K41">
        <v>97</v>
      </c>
    </row>
    <row r="42" spans="2:13" ht="16.5">
      <c r="B42">
        <v>4</v>
      </c>
      <c r="C42">
        <f t="shared" si="11"/>
        <v>-144</v>
      </c>
      <c r="D42">
        <v>331</v>
      </c>
      <c r="E42">
        <v>254</v>
      </c>
      <c r="F42">
        <v>1985</v>
      </c>
      <c r="G42">
        <v>2206</v>
      </c>
      <c r="H42">
        <v>149</v>
      </c>
      <c r="I42">
        <v>93</v>
      </c>
      <c r="K42" s="35" t="s">
        <v>579</v>
      </c>
      <c r="L42" s="77">
        <v>460656</v>
      </c>
      <c r="M42">
        <v>460527</v>
      </c>
    </row>
    <row r="43" spans="2:13" ht="16.5">
      <c r="B43">
        <v>5</v>
      </c>
      <c r="C43">
        <f t="shared" si="11"/>
        <v>-137</v>
      </c>
      <c r="D43">
        <v>326</v>
      </c>
      <c r="E43">
        <v>258</v>
      </c>
      <c r="F43">
        <v>2026</v>
      </c>
      <c r="G43">
        <v>2231</v>
      </c>
      <c r="H43">
        <v>221</v>
      </c>
      <c r="I43">
        <v>93</v>
      </c>
      <c r="K43" s="35" t="s">
        <v>568</v>
      </c>
      <c r="L43" s="77">
        <v>461082</v>
      </c>
      <c r="M43">
        <v>460869</v>
      </c>
    </row>
    <row r="44" spans="2:13" ht="16.5">
      <c r="B44">
        <v>6</v>
      </c>
      <c r="C44">
        <f t="shared" si="11"/>
        <v>-164</v>
      </c>
      <c r="D44">
        <v>352</v>
      </c>
      <c r="E44">
        <v>260</v>
      </c>
      <c r="F44">
        <v>2220</v>
      </c>
      <c r="G44">
        <v>2476</v>
      </c>
      <c r="H44">
        <v>167</v>
      </c>
      <c r="I44">
        <v>97</v>
      </c>
      <c r="K44" s="35" t="s">
        <v>583</v>
      </c>
      <c r="L44" s="77">
        <v>461094</v>
      </c>
      <c r="M44">
        <v>461088</v>
      </c>
    </row>
    <row r="45" spans="2:13" ht="16.5">
      <c r="B45" s="34" t="s">
        <v>26</v>
      </c>
      <c r="C45" s="34">
        <f t="shared" si="11"/>
        <v>-445</v>
      </c>
      <c r="D45" s="34">
        <f aca="true" t="shared" si="13" ref="D45:I45">SUM(D42:D44)</f>
        <v>1009</v>
      </c>
      <c r="E45" s="34">
        <f t="shared" si="13"/>
        <v>772</v>
      </c>
      <c r="F45" s="34">
        <f t="shared" si="13"/>
        <v>6231</v>
      </c>
      <c r="G45" s="34">
        <f t="shared" si="13"/>
        <v>6913</v>
      </c>
      <c r="H45" s="34">
        <f t="shared" si="13"/>
        <v>537</v>
      </c>
      <c r="I45" s="34">
        <f t="shared" si="13"/>
        <v>283</v>
      </c>
      <c r="K45" s="35" t="s">
        <v>577</v>
      </c>
      <c r="L45" s="77">
        <v>460902</v>
      </c>
      <c r="M45">
        <v>460998</v>
      </c>
    </row>
    <row r="46" spans="2:9" ht="16.5">
      <c r="B46">
        <v>7</v>
      </c>
      <c r="C46">
        <f t="shared" si="11"/>
        <v>-28</v>
      </c>
      <c r="D46">
        <v>373</v>
      </c>
      <c r="E46">
        <v>263</v>
      </c>
      <c r="F46">
        <v>2188</v>
      </c>
      <c r="G46">
        <v>2326</v>
      </c>
      <c r="H46">
        <v>181</v>
      </c>
      <c r="I46">
        <v>86</v>
      </c>
    </row>
    <row r="47" spans="2:9" ht="16.5">
      <c r="B47">
        <v>8</v>
      </c>
      <c r="C47">
        <f t="shared" si="11"/>
        <v>-36</v>
      </c>
      <c r="D47">
        <v>374</v>
      </c>
      <c r="E47">
        <v>265</v>
      </c>
      <c r="F47">
        <v>2488</v>
      </c>
      <c r="G47">
        <v>2633</v>
      </c>
      <c r="H47">
        <v>186</v>
      </c>
      <c r="I47">
        <v>106</v>
      </c>
    </row>
    <row r="48" spans="2:9" ht="16.5">
      <c r="B48">
        <v>9</v>
      </c>
      <c r="C48">
        <f t="shared" si="11"/>
        <v>-17</v>
      </c>
      <c r="D48">
        <v>359</v>
      </c>
      <c r="E48">
        <v>231</v>
      </c>
      <c r="F48">
        <v>2252</v>
      </c>
      <c r="G48">
        <v>2397</v>
      </c>
      <c r="H48">
        <v>127</v>
      </c>
      <c r="I48">
        <v>112</v>
      </c>
    </row>
    <row r="49" spans="2:9" ht="16.5">
      <c r="B49" s="34" t="s">
        <v>27</v>
      </c>
      <c r="C49" s="34">
        <f aca="true" t="shared" si="14" ref="C49:C80">D49+F49-E49-G49</f>
        <v>-81</v>
      </c>
      <c r="D49" s="34">
        <f aca="true" t="shared" si="15" ref="D49:I49">SUM(D46:D48)</f>
        <v>1106</v>
      </c>
      <c r="E49" s="34">
        <f t="shared" si="15"/>
        <v>759</v>
      </c>
      <c r="F49" s="34">
        <f t="shared" si="15"/>
        <v>6928</v>
      </c>
      <c r="G49" s="34">
        <f t="shared" si="15"/>
        <v>7356</v>
      </c>
      <c r="H49" s="34">
        <f t="shared" si="15"/>
        <v>494</v>
      </c>
      <c r="I49" s="34">
        <f t="shared" si="15"/>
        <v>304</v>
      </c>
    </row>
    <row r="50" spans="2:9" ht="16.5">
      <c r="B50">
        <v>10</v>
      </c>
      <c r="C50">
        <f t="shared" si="14"/>
        <v>8</v>
      </c>
      <c r="D50">
        <v>374</v>
      </c>
      <c r="E50">
        <v>246</v>
      </c>
      <c r="F50">
        <v>1690</v>
      </c>
      <c r="G50">
        <v>1810</v>
      </c>
      <c r="H50">
        <v>192</v>
      </c>
      <c r="I50">
        <v>110</v>
      </c>
    </row>
    <row r="51" spans="2:9" ht="16.5">
      <c r="B51">
        <v>11</v>
      </c>
      <c r="C51">
        <f t="shared" si="14"/>
        <v>31</v>
      </c>
      <c r="D51">
        <v>461</v>
      </c>
      <c r="E51">
        <v>236</v>
      </c>
      <c r="F51">
        <v>1478</v>
      </c>
      <c r="G51">
        <v>1672</v>
      </c>
      <c r="H51">
        <v>230</v>
      </c>
      <c r="I51">
        <v>79</v>
      </c>
    </row>
    <row r="52" spans="2:9" ht="16.5">
      <c r="B52">
        <v>12</v>
      </c>
      <c r="C52">
        <f t="shared" si="14"/>
        <v>15</v>
      </c>
      <c r="D52">
        <v>383</v>
      </c>
      <c r="E52">
        <v>258</v>
      </c>
      <c r="F52">
        <v>2019</v>
      </c>
      <c r="G52">
        <v>2129</v>
      </c>
      <c r="H52">
        <v>250</v>
      </c>
      <c r="I52">
        <v>95</v>
      </c>
    </row>
    <row r="53" spans="2:9" ht="16.5">
      <c r="B53" s="34" t="s">
        <v>270</v>
      </c>
      <c r="C53" s="34">
        <f t="shared" si="14"/>
        <v>54</v>
      </c>
      <c r="D53" s="34">
        <f aca="true" t="shared" si="16" ref="D53:I53">SUM(D50:D52)</f>
        <v>1218</v>
      </c>
      <c r="E53" s="34">
        <f t="shared" si="16"/>
        <v>740</v>
      </c>
      <c r="F53" s="34">
        <f t="shared" si="16"/>
        <v>5187</v>
      </c>
      <c r="G53" s="34">
        <f t="shared" si="16"/>
        <v>5611</v>
      </c>
      <c r="H53" s="34">
        <f t="shared" si="16"/>
        <v>672</v>
      </c>
      <c r="I53" s="34">
        <f t="shared" si="16"/>
        <v>284</v>
      </c>
    </row>
    <row r="54" spans="1:9" ht="16.5">
      <c r="A54">
        <v>94</v>
      </c>
      <c r="B54">
        <v>1</v>
      </c>
      <c r="C54">
        <f t="shared" si="14"/>
        <v>-121</v>
      </c>
      <c r="D54">
        <v>349</v>
      </c>
      <c r="E54">
        <v>296</v>
      </c>
      <c r="F54">
        <v>1713</v>
      </c>
      <c r="G54">
        <v>1887</v>
      </c>
      <c r="H54">
        <v>278</v>
      </c>
      <c r="I54">
        <v>77</v>
      </c>
    </row>
    <row r="55" spans="2:9" ht="16.5">
      <c r="B55">
        <v>2</v>
      </c>
      <c r="C55">
        <f t="shared" si="14"/>
        <v>-117</v>
      </c>
      <c r="D55">
        <v>278</v>
      </c>
      <c r="E55">
        <v>230</v>
      </c>
      <c r="F55">
        <v>1461</v>
      </c>
      <c r="G55">
        <v>1626</v>
      </c>
      <c r="H55">
        <v>169</v>
      </c>
      <c r="I55">
        <v>66</v>
      </c>
    </row>
    <row r="56" spans="2:9" ht="16.5">
      <c r="B56">
        <v>3</v>
      </c>
      <c r="C56">
        <f t="shared" si="14"/>
        <v>-70</v>
      </c>
      <c r="D56">
        <v>381</v>
      </c>
      <c r="E56">
        <v>309</v>
      </c>
      <c r="F56">
        <v>2349</v>
      </c>
      <c r="G56">
        <v>2491</v>
      </c>
      <c r="H56">
        <v>235</v>
      </c>
      <c r="I56">
        <v>102</v>
      </c>
    </row>
    <row r="57" spans="2:9" ht="16.5">
      <c r="B57" s="34" t="s">
        <v>21</v>
      </c>
      <c r="C57" s="34">
        <f t="shared" si="14"/>
        <v>-308</v>
      </c>
      <c r="D57" s="34">
        <f aca="true" t="shared" si="17" ref="D57:I57">SUM(D54:D56)</f>
        <v>1008</v>
      </c>
      <c r="E57" s="34">
        <f t="shared" si="17"/>
        <v>835</v>
      </c>
      <c r="F57" s="34">
        <f t="shared" si="17"/>
        <v>5523</v>
      </c>
      <c r="G57" s="34">
        <f t="shared" si="17"/>
        <v>6004</v>
      </c>
      <c r="H57" s="34">
        <f t="shared" si="17"/>
        <v>682</v>
      </c>
      <c r="I57" s="34">
        <f t="shared" si="17"/>
        <v>245</v>
      </c>
    </row>
    <row r="58" spans="2:9" ht="16.5">
      <c r="B58">
        <v>4</v>
      </c>
      <c r="C58">
        <f t="shared" si="14"/>
        <v>-99</v>
      </c>
      <c r="D58">
        <v>310</v>
      </c>
      <c r="E58">
        <v>244</v>
      </c>
      <c r="F58">
        <v>1931</v>
      </c>
      <c r="G58">
        <v>2096</v>
      </c>
      <c r="H58">
        <v>207</v>
      </c>
      <c r="I58">
        <v>108</v>
      </c>
    </row>
    <row r="59" spans="2:9" ht="16.5">
      <c r="B59">
        <v>5</v>
      </c>
      <c r="C59">
        <f t="shared" si="14"/>
        <v>-134</v>
      </c>
      <c r="D59">
        <v>345</v>
      </c>
      <c r="E59">
        <v>305</v>
      </c>
      <c r="F59">
        <v>2602</v>
      </c>
      <c r="G59">
        <v>2776</v>
      </c>
      <c r="H59">
        <v>237</v>
      </c>
      <c r="I59">
        <v>85</v>
      </c>
    </row>
    <row r="60" spans="2:9" ht="16.5">
      <c r="B60">
        <v>6</v>
      </c>
      <c r="C60">
        <f t="shared" si="14"/>
        <v>-50</v>
      </c>
      <c r="D60">
        <v>363</v>
      </c>
      <c r="E60">
        <v>270</v>
      </c>
      <c r="F60">
        <v>3519</v>
      </c>
      <c r="G60">
        <v>3662</v>
      </c>
      <c r="H60">
        <v>193</v>
      </c>
      <c r="I60">
        <v>89</v>
      </c>
    </row>
    <row r="61" spans="2:9" ht="16.5">
      <c r="B61" s="34" t="s">
        <v>436</v>
      </c>
      <c r="C61" s="34">
        <f>D61+F61-E61-G61</f>
        <v>-283</v>
      </c>
      <c r="D61" s="34">
        <f aca="true" t="shared" si="18" ref="D61:I61">SUM(D58:D60)</f>
        <v>1018</v>
      </c>
      <c r="E61" s="34">
        <f t="shared" si="18"/>
        <v>819</v>
      </c>
      <c r="F61" s="34">
        <f t="shared" si="18"/>
        <v>8052</v>
      </c>
      <c r="G61" s="34">
        <f t="shared" si="18"/>
        <v>8534</v>
      </c>
      <c r="H61" s="34">
        <f t="shared" si="18"/>
        <v>637</v>
      </c>
      <c r="I61" s="34">
        <f t="shared" si="18"/>
        <v>282</v>
      </c>
    </row>
    <row r="62" spans="2:9" ht="16.5">
      <c r="B62">
        <v>7</v>
      </c>
      <c r="C62">
        <f t="shared" si="14"/>
        <v>-23</v>
      </c>
      <c r="D62">
        <v>322</v>
      </c>
      <c r="E62">
        <v>221</v>
      </c>
      <c r="F62">
        <v>2893</v>
      </c>
      <c r="G62">
        <v>3017</v>
      </c>
      <c r="H62">
        <v>217</v>
      </c>
      <c r="I62">
        <v>95</v>
      </c>
    </row>
    <row r="63" spans="2:9" ht="16.5">
      <c r="B63">
        <v>8</v>
      </c>
      <c r="C63">
        <f t="shared" si="14"/>
        <v>-167</v>
      </c>
      <c r="D63">
        <v>340</v>
      </c>
      <c r="E63">
        <v>281</v>
      </c>
      <c r="F63">
        <v>2705</v>
      </c>
      <c r="G63">
        <v>2931</v>
      </c>
      <c r="H63">
        <v>161</v>
      </c>
      <c r="I63">
        <v>108</v>
      </c>
    </row>
    <row r="64" spans="2:9" ht="16.5">
      <c r="B64">
        <v>9</v>
      </c>
      <c r="C64">
        <f t="shared" si="14"/>
        <v>-38</v>
      </c>
      <c r="D64">
        <v>350</v>
      </c>
      <c r="E64">
        <v>277</v>
      </c>
      <c r="F64">
        <v>2265</v>
      </c>
      <c r="G64">
        <v>2376</v>
      </c>
      <c r="H64">
        <v>160</v>
      </c>
      <c r="I64">
        <v>117</v>
      </c>
    </row>
    <row r="65" spans="2:9" ht="16.5">
      <c r="B65" s="34" t="s">
        <v>448</v>
      </c>
      <c r="C65" s="34">
        <f>D65+F65-E65-G65</f>
        <v>-228</v>
      </c>
      <c r="D65" s="34">
        <f aca="true" t="shared" si="19" ref="D65:I65">SUM(D62:D64)</f>
        <v>1012</v>
      </c>
      <c r="E65" s="34">
        <f t="shared" si="19"/>
        <v>779</v>
      </c>
      <c r="F65" s="34">
        <f t="shared" si="19"/>
        <v>7863</v>
      </c>
      <c r="G65" s="34">
        <f t="shared" si="19"/>
        <v>8324</v>
      </c>
      <c r="H65" s="34">
        <f t="shared" si="19"/>
        <v>538</v>
      </c>
      <c r="I65" s="34">
        <f t="shared" si="19"/>
        <v>320</v>
      </c>
    </row>
    <row r="66" spans="2:9" ht="16.5">
      <c r="B66">
        <v>10</v>
      </c>
      <c r="C66">
        <f t="shared" si="14"/>
        <v>33</v>
      </c>
      <c r="D66">
        <v>340</v>
      </c>
      <c r="E66">
        <v>256</v>
      </c>
      <c r="F66">
        <v>1588</v>
      </c>
      <c r="G66">
        <v>1639</v>
      </c>
      <c r="H66">
        <v>231</v>
      </c>
      <c r="I66">
        <v>107</v>
      </c>
    </row>
    <row r="67" spans="2:9" ht="16.5">
      <c r="B67">
        <v>11</v>
      </c>
      <c r="C67">
        <f t="shared" si="14"/>
        <v>63</v>
      </c>
      <c r="D67">
        <v>350</v>
      </c>
      <c r="E67">
        <v>261</v>
      </c>
      <c r="F67">
        <v>1549</v>
      </c>
      <c r="G67">
        <v>1575</v>
      </c>
      <c r="H67">
        <v>261</v>
      </c>
      <c r="I67">
        <v>103</v>
      </c>
    </row>
    <row r="68" spans="2:9" ht="16.5">
      <c r="B68">
        <v>12</v>
      </c>
      <c r="C68">
        <f t="shared" si="14"/>
        <v>23</v>
      </c>
      <c r="D68">
        <v>370</v>
      </c>
      <c r="E68">
        <v>271</v>
      </c>
      <c r="F68">
        <v>2814</v>
      </c>
      <c r="G68">
        <v>2890</v>
      </c>
      <c r="H68">
        <v>287</v>
      </c>
      <c r="I68">
        <v>92</v>
      </c>
    </row>
    <row r="69" spans="2:9" ht="16.5">
      <c r="B69" s="34" t="s">
        <v>456</v>
      </c>
      <c r="C69" s="34">
        <f>SUM(C66:C68)</f>
        <v>119</v>
      </c>
      <c r="D69" s="34">
        <f aca="true" t="shared" si="20" ref="D69:I69">SUM(D66:D68)</f>
        <v>1060</v>
      </c>
      <c r="E69" s="34">
        <f t="shared" si="20"/>
        <v>788</v>
      </c>
      <c r="F69" s="34">
        <f t="shared" si="20"/>
        <v>5951</v>
      </c>
      <c r="G69" s="34">
        <f t="shared" si="20"/>
        <v>6104</v>
      </c>
      <c r="H69" s="34">
        <f t="shared" si="20"/>
        <v>779</v>
      </c>
      <c r="I69" s="34">
        <f t="shared" si="20"/>
        <v>302</v>
      </c>
    </row>
    <row r="70" spans="1:9" ht="16.5">
      <c r="A70" t="s">
        <v>462</v>
      </c>
      <c r="B70">
        <v>1</v>
      </c>
      <c r="C70">
        <f t="shared" si="14"/>
        <v>-75</v>
      </c>
      <c r="D70">
        <v>324</v>
      </c>
      <c r="E70">
        <v>291</v>
      </c>
      <c r="F70">
        <v>2286</v>
      </c>
      <c r="G70">
        <v>2394</v>
      </c>
      <c r="H70">
        <v>300</v>
      </c>
      <c r="I70">
        <v>91</v>
      </c>
    </row>
    <row r="71" spans="2:9" ht="16.5">
      <c r="B71">
        <v>2</v>
      </c>
      <c r="C71">
        <f t="shared" si="14"/>
        <v>-114</v>
      </c>
      <c r="D71">
        <v>318</v>
      </c>
      <c r="E71">
        <v>283</v>
      </c>
      <c r="F71">
        <v>2293</v>
      </c>
      <c r="G71">
        <v>2442</v>
      </c>
      <c r="H71">
        <v>207</v>
      </c>
      <c r="I71">
        <v>89</v>
      </c>
    </row>
    <row r="72" spans="2:9" ht="16.5">
      <c r="B72">
        <v>3</v>
      </c>
      <c r="C72">
        <f t="shared" si="14"/>
        <v>-281</v>
      </c>
      <c r="D72">
        <v>329</v>
      </c>
      <c r="E72">
        <v>318</v>
      </c>
      <c r="F72">
        <v>1850</v>
      </c>
      <c r="G72">
        <v>2142</v>
      </c>
      <c r="H72">
        <v>204</v>
      </c>
      <c r="I72">
        <v>106</v>
      </c>
    </row>
    <row r="73" spans="2:9" ht="16.5">
      <c r="B73" s="34" t="s">
        <v>21</v>
      </c>
      <c r="C73" s="34">
        <f>D73+F73-E73-G73</f>
        <v>-470</v>
      </c>
      <c r="D73" s="34">
        <f aca="true" t="shared" si="21" ref="D73:I73">SUM(D70:D72)</f>
        <v>971</v>
      </c>
      <c r="E73" s="34">
        <f t="shared" si="21"/>
        <v>892</v>
      </c>
      <c r="F73" s="34">
        <f t="shared" si="21"/>
        <v>6429</v>
      </c>
      <c r="G73" s="34">
        <f t="shared" si="21"/>
        <v>6978</v>
      </c>
      <c r="H73" s="34">
        <f t="shared" si="21"/>
        <v>711</v>
      </c>
      <c r="I73" s="34">
        <f t="shared" si="21"/>
        <v>286</v>
      </c>
    </row>
    <row r="74" spans="2:9" ht="16.5">
      <c r="B74">
        <v>4</v>
      </c>
      <c r="C74">
        <f t="shared" si="14"/>
        <v>-103</v>
      </c>
      <c r="D74">
        <v>280</v>
      </c>
      <c r="E74">
        <v>246</v>
      </c>
      <c r="F74">
        <v>1580</v>
      </c>
      <c r="G74">
        <v>1717</v>
      </c>
      <c r="H74">
        <v>205</v>
      </c>
      <c r="I74">
        <v>101</v>
      </c>
    </row>
    <row r="75" spans="2:9" ht="16.5">
      <c r="B75">
        <v>5</v>
      </c>
      <c r="C75">
        <f t="shared" si="14"/>
        <v>-121</v>
      </c>
      <c r="D75">
        <v>322</v>
      </c>
      <c r="E75">
        <v>262</v>
      </c>
      <c r="F75">
        <v>1958</v>
      </c>
      <c r="G75">
        <v>2139</v>
      </c>
      <c r="H75">
        <v>233</v>
      </c>
      <c r="I75">
        <v>109</v>
      </c>
    </row>
    <row r="76" spans="2:9" ht="16.5">
      <c r="B76">
        <v>6</v>
      </c>
      <c r="C76">
        <f t="shared" si="14"/>
        <v>-37</v>
      </c>
      <c r="D76">
        <v>345</v>
      </c>
      <c r="E76">
        <v>254</v>
      </c>
      <c r="F76">
        <v>2533</v>
      </c>
      <c r="G76">
        <v>2661</v>
      </c>
      <c r="H76">
        <v>226</v>
      </c>
      <c r="I76">
        <v>101</v>
      </c>
    </row>
    <row r="77" spans="2:9" ht="16.5">
      <c r="B77" s="34" t="s">
        <v>436</v>
      </c>
      <c r="C77" s="34">
        <f>D77+F77-E77-G77</f>
        <v>-261</v>
      </c>
      <c r="D77" s="34">
        <f aca="true" t="shared" si="22" ref="D77:I77">SUM(D74:D76)</f>
        <v>947</v>
      </c>
      <c r="E77" s="34">
        <f t="shared" si="22"/>
        <v>762</v>
      </c>
      <c r="F77" s="34">
        <f t="shared" si="22"/>
        <v>6071</v>
      </c>
      <c r="G77" s="34">
        <f t="shared" si="22"/>
        <v>6517</v>
      </c>
      <c r="H77" s="34">
        <f t="shared" si="22"/>
        <v>664</v>
      </c>
      <c r="I77" s="34">
        <f t="shared" si="22"/>
        <v>311</v>
      </c>
    </row>
    <row r="78" spans="2:9" ht="16.5">
      <c r="B78">
        <v>7</v>
      </c>
      <c r="C78">
        <f t="shared" si="14"/>
        <v>-46</v>
      </c>
      <c r="D78">
        <v>333</v>
      </c>
      <c r="E78">
        <v>237</v>
      </c>
      <c r="F78">
        <v>2217</v>
      </c>
      <c r="G78">
        <v>2359</v>
      </c>
      <c r="H78">
        <v>220</v>
      </c>
      <c r="I78">
        <v>120</v>
      </c>
    </row>
    <row r="79" spans="2:9" ht="16.5">
      <c r="B79">
        <v>8</v>
      </c>
      <c r="C79">
        <f t="shared" si="14"/>
        <v>-129</v>
      </c>
      <c r="D79">
        <v>339</v>
      </c>
      <c r="E79">
        <v>258</v>
      </c>
      <c r="F79">
        <v>2689</v>
      </c>
      <c r="G79">
        <v>2899</v>
      </c>
      <c r="H79">
        <v>123</v>
      </c>
      <c r="I79">
        <v>96</v>
      </c>
    </row>
    <row r="80" spans="2:9" ht="16.5">
      <c r="B80">
        <v>9</v>
      </c>
      <c r="C80">
        <f t="shared" si="14"/>
        <v>-81</v>
      </c>
      <c r="D80">
        <v>293</v>
      </c>
      <c r="E80">
        <v>267</v>
      </c>
      <c r="F80">
        <v>2166</v>
      </c>
      <c r="G80">
        <v>2273</v>
      </c>
      <c r="H80">
        <v>109</v>
      </c>
      <c r="I80">
        <v>121</v>
      </c>
    </row>
    <row r="81" spans="2:9" ht="16.5">
      <c r="B81" s="34" t="s">
        <v>448</v>
      </c>
      <c r="C81" s="34">
        <f>D81+F81-E81-G81</f>
        <v>-256</v>
      </c>
      <c r="D81" s="34">
        <f aca="true" t="shared" si="23" ref="D81:I81">SUM(D78:D80)</f>
        <v>965</v>
      </c>
      <c r="E81" s="34">
        <f t="shared" si="23"/>
        <v>762</v>
      </c>
      <c r="F81" s="34">
        <f t="shared" si="23"/>
        <v>7072</v>
      </c>
      <c r="G81" s="34">
        <f t="shared" si="23"/>
        <v>7531</v>
      </c>
      <c r="H81" s="34">
        <f t="shared" si="23"/>
        <v>452</v>
      </c>
      <c r="I81" s="34">
        <f t="shared" si="23"/>
        <v>337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I3:M11"/>
  <sheetViews>
    <sheetView showGridLines="0" workbookViewId="0" topLeftCell="F3">
      <selection activeCell="K11" sqref="K11"/>
    </sheetView>
  </sheetViews>
  <sheetFormatPr defaultColWidth="9.00390625" defaultRowHeight="16.5"/>
  <cols>
    <col min="4" max="4" width="13.125" style="0" customWidth="1"/>
  </cols>
  <sheetData>
    <row r="3" spans="10:13" ht="33">
      <c r="J3" s="32"/>
      <c r="K3" s="109" t="s">
        <v>239</v>
      </c>
      <c r="L3" s="109" t="s">
        <v>240</v>
      </c>
      <c r="M3" s="109" t="s">
        <v>241</v>
      </c>
    </row>
    <row r="4" spans="10:13" ht="16.5" hidden="1">
      <c r="J4" s="110" t="s">
        <v>459</v>
      </c>
      <c r="K4" s="118">
        <v>119</v>
      </c>
      <c r="L4" s="118">
        <v>272</v>
      </c>
      <c r="M4" s="118">
        <v>-153</v>
      </c>
    </row>
    <row r="5" spans="10:13" ht="31.5" hidden="1">
      <c r="J5" s="295" t="s">
        <v>525</v>
      </c>
      <c r="K5" s="118">
        <v>-470</v>
      </c>
      <c r="L5" s="118">
        <v>79</v>
      </c>
      <c r="M5" s="118">
        <v>-549</v>
      </c>
    </row>
    <row r="6" spans="10:13" ht="16.5" hidden="1">
      <c r="J6" s="110" t="s">
        <v>453</v>
      </c>
      <c r="K6" s="118">
        <v>-256</v>
      </c>
      <c r="L6" s="118">
        <v>203</v>
      </c>
      <c r="M6" s="118">
        <v>-459</v>
      </c>
    </row>
    <row r="7" spans="10:13" ht="31.5">
      <c r="J7" s="110" t="s">
        <v>713</v>
      </c>
      <c r="K7" s="32">
        <v>205</v>
      </c>
      <c r="L7" s="32">
        <v>175</v>
      </c>
      <c r="M7" s="32">
        <v>30</v>
      </c>
    </row>
    <row r="8" spans="10:13" ht="31.5">
      <c r="J8" s="295" t="s">
        <v>580</v>
      </c>
      <c r="K8" s="32">
        <v>258</v>
      </c>
      <c r="L8" s="32">
        <v>-11</v>
      </c>
      <c r="M8" s="32">
        <v>269</v>
      </c>
    </row>
    <row r="9" spans="10:13" ht="16.5">
      <c r="J9" s="110" t="s">
        <v>513</v>
      </c>
      <c r="K9" s="32">
        <v>426</v>
      </c>
      <c r="L9" s="32">
        <v>19</v>
      </c>
      <c r="M9" s="32">
        <v>407</v>
      </c>
    </row>
    <row r="10" spans="9:13" ht="16.5">
      <c r="I10" s="74"/>
      <c r="J10" s="110" t="s">
        <v>584</v>
      </c>
      <c r="K10" s="32">
        <v>12</v>
      </c>
      <c r="L10" s="32">
        <v>75</v>
      </c>
      <c r="M10" s="32">
        <v>-63</v>
      </c>
    </row>
    <row r="11" spans="10:13" ht="16.5">
      <c r="J11" s="110" t="s">
        <v>714</v>
      </c>
      <c r="K11" s="32">
        <v>-192</v>
      </c>
      <c r="L11" s="32">
        <v>159</v>
      </c>
      <c r="M11" s="32">
        <v>-351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R23"/>
  <sheetViews>
    <sheetView showGridLines="0" workbookViewId="0" topLeftCell="L2">
      <selection activeCell="S8" sqref="S8"/>
    </sheetView>
  </sheetViews>
  <sheetFormatPr defaultColWidth="9.00390625" defaultRowHeight="16.5"/>
  <cols>
    <col min="4" max="4" width="12.50390625" style="0" customWidth="1"/>
    <col min="11" max="11" width="10.625" style="0" customWidth="1"/>
  </cols>
  <sheetData>
    <row r="2" spans="10:18" ht="16.5">
      <c r="J2" s="1" t="s">
        <v>398</v>
      </c>
      <c r="K2" s="56"/>
      <c r="L2" s="56"/>
      <c r="R2" s="150" t="s">
        <v>243</v>
      </c>
    </row>
    <row r="3" spans="10:18" ht="16.5">
      <c r="J3" s="32"/>
      <c r="K3" s="114" t="s">
        <v>263</v>
      </c>
      <c r="L3" s="114" t="s">
        <v>265</v>
      </c>
      <c r="M3" s="114" t="s">
        <v>261</v>
      </c>
      <c r="N3" s="114" t="s">
        <v>263</v>
      </c>
      <c r="Q3" s="32"/>
      <c r="R3" s="114"/>
    </row>
    <row r="4" spans="10:18" ht="16.5" hidden="1">
      <c r="J4" s="110" t="s">
        <v>262</v>
      </c>
      <c r="K4" s="32">
        <v>55.2</v>
      </c>
      <c r="L4" s="115">
        <v>56</v>
      </c>
      <c r="M4" s="32">
        <v>5.6</v>
      </c>
      <c r="N4" s="32">
        <v>5.2</v>
      </c>
      <c r="Q4" s="295" t="s">
        <v>447</v>
      </c>
      <c r="R4" s="271">
        <v>5.42</v>
      </c>
    </row>
    <row r="5" spans="10:18" ht="16.5">
      <c r="J5" s="110" t="s">
        <v>260</v>
      </c>
      <c r="K5" s="32">
        <v>55.1</v>
      </c>
      <c r="L5" s="32"/>
      <c r="M5" s="32">
        <v>5.4</v>
      </c>
      <c r="N5" s="32">
        <v>5.2</v>
      </c>
      <c r="Q5" s="295" t="s">
        <v>446</v>
      </c>
      <c r="R5" s="299">
        <v>4.6</v>
      </c>
    </row>
    <row r="6" spans="10:18" ht="16.5">
      <c r="J6" s="110" t="s">
        <v>27</v>
      </c>
      <c r="K6" s="32">
        <v>56.6</v>
      </c>
      <c r="L6" s="32"/>
      <c r="M6" s="32">
        <v>5.4</v>
      </c>
      <c r="N6" s="32"/>
      <c r="Q6" s="295" t="s">
        <v>460</v>
      </c>
      <c r="R6" s="299">
        <v>4.3</v>
      </c>
    </row>
    <row r="7" spans="10:18" ht="16.5">
      <c r="J7" s="110" t="s">
        <v>28</v>
      </c>
      <c r="K7" s="32">
        <v>55.7</v>
      </c>
      <c r="L7" s="32"/>
      <c r="M7" s="32">
        <v>5.3</v>
      </c>
      <c r="N7" s="32"/>
      <c r="O7" s="74"/>
      <c r="P7" s="74"/>
      <c r="Q7" s="295" t="s">
        <v>522</v>
      </c>
      <c r="R7" s="299">
        <v>4.1</v>
      </c>
    </row>
    <row r="8" spans="10:18" ht="16.5">
      <c r="J8" s="149"/>
      <c r="K8" s="144"/>
      <c r="L8" s="144"/>
      <c r="M8" s="74"/>
      <c r="N8" s="74"/>
      <c r="O8" s="74"/>
      <c r="P8" s="74"/>
      <c r="Q8" s="295" t="s">
        <v>572</v>
      </c>
      <c r="R8" s="299">
        <v>4.1</v>
      </c>
    </row>
    <row r="9" spans="10:18" ht="16.5">
      <c r="J9" s="116"/>
      <c r="K9" s="74"/>
      <c r="L9" s="74"/>
      <c r="N9" s="74" t="s">
        <v>397</v>
      </c>
      <c r="O9" s="74"/>
      <c r="P9" s="74"/>
      <c r="Q9" s="295" t="s">
        <v>582</v>
      </c>
      <c r="R9" s="299">
        <v>4.3</v>
      </c>
    </row>
    <row r="10" spans="13:14" ht="16.5">
      <c r="M10" s="295"/>
      <c r="N10" s="271"/>
    </row>
    <row r="11" spans="13:14" ht="16.5">
      <c r="M11" s="295" t="s">
        <v>446</v>
      </c>
      <c r="N11" s="299">
        <v>56.2</v>
      </c>
    </row>
    <row r="12" spans="2:14" ht="16.5">
      <c r="B12" s="74"/>
      <c r="C12" s="116"/>
      <c r="D12" s="74"/>
      <c r="M12" s="295" t="s">
        <v>460</v>
      </c>
      <c r="N12" s="299">
        <v>56.5</v>
      </c>
    </row>
    <row r="13" spans="2:14" ht="16.5">
      <c r="B13" s="74"/>
      <c r="C13" s="74"/>
      <c r="D13" s="74"/>
      <c r="M13" s="295" t="s">
        <v>522</v>
      </c>
      <c r="N13" s="299">
        <v>57.8</v>
      </c>
    </row>
    <row r="14" spans="11:14" ht="16.5">
      <c r="K14" s="114" t="s">
        <v>243</v>
      </c>
      <c r="M14" s="295" t="s">
        <v>572</v>
      </c>
      <c r="N14" s="299">
        <v>58.4</v>
      </c>
    </row>
    <row r="15" spans="10:14" ht="16.5">
      <c r="J15" s="110" t="s">
        <v>245</v>
      </c>
      <c r="K15" s="32">
        <v>3.44</v>
      </c>
      <c r="M15" s="295" t="s">
        <v>582</v>
      </c>
      <c r="N15" s="299">
        <v>56.8</v>
      </c>
    </row>
    <row r="16" spans="10:11" ht="16.5">
      <c r="J16" s="110" t="s">
        <v>17</v>
      </c>
      <c r="K16" s="32">
        <v>3.45</v>
      </c>
    </row>
    <row r="17" spans="10:11" ht="16.5">
      <c r="J17" s="110" t="s">
        <v>18</v>
      </c>
      <c r="K17" s="32">
        <v>3.63</v>
      </c>
    </row>
    <row r="18" spans="10:11" ht="16.5">
      <c r="J18" s="110" t="s">
        <v>19</v>
      </c>
      <c r="K18" s="32">
        <v>5.01</v>
      </c>
    </row>
    <row r="19" spans="10:11" ht="31.5">
      <c r="J19" s="110" t="s">
        <v>244</v>
      </c>
      <c r="K19" s="32">
        <v>5.6</v>
      </c>
    </row>
    <row r="20" spans="10:11" ht="16.5">
      <c r="J20" s="110" t="s">
        <v>26</v>
      </c>
      <c r="K20" s="32">
        <v>5.4</v>
      </c>
    </row>
    <row r="21" spans="10:11" ht="16.5">
      <c r="J21" s="110" t="s">
        <v>27</v>
      </c>
      <c r="K21" s="32">
        <v>5.4</v>
      </c>
    </row>
    <row r="22" spans="10:11" ht="16.5">
      <c r="J22" s="110" t="s">
        <v>28</v>
      </c>
      <c r="K22" s="32">
        <v>5.3</v>
      </c>
    </row>
    <row r="23" spans="10:11" ht="31.5">
      <c r="J23" s="110" t="s">
        <v>246</v>
      </c>
      <c r="K23" s="32">
        <v>5.2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06"/>
  <sheetViews>
    <sheetView showGridLines="0" workbookViewId="0" topLeftCell="A3">
      <pane xSplit="2" ySplit="9" topLeftCell="C89" activePane="bottomRight" state="frozen"/>
      <selection pane="topLeft" activeCell="A3" sqref="A3"/>
      <selection pane="topRight" activeCell="C3" sqref="C3"/>
      <selection pane="bottomLeft" activeCell="A12" sqref="A12"/>
      <selection pane="bottomRight" activeCell="C99" sqref="C99"/>
    </sheetView>
  </sheetViews>
  <sheetFormatPr defaultColWidth="9.00390625" defaultRowHeight="16.5"/>
  <cols>
    <col min="1" max="1" width="3.00390625" style="0" customWidth="1"/>
    <col min="3" max="8" width="9.375" style="0" customWidth="1"/>
    <col min="9" max="10" width="2.625" style="0" customWidth="1"/>
  </cols>
  <sheetData>
    <row r="2" spans="2:8" ht="21">
      <c r="B2" s="2" t="s">
        <v>467</v>
      </c>
      <c r="C2" s="1"/>
      <c r="D2" s="1"/>
      <c r="E2" s="1"/>
      <c r="F2" s="1"/>
      <c r="G2" s="56"/>
      <c r="H2" s="56"/>
    </row>
    <row r="3" spans="2:6" ht="17.25" thickBot="1">
      <c r="B3" s="1"/>
      <c r="C3" s="1"/>
      <c r="D3" s="1"/>
      <c r="E3" s="1"/>
      <c r="F3" s="1"/>
    </row>
    <row r="4" spans="2:8" ht="25.5" customHeight="1">
      <c r="B4" s="658" t="s">
        <v>468</v>
      </c>
      <c r="C4" s="1202" t="s">
        <v>469</v>
      </c>
      <c r="D4" s="1203"/>
      <c r="E4" s="1200" t="s">
        <v>502</v>
      </c>
      <c r="F4" s="1204"/>
      <c r="G4" s="1200" t="s">
        <v>470</v>
      </c>
      <c r="H4" s="1201"/>
    </row>
    <row r="5" spans="2:8" ht="25.5" customHeight="1">
      <c r="B5" s="659"/>
      <c r="C5" s="88" t="s">
        <v>471</v>
      </c>
      <c r="D5" s="84" t="s">
        <v>472</v>
      </c>
      <c r="E5" s="84" t="s">
        <v>135</v>
      </c>
      <c r="F5" s="84" t="s">
        <v>137</v>
      </c>
      <c r="G5" s="84" t="s">
        <v>473</v>
      </c>
      <c r="H5" s="85" t="s">
        <v>474</v>
      </c>
    </row>
    <row r="6" spans="2:8" ht="25.5" customHeight="1">
      <c r="B6" s="659"/>
      <c r="C6" s="53"/>
      <c r="D6" s="45"/>
      <c r="E6" s="342"/>
      <c r="G6" s="54"/>
      <c r="H6" s="86" t="s">
        <v>475</v>
      </c>
    </row>
    <row r="7" spans="2:8" ht="25.5" customHeight="1" thickBot="1">
      <c r="B7" s="1199"/>
      <c r="C7" s="82" t="s">
        <v>476</v>
      </c>
      <c r="D7" s="87" t="s">
        <v>476</v>
      </c>
      <c r="E7" s="87" t="s">
        <v>211</v>
      </c>
      <c r="F7" s="87" t="s">
        <v>211</v>
      </c>
      <c r="G7" s="83" t="s">
        <v>476</v>
      </c>
      <c r="H7" s="61" t="s">
        <v>89</v>
      </c>
    </row>
    <row r="8" spans="2:8" ht="24.75" customHeight="1" hidden="1">
      <c r="B8" s="19" t="s">
        <v>477</v>
      </c>
      <c r="C8" s="7">
        <v>230</v>
      </c>
      <c r="D8" s="7">
        <v>2</v>
      </c>
      <c r="E8" s="7">
        <v>3163</v>
      </c>
      <c r="F8" s="7">
        <v>250</v>
      </c>
      <c r="G8" s="9">
        <v>2552</v>
      </c>
      <c r="H8" s="9">
        <v>671</v>
      </c>
    </row>
    <row r="9" spans="2:8" ht="24.75" customHeight="1" hidden="1">
      <c r="B9" s="19" t="s">
        <v>478</v>
      </c>
      <c r="C9" s="7">
        <v>233</v>
      </c>
      <c r="D9" s="7">
        <v>13</v>
      </c>
      <c r="E9" s="7">
        <v>4685</v>
      </c>
      <c r="F9" s="7">
        <v>508</v>
      </c>
      <c r="G9" s="9">
        <v>3782</v>
      </c>
      <c r="H9" s="9">
        <v>511</v>
      </c>
    </row>
    <row r="10" spans="2:8" ht="24.75" customHeight="1" hidden="1">
      <c r="B10" s="19" t="s">
        <v>479</v>
      </c>
      <c r="C10" s="7">
        <v>620</v>
      </c>
      <c r="D10" s="7">
        <v>20</v>
      </c>
      <c r="E10" s="7">
        <v>4537</v>
      </c>
      <c r="F10" s="7">
        <v>561</v>
      </c>
      <c r="G10" s="9">
        <v>3938</v>
      </c>
      <c r="H10" s="9">
        <v>334</v>
      </c>
    </row>
    <row r="11" spans="2:6" ht="24.75" customHeight="1" hidden="1">
      <c r="B11" s="19"/>
      <c r="C11" s="7"/>
      <c r="D11" s="7"/>
      <c r="E11" s="7"/>
      <c r="F11" s="7"/>
    </row>
    <row r="12" spans="2:8" ht="24.75" customHeight="1">
      <c r="B12" s="19" t="s">
        <v>480</v>
      </c>
      <c r="C12" s="37">
        <v>546</v>
      </c>
      <c r="D12" s="37">
        <v>32</v>
      </c>
      <c r="E12" s="37">
        <v>4540</v>
      </c>
      <c r="F12" s="37">
        <v>416</v>
      </c>
      <c r="G12" s="7">
        <v>2697</v>
      </c>
      <c r="H12" s="7">
        <v>138</v>
      </c>
    </row>
    <row r="13" spans="2:8" ht="24.75" customHeight="1">
      <c r="B13" s="19" t="s">
        <v>481</v>
      </c>
      <c r="C13" s="37">
        <v>577</v>
      </c>
      <c r="D13" s="37">
        <v>31</v>
      </c>
      <c r="E13" s="37">
        <v>4278</v>
      </c>
      <c r="F13" s="37">
        <v>286</v>
      </c>
      <c r="G13" s="7">
        <v>3772</v>
      </c>
      <c r="H13" s="7">
        <v>12</v>
      </c>
    </row>
    <row r="14" spans="2:8" ht="24.75" customHeight="1">
      <c r="B14" s="19" t="s">
        <v>482</v>
      </c>
      <c r="C14" s="37">
        <v>1334</v>
      </c>
      <c r="D14" s="37">
        <v>28</v>
      </c>
      <c r="E14" s="37">
        <v>4503</v>
      </c>
      <c r="F14" s="37">
        <v>238</v>
      </c>
      <c r="G14" s="7">
        <v>3459</v>
      </c>
      <c r="H14" s="7">
        <v>3</v>
      </c>
    </row>
    <row r="15" spans="2:8" ht="24.75" customHeight="1">
      <c r="B15" s="19" t="s">
        <v>483</v>
      </c>
      <c r="C15" s="37">
        <v>1280</v>
      </c>
      <c r="D15" s="37">
        <v>29</v>
      </c>
      <c r="E15" s="37">
        <v>3463</v>
      </c>
      <c r="F15" s="37">
        <v>56</v>
      </c>
      <c r="G15" s="7">
        <v>3050</v>
      </c>
      <c r="H15" s="7">
        <v>28</v>
      </c>
    </row>
    <row r="16" spans="2:8" ht="24.75" customHeight="1">
      <c r="B16" s="19" t="s">
        <v>484</v>
      </c>
      <c r="C16" s="37">
        <v>641</v>
      </c>
      <c r="D16" s="37">
        <v>15</v>
      </c>
      <c r="E16" s="37">
        <v>3517</v>
      </c>
      <c r="F16" s="37">
        <v>53</v>
      </c>
      <c r="G16" s="7">
        <v>2870</v>
      </c>
      <c r="H16" s="7">
        <v>83</v>
      </c>
    </row>
    <row r="17" spans="2:6" ht="24.75" customHeight="1" hidden="1">
      <c r="B17" s="10"/>
      <c r="C17" s="22"/>
      <c r="D17" s="22"/>
      <c r="E17" s="22"/>
      <c r="F17" s="22"/>
    </row>
    <row r="18" spans="2:8" ht="24.75" customHeight="1">
      <c r="B18" s="19" t="s">
        <v>485</v>
      </c>
      <c r="C18" s="37">
        <f>SUM(C19:C21,C23:C25,C27:C29,C31:C33)</f>
        <v>679</v>
      </c>
      <c r="D18" s="37">
        <f>SUM(D19:D21,D23:D25,D27:D29,D31:D33)</f>
        <v>24</v>
      </c>
      <c r="E18" s="37">
        <v>4478</v>
      </c>
      <c r="F18" s="37">
        <v>137</v>
      </c>
      <c r="G18" s="11">
        <v>2253</v>
      </c>
      <c r="H18" s="11">
        <v>82</v>
      </c>
    </row>
    <row r="19" spans="2:8" ht="24.75" customHeight="1" hidden="1">
      <c r="B19" s="19">
        <v>1</v>
      </c>
      <c r="C19" s="37">
        <v>42</v>
      </c>
      <c r="D19" s="37">
        <v>1</v>
      </c>
      <c r="E19" s="37">
        <v>0</v>
      </c>
      <c r="F19" s="37">
        <v>0</v>
      </c>
      <c r="G19" s="11"/>
      <c r="H19" s="11"/>
    </row>
    <row r="20" spans="2:8" ht="24.75" customHeight="1" hidden="1">
      <c r="B20" s="19">
        <v>2</v>
      </c>
      <c r="C20" s="37">
        <v>34</v>
      </c>
      <c r="D20" s="37">
        <v>0</v>
      </c>
      <c r="E20" s="37">
        <v>0</v>
      </c>
      <c r="F20" s="37">
        <v>0</v>
      </c>
      <c r="G20" s="11"/>
      <c r="H20" s="11"/>
    </row>
    <row r="21" spans="2:8" ht="24.75" customHeight="1" hidden="1">
      <c r="B21" s="19">
        <v>3</v>
      </c>
      <c r="C21" s="37">
        <v>39</v>
      </c>
      <c r="D21" s="37">
        <v>1</v>
      </c>
      <c r="E21" s="37">
        <v>0</v>
      </c>
      <c r="F21" s="37">
        <v>0</v>
      </c>
      <c r="G21" s="11"/>
      <c r="H21" s="11"/>
    </row>
    <row r="22" spans="2:8" ht="24.75" customHeight="1" hidden="1">
      <c r="B22" s="19" t="s">
        <v>486</v>
      </c>
      <c r="C22" s="37">
        <f>SUM(C19:C21)</f>
        <v>115</v>
      </c>
      <c r="D22" s="37">
        <f>SUM(D19:D21)</f>
        <v>2</v>
      </c>
      <c r="E22" s="37">
        <v>1010</v>
      </c>
      <c r="F22" s="37">
        <v>35</v>
      </c>
      <c r="G22" s="77">
        <v>643</v>
      </c>
      <c r="H22" s="77">
        <v>42</v>
      </c>
    </row>
    <row r="23" spans="2:8" ht="24.75" customHeight="1" hidden="1">
      <c r="B23" s="19">
        <v>4</v>
      </c>
      <c r="C23" s="37">
        <v>68</v>
      </c>
      <c r="D23" s="37">
        <v>1</v>
      </c>
      <c r="E23" s="37">
        <v>0</v>
      </c>
      <c r="F23" s="37">
        <v>0</v>
      </c>
      <c r="G23" s="77"/>
      <c r="H23" s="77"/>
    </row>
    <row r="24" spans="2:8" ht="24.75" customHeight="1" hidden="1">
      <c r="B24" s="19">
        <v>5</v>
      </c>
      <c r="C24" s="37">
        <v>82</v>
      </c>
      <c r="D24" s="37">
        <v>1</v>
      </c>
      <c r="E24" s="37">
        <v>0</v>
      </c>
      <c r="F24" s="37">
        <v>0</v>
      </c>
      <c r="G24" s="77"/>
      <c r="H24" s="77"/>
    </row>
    <row r="25" spans="2:8" ht="24.75" customHeight="1" hidden="1">
      <c r="B25" s="19">
        <v>6</v>
      </c>
      <c r="C25" s="37">
        <v>60</v>
      </c>
      <c r="D25" s="37">
        <v>3</v>
      </c>
      <c r="E25" s="37">
        <v>0</v>
      </c>
      <c r="F25" s="37">
        <v>0</v>
      </c>
      <c r="G25" s="77"/>
      <c r="H25" s="77"/>
    </row>
    <row r="26" spans="2:8" ht="24.75" customHeight="1" hidden="1">
      <c r="B26" s="19" t="s">
        <v>487</v>
      </c>
      <c r="C26" s="37">
        <f>SUM(C23:C25)</f>
        <v>210</v>
      </c>
      <c r="D26" s="37">
        <f>SUM(D23:D25)</f>
        <v>5</v>
      </c>
      <c r="E26" s="37">
        <v>905</v>
      </c>
      <c r="F26" s="37">
        <v>44</v>
      </c>
      <c r="G26" s="77">
        <v>423</v>
      </c>
      <c r="H26" s="77">
        <v>17</v>
      </c>
    </row>
    <row r="27" spans="2:8" ht="24.75" customHeight="1" hidden="1">
      <c r="B27" s="19">
        <v>7</v>
      </c>
      <c r="C27" s="37">
        <v>47</v>
      </c>
      <c r="D27" s="37">
        <v>4</v>
      </c>
      <c r="E27" s="37">
        <v>0</v>
      </c>
      <c r="F27" s="37">
        <v>0</v>
      </c>
      <c r="G27" s="77"/>
      <c r="H27" s="77"/>
    </row>
    <row r="28" spans="2:8" ht="24.75" customHeight="1" hidden="1">
      <c r="B28" s="19">
        <v>8</v>
      </c>
      <c r="C28" s="37">
        <v>55</v>
      </c>
      <c r="D28" s="37">
        <v>4</v>
      </c>
      <c r="E28" s="37">
        <v>0</v>
      </c>
      <c r="F28" s="37">
        <v>0</v>
      </c>
      <c r="G28" s="77"/>
      <c r="H28" s="77"/>
    </row>
    <row r="29" spans="2:8" ht="24.75" customHeight="1" hidden="1">
      <c r="B29" s="19">
        <v>9</v>
      </c>
      <c r="C29" s="37">
        <v>61</v>
      </c>
      <c r="D29" s="37">
        <v>1</v>
      </c>
      <c r="E29" s="37">
        <v>0</v>
      </c>
      <c r="F29" s="37">
        <v>0</v>
      </c>
      <c r="G29" s="77"/>
      <c r="H29" s="77"/>
    </row>
    <row r="30" spans="2:8" ht="24.75" customHeight="1" hidden="1">
      <c r="B30" s="19" t="s">
        <v>488</v>
      </c>
      <c r="C30" s="37">
        <f>SUM(C27:C29)</f>
        <v>163</v>
      </c>
      <c r="D30" s="37">
        <f>SUM(D27:D29)</f>
        <v>9</v>
      </c>
      <c r="E30" s="37">
        <v>1423</v>
      </c>
      <c r="F30" s="37">
        <v>52</v>
      </c>
      <c r="G30" s="77">
        <v>597</v>
      </c>
      <c r="H30" s="77">
        <v>5</v>
      </c>
    </row>
    <row r="31" spans="2:8" ht="24.75" customHeight="1" hidden="1">
      <c r="B31" s="19">
        <v>10</v>
      </c>
      <c r="C31" s="37">
        <v>72</v>
      </c>
      <c r="D31" s="37">
        <v>3</v>
      </c>
      <c r="E31" s="37">
        <v>0</v>
      </c>
      <c r="F31" s="37">
        <v>0</v>
      </c>
      <c r="G31" s="77"/>
      <c r="H31" s="77"/>
    </row>
    <row r="32" spans="2:8" ht="24.75" customHeight="1" hidden="1">
      <c r="B32" s="19">
        <v>11</v>
      </c>
      <c r="C32" s="37">
        <v>46</v>
      </c>
      <c r="D32" s="37">
        <v>5</v>
      </c>
      <c r="E32" s="37">
        <v>0</v>
      </c>
      <c r="F32" s="37">
        <v>0</v>
      </c>
      <c r="G32" s="77"/>
      <c r="H32" s="77"/>
    </row>
    <row r="33" spans="2:8" ht="24.75" customHeight="1" hidden="1">
      <c r="B33" s="19">
        <v>12</v>
      </c>
      <c r="C33" s="37">
        <v>73</v>
      </c>
      <c r="D33" s="37">
        <v>0</v>
      </c>
      <c r="E33" s="37">
        <v>0</v>
      </c>
      <c r="F33" s="37">
        <v>0</v>
      </c>
      <c r="G33" s="77"/>
      <c r="H33" s="77"/>
    </row>
    <row r="34" spans="2:8" ht="24.75" customHeight="1" hidden="1">
      <c r="B34" s="19" t="s">
        <v>489</v>
      </c>
      <c r="C34" s="37">
        <f>SUM(C31:C33)</f>
        <v>191</v>
      </c>
      <c r="D34" s="37">
        <f>SUM(D31:D33)</f>
        <v>8</v>
      </c>
      <c r="E34" s="37">
        <v>1140</v>
      </c>
      <c r="F34" s="37">
        <v>6</v>
      </c>
      <c r="G34" s="77">
        <v>590</v>
      </c>
      <c r="H34" s="77">
        <v>18</v>
      </c>
    </row>
    <row r="35" spans="2:6" ht="24.75" customHeight="1" hidden="1">
      <c r="B35" s="10"/>
      <c r="C35" s="37"/>
      <c r="D35" s="37"/>
      <c r="E35" s="37">
        <v>0</v>
      </c>
      <c r="F35" s="37">
        <v>0</v>
      </c>
    </row>
    <row r="36" spans="2:6" ht="24.75" customHeight="1">
      <c r="B36" s="19" t="s">
        <v>490</v>
      </c>
      <c r="C36" s="37"/>
      <c r="D36" s="37"/>
      <c r="E36" s="37">
        <v>5984</v>
      </c>
      <c r="F36" s="37">
        <v>179</v>
      </c>
    </row>
    <row r="37" spans="2:6" ht="24.75" customHeight="1" hidden="1">
      <c r="B37" s="19">
        <v>1</v>
      </c>
      <c r="C37" s="37">
        <v>324</v>
      </c>
      <c r="D37" s="37">
        <v>2</v>
      </c>
      <c r="E37" s="37">
        <v>0</v>
      </c>
      <c r="F37" s="37">
        <v>0</v>
      </c>
    </row>
    <row r="38" spans="2:8" ht="24.75" customHeight="1" hidden="1">
      <c r="B38" s="19">
        <v>2</v>
      </c>
      <c r="C38" s="37">
        <v>36</v>
      </c>
      <c r="D38" s="37">
        <v>1</v>
      </c>
      <c r="E38" s="37">
        <v>361</v>
      </c>
      <c r="F38" s="37">
        <v>18</v>
      </c>
      <c r="G38" s="77">
        <v>170</v>
      </c>
      <c r="H38" s="77">
        <v>12</v>
      </c>
    </row>
    <row r="39" spans="2:6" ht="24.75" customHeight="1" hidden="1">
      <c r="B39" s="19">
        <v>3</v>
      </c>
      <c r="C39" s="37">
        <v>84</v>
      </c>
      <c r="D39" s="37">
        <v>5</v>
      </c>
      <c r="E39" s="37">
        <v>525</v>
      </c>
      <c r="F39" s="37">
        <v>5</v>
      </c>
    </row>
    <row r="40" spans="2:8" ht="24.75" customHeight="1" hidden="1" thickBot="1">
      <c r="B40" s="20" t="s">
        <v>486</v>
      </c>
      <c r="C40" s="37">
        <f>SUM(C37:C39)</f>
        <v>444</v>
      </c>
      <c r="D40" s="37">
        <f>SUM(D37:D39)</f>
        <v>8</v>
      </c>
      <c r="E40" s="37">
        <v>1228</v>
      </c>
      <c r="F40" s="37">
        <v>37</v>
      </c>
      <c r="G40" s="37">
        <v>577</v>
      </c>
      <c r="H40" s="37">
        <v>30</v>
      </c>
    </row>
    <row r="41" spans="2:8" ht="24.75" customHeight="1" hidden="1">
      <c r="B41" s="19">
        <v>4</v>
      </c>
      <c r="C41" s="37"/>
      <c r="D41" s="37"/>
      <c r="E41" s="37">
        <v>397</v>
      </c>
      <c r="F41" s="37">
        <v>10</v>
      </c>
      <c r="G41" s="37">
        <v>258</v>
      </c>
      <c r="H41" s="37">
        <v>4</v>
      </c>
    </row>
    <row r="42" spans="2:8" ht="24.75" customHeight="1" hidden="1">
      <c r="B42" s="19">
        <v>5</v>
      </c>
      <c r="C42" s="37"/>
      <c r="D42" s="37"/>
      <c r="E42" s="37">
        <v>918</v>
      </c>
      <c r="F42" s="37">
        <v>38</v>
      </c>
      <c r="G42" s="37">
        <v>230</v>
      </c>
      <c r="H42" s="37">
        <v>5</v>
      </c>
    </row>
    <row r="43" spans="2:8" ht="24.75" customHeight="1" hidden="1">
      <c r="B43" s="19">
        <v>6</v>
      </c>
      <c r="C43" s="37"/>
      <c r="D43" s="37"/>
      <c r="E43" s="37">
        <v>550</v>
      </c>
      <c r="F43" s="37">
        <v>48</v>
      </c>
      <c r="G43" s="37">
        <v>220</v>
      </c>
      <c r="H43" s="37">
        <v>3</v>
      </c>
    </row>
    <row r="44" spans="2:8" ht="24.75" customHeight="1" hidden="1">
      <c r="B44" s="19" t="s">
        <v>487</v>
      </c>
      <c r="C44" s="37"/>
      <c r="D44" s="37"/>
      <c r="E44" s="37">
        <v>1865</v>
      </c>
      <c r="F44" s="37">
        <v>96</v>
      </c>
      <c r="G44" s="37">
        <f>SUM(G41:G43)</f>
        <v>708</v>
      </c>
      <c r="H44" s="37">
        <f>SUM(H41:H43)</f>
        <v>12</v>
      </c>
    </row>
    <row r="45" spans="2:8" ht="24.75" customHeight="1" hidden="1">
      <c r="B45" s="19">
        <v>7</v>
      </c>
      <c r="C45" s="37"/>
      <c r="D45" s="37"/>
      <c r="E45" s="37">
        <v>558</v>
      </c>
      <c r="F45" s="37">
        <v>4</v>
      </c>
      <c r="G45" s="37">
        <v>276</v>
      </c>
      <c r="H45" s="37">
        <v>4</v>
      </c>
    </row>
    <row r="46" spans="2:8" ht="24.75" customHeight="1" hidden="1">
      <c r="B46" s="19">
        <v>8</v>
      </c>
      <c r="C46" s="37"/>
      <c r="D46" s="37"/>
      <c r="E46" s="37">
        <v>497</v>
      </c>
      <c r="F46" s="37">
        <v>6</v>
      </c>
      <c r="G46" s="37">
        <v>189</v>
      </c>
      <c r="H46" s="37">
        <v>0</v>
      </c>
    </row>
    <row r="47" spans="2:8" ht="24.75" customHeight="1" hidden="1">
      <c r="B47" s="19">
        <v>9</v>
      </c>
      <c r="C47" s="37"/>
      <c r="D47" s="37"/>
      <c r="E47" s="37">
        <v>485</v>
      </c>
      <c r="F47" s="37">
        <v>3</v>
      </c>
      <c r="G47" s="37">
        <v>178</v>
      </c>
      <c r="H47" s="37">
        <v>3</v>
      </c>
    </row>
    <row r="48" spans="2:8" ht="24.75" customHeight="1" hidden="1">
      <c r="B48" s="19" t="s">
        <v>488</v>
      </c>
      <c r="C48" s="37"/>
      <c r="D48" s="37"/>
      <c r="E48" s="37">
        <v>1540</v>
      </c>
      <c r="F48" s="37">
        <v>13</v>
      </c>
      <c r="G48" s="37">
        <f>SUM(G45:G47)</f>
        <v>643</v>
      </c>
      <c r="H48" s="37">
        <f>SUM(H45:H47)</f>
        <v>7</v>
      </c>
    </row>
    <row r="49" spans="2:8" ht="24.75" customHeight="1" hidden="1">
      <c r="B49" s="19">
        <v>10</v>
      </c>
      <c r="C49" s="37"/>
      <c r="D49" s="37"/>
      <c r="E49" s="37">
        <v>571</v>
      </c>
      <c r="F49" s="37">
        <v>13</v>
      </c>
      <c r="G49" s="37">
        <v>188</v>
      </c>
      <c r="H49" s="37">
        <v>2</v>
      </c>
    </row>
    <row r="50" spans="2:8" ht="24.75" customHeight="1" hidden="1">
      <c r="B50" s="19">
        <v>11</v>
      </c>
      <c r="C50" s="37"/>
      <c r="D50" s="37"/>
      <c r="E50" s="37">
        <v>418</v>
      </c>
      <c r="F50" s="37">
        <v>10</v>
      </c>
      <c r="G50" s="37">
        <v>155</v>
      </c>
      <c r="H50" s="37">
        <v>1</v>
      </c>
    </row>
    <row r="51" spans="2:8" ht="24.75" customHeight="1" hidden="1">
      <c r="B51" s="19">
        <v>12</v>
      </c>
      <c r="C51" s="37"/>
      <c r="D51" s="37"/>
      <c r="E51" s="37">
        <v>362</v>
      </c>
      <c r="F51" s="37">
        <v>10</v>
      </c>
      <c r="G51" s="37">
        <v>153</v>
      </c>
      <c r="H51" s="37">
        <v>0</v>
      </c>
    </row>
    <row r="52" spans="2:8" ht="24.75" customHeight="1" hidden="1">
      <c r="B52" s="19" t="s">
        <v>489</v>
      </c>
      <c r="C52" s="37"/>
      <c r="D52" s="37"/>
      <c r="E52" s="37">
        <v>1351</v>
      </c>
      <c r="F52" s="37">
        <v>33</v>
      </c>
      <c r="G52" s="37">
        <f>SUM(G49:G51)</f>
        <v>496</v>
      </c>
      <c r="H52" s="37">
        <f>SUM(H49:H51)</f>
        <v>3</v>
      </c>
    </row>
    <row r="53" spans="2:8" ht="24.75" customHeight="1">
      <c r="B53" s="19" t="s">
        <v>491</v>
      </c>
      <c r="C53" s="37"/>
      <c r="D53" s="37"/>
      <c r="E53" s="37">
        <v>4935</v>
      </c>
      <c r="F53" s="37">
        <v>74</v>
      </c>
      <c r="G53" s="37"/>
      <c r="H53" s="37"/>
    </row>
    <row r="54" spans="2:8" ht="24.75" customHeight="1" hidden="1">
      <c r="B54" s="19" t="s">
        <v>492</v>
      </c>
      <c r="C54" s="37">
        <v>42</v>
      </c>
      <c r="D54" s="37">
        <v>0</v>
      </c>
      <c r="E54" s="37">
        <v>369</v>
      </c>
      <c r="F54" s="37">
        <v>2</v>
      </c>
      <c r="G54" s="37">
        <v>160</v>
      </c>
      <c r="H54" s="37">
        <v>0</v>
      </c>
    </row>
    <row r="55" spans="2:8" ht="24.75" customHeight="1" hidden="1">
      <c r="B55" s="19" t="s">
        <v>493</v>
      </c>
      <c r="C55" s="37">
        <v>155</v>
      </c>
      <c r="D55" s="37">
        <v>46</v>
      </c>
      <c r="E55" s="37">
        <v>370</v>
      </c>
      <c r="F55" s="37">
        <v>10</v>
      </c>
      <c r="G55" s="37">
        <v>234</v>
      </c>
      <c r="H55" s="37">
        <v>5</v>
      </c>
    </row>
    <row r="56" spans="2:8" ht="24.75" customHeight="1" hidden="1">
      <c r="B56" s="19" t="s">
        <v>494</v>
      </c>
      <c r="C56" s="37">
        <v>89</v>
      </c>
      <c r="D56" s="37">
        <v>7</v>
      </c>
      <c r="E56" s="37">
        <v>439</v>
      </c>
      <c r="F56" s="37">
        <v>7</v>
      </c>
      <c r="G56" s="37">
        <v>253</v>
      </c>
      <c r="H56" s="37">
        <v>2</v>
      </c>
    </row>
    <row r="57" spans="2:8" ht="24.75" customHeight="1" hidden="1">
      <c r="B57" s="19" t="s">
        <v>486</v>
      </c>
      <c r="C57" s="37">
        <f aca="true" t="shared" si="0" ref="C57:H57">SUM(C54:C56)</f>
        <v>286</v>
      </c>
      <c r="D57" s="37">
        <f t="shared" si="0"/>
        <v>53</v>
      </c>
      <c r="E57" s="37">
        <v>1178</v>
      </c>
      <c r="F57" s="37">
        <v>19</v>
      </c>
      <c r="G57" s="37">
        <f t="shared" si="0"/>
        <v>647</v>
      </c>
      <c r="H57" s="37">
        <f t="shared" si="0"/>
        <v>7</v>
      </c>
    </row>
    <row r="58" spans="2:8" ht="24.75" customHeight="1" hidden="1">
      <c r="B58" s="19">
        <v>4</v>
      </c>
      <c r="C58" s="37">
        <v>55</v>
      </c>
      <c r="D58" s="37">
        <v>3</v>
      </c>
      <c r="E58" s="37">
        <v>315</v>
      </c>
      <c r="F58" s="37">
        <v>6</v>
      </c>
      <c r="G58" s="37">
        <v>199</v>
      </c>
      <c r="H58" s="37">
        <v>6</v>
      </c>
    </row>
    <row r="59" spans="2:8" ht="24.75" customHeight="1" hidden="1">
      <c r="B59" s="19">
        <v>5</v>
      </c>
      <c r="C59" s="37">
        <v>173</v>
      </c>
      <c r="D59" s="37">
        <v>1</v>
      </c>
      <c r="E59" s="37">
        <v>394</v>
      </c>
      <c r="F59" s="37">
        <v>13</v>
      </c>
      <c r="G59" s="37">
        <v>192</v>
      </c>
      <c r="H59" s="37">
        <v>9</v>
      </c>
    </row>
    <row r="60" spans="2:8" ht="24.75" customHeight="1" hidden="1">
      <c r="B60" s="19">
        <v>6</v>
      </c>
      <c r="C60" s="37">
        <v>94</v>
      </c>
      <c r="D60" s="37">
        <v>2</v>
      </c>
      <c r="E60" s="37">
        <v>376</v>
      </c>
      <c r="F60" s="37">
        <v>2</v>
      </c>
      <c r="G60" s="37">
        <v>204</v>
      </c>
      <c r="H60" s="37">
        <v>14</v>
      </c>
    </row>
    <row r="61" spans="2:8" ht="24.75" customHeight="1" hidden="1" thickBot="1">
      <c r="B61" s="20" t="s">
        <v>487</v>
      </c>
      <c r="C61" s="38">
        <f aca="true" t="shared" si="1" ref="C61:H61">SUM(C58:C60)</f>
        <v>322</v>
      </c>
      <c r="D61" s="46">
        <f t="shared" si="1"/>
        <v>6</v>
      </c>
      <c r="E61" s="46">
        <v>1085</v>
      </c>
      <c r="F61" s="46">
        <v>21</v>
      </c>
      <c r="G61" s="46">
        <f t="shared" si="1"/>
        <v>595</v>
      </c>
      <c r="H61" s="46">
        <f t="shared" si="1"/>
        <v>29</v>
      </c>
    </row>
    <row r="62" spans="2:8" ht="24.75" customHeight="1" hidden="1">
      <c r="B62" s="19">
        <v>7</v>
      </c>
      <c r="C62" s="37">
        <v>78</v>
      </c>
      <c r="D62" s="37">
        <v>4</v>
      </c>
      <c r="E62" s="37">
        <v>459</v>
      </c>
      <c r="F62" s="37">
        <v>3</v>
      </c>
      <c r="G62" s="37">
        <v>227</v>
      </c>
      <c r="H62" s="37">
        <v>21</v>
      </c>
    </row>
    <row r="63" spans="2:8" ht="24.75" customHeight="1" hidden="1">
      <c r="B63" s="19">
        <v>8</v>
      </c>
      <c r="C63" s="37">
        <v>104</v>
      </c>
      <c r="D63" s="37">
        <v>1</v>
      </c>
      <c r="E63" s="37">
        <v>372</v>
      </c>
      <c r="F63" s="37">
        <v>10</v>
      </c>
      <c r="G63" s="37">
        <v>232</v>
      </c>
      <c r="H63" s="37">
        <v>28</v>
      </c>
    </row>
    <row r="64" spans="2:8" ht="24.75" customHeight="1" hidden="1">
      <c r="B64" s="19">
        <v>9</v>
      </c>
      <c r="C64" s="37">
        <v>141</v>
      </c>
      <c r="D64" s="37">
        <v>2</v>
      </c>
      <c r="E64" s="37">
        <v>473</v>
      </c>
      <c r="F64" s="37">
        <v>6</v>
      </c>
      <c r="G64" s="37">
        <v>234</v>
      </c>
      <c r="H64" s="37">
        <v>29</v>
      </c>
    </row>
    <row r="65" spans="2:8" ht="24.75" customHeight="1" hidden="1">
      <c r="B65" s="19" t="s">
        <v>488</v>
      </c>
      <c r="C65" s="37">
        <f aca="true" t="shared" si="2" ref="C65:H65">SUM(C62:C64)</f>
        <v>323</v>
      </c>
      <c r="D65" s="37">
        <f t="shared" si="2"/>
        <v>7</v>
      </c>
      <c r="E65" s="37">
        <v>1304</v>
      </c>
      <c r="F65" s="37">
        <v>19</v>
      </c>
      <c r="G65" s="37">
        <f t="shared" si="2"/>
        <v>693</v>
      </c>
      <c r="H65" s="37">
        <f t="shared" si="2"/>
        <v>78</v>
      </c>
    </row>
    <row r="66" spans="2:8" ht="24.75" customHeight="1" hidden="1">
      <c r="B66" s="19">
        <v>10</v>
      </c>
      <c r="C66" s="37">
        <v>88</v>
      </c>
      <c r="D66" s="37">
        <v>7</v>
      </c>
      <c r="E66" s="37">
        <v>299</v>
      </c>
      <c r="F66" s="37">
        <v>8</v>
      </c>
      <c r="G66" s="37">
        <v>214</v>
      </c>
      <c r="H66" s="37">
        <v>28</v>
      </c>
    </row>
    <row r="67" spans="2:8" ht="24.75" customHeight="1" hidden="1">
      <c r="B67" s="19">
        <v>11</v>
      </c>
      <c r="C67" s="37">
        <v>72</v>
      </c>
      <c r="D67" s="37">
        <v>3</v>
      </c>
      <c r="E67" s="37">
        <v>631</v>
      </c>
      <c r="F67" s="37">
        <v>3</v>
      </c>
      <c r="G67" s="37">
        <v>256</v>
      </c>
      <c r="H67" s="37">
        <v>36</v>
      </c>
    </row>
    <row r="68" spans="2:8" ht="24.75" customHeight="1" hidden="1">
      <c r="B68" s="19">
        <v>12</v>
      </c>
      <c r="C68" s="37">
        <v>67</v>
      </c>
      <c r="D68" s="37">
        <v>6</v>
      </c>
      <c r="E68" s="37">
        <v>444</v>
      </c>
      <c r="F68" s="37">
        <v>5</v>
      </c>
      <c r="G68" s="37">
        <v>203</v>
      </c>
      <c r="H68" s="37">
        <v>11</v>
      </c>
    </row>
    <row r="69" spans="2:8" ht="24.75" customHeight="1" hidden="1">
      <c r="B69" s="19" t="s">
        <v>489</v>
      </c>
      <c r="C69" s="37">
        <f aca="true" t="shared" si="3" ref="C69:H69">SUM(C66:C68)</f>
        <v>227</v>
      </c>
      <c r="D69" s="37">
        <f t="shared" si="3"/>
        <v>16</v>
      </c>
      <c r="E69" s="37">
        <v>1374</v>
      </c>
      <c r="F69" s="37">
        <v>16</v>
      </c>
      <c r="G69" s="37">
        <f t="shared" si="3"/>
        <v>673</v>
      </c>
      <c r="H69" s="37">
        <f t="shared" si="3"/>
        <v>75</v>
      </c>
    </row>
    <row r="70" spans="2:8" ht="24.75" customHeight="1" hidden="1">
      <c r="B70" s="19">
        <v>1</v>
      </c>
      <c r="C70" s="37">
        <v>39</v>
      </c>
      <c r="D70" s="37">
        <v>1</v>
      </c>
      <c r="E70" s="37">
        <v>460</v>
      </c>
      <c r="F70" s="37">
        <v>23</v>
      </c>
      <c r="G70" s="37">
        <v>167</v>
      </c>
      <c r="H70" s="37">
        <v>11</v>
      </c>
    </row>
    <row r="71" spans="2:8" ht="24.75" customHeight="1" hidden="1">
      <c r="B71" s="19">
        <v>2</v>
      </c>
      <c r="C71" s="37">
        <v>47</v>
      </c>
      <c r="D71" s="37">
        <v>2</v>
      </c>
      <c r="E71" s="37">
        <v>466</v>
      </c>
      <c r="F71" s="37">
        <v>12</v>
      </c>
      <c r="G71" s="37">
        <v>235</v>
      </c>
      <c r="H71" s="37">
        <v>73</v>
      </c>
    </row>
    <row r="72" spans="2:8" ht="24.75" customHeight="1" hidden="1">
      <c r="B72" s="19">
        <v>3</v>
      </c>
      <c r="C72" s="37">
        <v>89</v>
      </c>
      <c r="D72" s="37">
        <v>1</v>
      </c>
      <c r="E72" s="37">
        <v>589</v>
      </c>
      <c r="F72" s="37">
        <v>13</v>
      </c>
      <c r="G72" s="37">
        <v>233</v>
      </c>
      <c r="H72" s="37">
        <v>46</v>
      </c>
    </row>
    <row r="73" spans="2:8" ht="30.75" customHeight="1">
      <c r="B73" s="315" t="s">
        <v>495</v>
      </c>
      <c r="C73" s="284">
        <f aca="true" t="shared" si="4" ref="C73:H73">SUM(C70:C72)</f>
        <v>175</v>
      </c>
      <c r="D73" s="284">
        <f t="shared" si="4"/>
        <v>4</v>
      </c>
      <c r="E73" s="284">
        <v>1515</v>
      </c>
      <c r="F73" s="284">
        <v>48</v>
      </c>
      <c r="G73" s="284">
        <f t="shared" si="4"/>
        <v>635</v>
      </c>
      <c r="H73" s="284">
        <f t="shared" si="4"/>
        <v>130</v>
      </c>
    </row>
    <row r="74" spans="2:8" ht="30.75" customHeight="1" hidden="1">
      <c r="B74" s="285">
        <v>4</v>
      </c>
      <c r="C74" s="37">
        <v>106</v>
      </c>
      <c r="D74" s="37">
        <v>2</v>
      </c>
      <c r="E74" s="37">
        <v>700</v>
      </c>
      <c r="F74" s="37">
        <v>13</v>
      </c>
      <c r="G74" s="37">
        <v>232</v>
      </c>
      <c r="H74" s="37">
        <v>50</v>
      </c>
    </row>
    <row r="75" spans="2:8" ht="30.75" customHeight="1" hidden="1">
      <c r="B75" s="285">
        <v>5</v>
      </c>
      <c r="C75" s="37">
        <v>79</v>
      </c>
      <c r="D75" s="37">
        <v>2</v>
      </c>
      <c r="E75" s="37">
        <v>729</v>
      </c>
      <c r="F75" s="37">
        <v>14</v>
      </c>
      <c r="G75" s="37">
        <v>219</v>
      </c>
      <c r="H75" s="37">
        <v>51</v>
      </c>
    </row>
    <row r="76" spans="2:8" ht="30.75" customHeight="1" hidden="1">
      <c r="B76" s="285">
        <v>6</v>
      </c>
      <c r="C76" s="37">
        <v>134</v>
      </c>
      <c r="D76" s="37">
        <v>2</v>
      </c>
      <c r="E76" s="37">
        <v>454</v>
      </c>
      <c r="F76" s="37">
        <v>13</v>
      </c>
      <c r="G76" s="37">
        <v>191</v>
      </c>
      <c r="H76" s="37">
        <v>24</v>
      </c>
    </row>
    <row r="77" spans="2:8" ht="30.75" customHeight="1" thickBot="1">
      <c r="B77" s="314" t="s">
        <v>441</v>
      </c>
      <c r="C77" s="284">
        <f aca="true" t="shared" si="5" ref="C77:H77">SUM(C74:C76)</f>
        <v>319</v>
      </c>
      <c r="D77" s="284">
        <f t="shared" si="5"/>
        <v>6</v>
      </c>
      <c r="E77" s="284">
        <v>1883</v>
      </c>
      <c r="F77" s="284">
        <v>40</v>
      </c>
      <c r="G77" s="284">
        <f t="shared" si="5"/>
        <v>642</v>
      </c>
      <c r="H77" s="284">
        <f t="shared" si="5"/>
        <v>125</v>
      </c>
    </row>
    <row r="78" spans="2:8" ht="30.75" customHeight="1" hidden="1">
      <c r="B78" s="286">
        <v>7</v>
      </c>
      <c r="C78" s="37">
        <v>108</v>
      </c>
      <c r="D78" s="37">
        <v>2</v>
      </c>
      <c r="E78" s="37">
        <v>616</v>
      </c>
      <c r="F78" s="37">
        <v>11</v>
      </c>
      <c r="G78" s="37">
        <v>215</v>
      </c>
      <c r="H78" s="37">
        <v>24</v>
      </c>
    </row>
    <row r="79" spans="2:8" ht="30.75" customHeight="1" hidden="1">
      <c r="B79" s="286">
        <v>8</v>
      </c>
      <c r="C79" s="37">
        <v>251</v>
      </c>
      <c r="D79" s="37">
        <v>2</v>
      </c>
      <c r="E79" s="37">
        <v>501</v>
      </c>
      <c r="F79" s="37">
        <v>12</v>
      </c>
      <c r="G79" s="37">
        <v>235</v>
      </c>
      <c r="H79" s="37">
        <v>21</v>
      </c>
    </row>
    <row r="80" spans="2:8" ht="30.75" customHeight="1" hidden="1" thickBot="1">
      <c r="B80" s="286">
        <v>9</v>
      </c>
      <c r="C80" s="37">
        <v>233</v>
      </c>
      <c r="D80" s="37">
        <v>0</v>
      </c>
      <c r="E80" s="37">
        <v>414</v>
      </c>
      <c r="F80" s="37">
        <v>3</v>
      </c>
      <c r="G80" s="37">
        <v>212</v>
      </c>
      <c r="H80" s="37">
        <v>20</v>
      </c>
    </row>
    <row r="81" spans="2:9" ht="30.75" customHeight="1" thickBot="1">
      <c r="B81" s="312" t="s">
        <v>496</v>
      </c>
      <c r="C81" s="313">
        <f aca="true" t="shared" si="6" ref="C81:H81">SUM(C78:C80)</f>
        <v>592</v>
      </c>
      <c r="D81" s="313">
        <f t="shared" si="6"/>
        <v>4</v>
      </c>
      <c r="E81" s="313">
        <v>1531</v>
      </c>
      <c r="F81" s="313">
        <v>26</v>
      </c>
      <c r="G81" s="313">
        <f t="shared" si="6"/>
        <v>662</v>
      </c>
      <c r="H81" s="313">
        <f t="shared" si="6"/>
        <v>65</v>
      </c>
      <c r="I81" s="34"/>
    </row>
    <row r="82" spans="2:8" ht="30.75" customHeight="1" hidden="1" thickBot="1">
      <c r="B82" s="286">
        <v>10</v>
      </c>
      <c r="C82" s="168">
        <v>195</v>
      </c>
      <c r="D82" s="168">
        <v>1</v>
      </c>
      <c r="E82" s="168">
        <v>452</v>
      </c>
      <c r="F82" s="168">
        <v>11</v>
      </c>
      <c r="G82" s="168">
        <v>211</v>
      </c>
      <c r="H82" s="168">
        <v>24</v>
      </c>
    </row>
    <row r="83" spans="2:8" ht="30.75" customHeight="1" hidden="1" thickBot="1">
      <c r="B83" s="286">
        <v>11</v>
      </c>
      <c r="C83" s="168">
        <v>103</v>
      </c>
      <c r="D83" s="168">
        <v>4</v>
      </c>
      <c r="E83" s="168">
        <v>396</v>
      </c>
      <c r="F83" s="168">
        <v>3</v>
      </c>
      <c r="G83" s="168">
        <v>215</v>
      </c>
      <c r="H83" s="168">
        <v>20</v>
      </c>
    </row>
    <row r="84" spans="2:8" ht="30.75" customHeight="1" hidden="1" thickBot="1">
      <c r="B84" s="286">
        <v>12</v>
      </c>
      <c r="C84" s="168">
        <v>76</v>
      </c>
      <c r="D84" s="168">
        <v>2</v>
      </c>
      <c r="E84" s="168">
        <v>363</v>
      </c>
      <c r="F84" s="168">
        <v>1</v>
      </c>
      <c r="G84" s="168">
        <v>214</v>
      </c>
      <c r="H84" s="168">
        <v>20</v>
      </c>
    </row>
    <row r="85" spans="2:8" ht="30.75" customHeight="1" thickBot="1">
      <c r="B85" s="312" t="s">
        <v>497</v>
      </c>
      <c r="C85" s="313">
        <f aca="true" t="shared" si="7" ref="C85:H85">SUM(C82:C84)</f>
        <v>374</v>
      </c>
      <c r="D85" s="313">
        <f t="shared" si="7"/>
        <v>7</v>
      </c>
      <c r="E85" s="313">
        <v>1211</v>
      </c>
      <c r="F85" s="313">
        <v>15</v>
      </c>
      <c r="G85" s="313">
        <f t="shared" si="7"/>
        <v>640</v>
      </c>
      <c r="H85" s="313">
        <f t="shared" si="7"/>
        <v>64</v>
      </c>
    </row>
    <row r="86" spans="1:8" ht="30.75" customHeight="1" thickBot="1">
      <c r="A86">
        <v>95</v>
      </c>
      <c r="B86" s="341">
        <v>1</v>
      </c>
      <c r="C86" s="168">
        <v>68</v>
      </c>
      <c r="D86" s="168">
        <v>1</v>
      </c>
      <c r="E86" s="168">
        <v>466</v>
      </c>
      <c r="F86" s="168">
        <v>6</v>
      </c>
      <c r="G86" s="168">
        <v>205</v>
      </c>
      <c r="H86" s="168">
        <v>19</v>
      </c>
    </row>
    <row r="87" spans="2:8" ht="30.75" customHeight="1" thickBot="1">
      <c r="B87" s="341">
        <v>2</v>
      </c>
      <c r="C87" s="168">
        <v>73</v>
      </c>
      <c r="D87" s="168">
        <v>0</v>
      </c>
      <c r="E87" s="168">
        <v>383</v>
      </c>
      <c r="F87" s="168">
        <v>10</v>
      </c>
      <c r="G87" s="168">
        <v>215</v>
      </c>
      <c r="H87" s="168">
        <v>19</v>
      </c>
    </row>
    <row r="88" spans="2:8" ht="30.75" customHeight="1" thickBot="1">
      <c r="B88" s="341">
        <v>3</v>
      </c>
      <c r="C88" s="168">
        <v>102</v>
      </c>
      <c r="D88" s="168">
        <v>5</v>
      </c>
      <c r="E88" s="168">
        <v>416</v>
      </c>
      <c r="F88" s="168">
        <v>3</v>
      </c>
      <c r="G88" s="168">
        <v>202</v>
      </c>
      <c r="H88" s="168">
        <v>21</v>
      </c>
    </row>
    <row r="89" spans="2:8" ht="30.75" customHeight="1" thickBot="1">
      <c r="B89" s="341" t="s">
        <v>503</v>
      </c>
      <c r="C89" s="168">
        <f aca="true" t="shared" si="8" ref="C89:H89">SUM(C86:C88)</f>
        <v>243</v>
      </c>
      <c r="D89" s="168">
        <f t="shared" si="8"/>
        <v>6</v>
      </c>
      <c r="E89" s="168">
        <f t="shared" si="8"/>
        <v>1265</v>
      </c>
      <c r="F89" s="168">
        <f t="shared" si="8"/>
        <v>19</v>
      </c>
      <c r="G89" s="168">
        <f t="shared" si="8"/>
        <v>622</v>
      </c>
      <c r="H89" s="168">
        <f t="shared" si="8"/>
        <v>59</v>
      </c>
    </row>
    <row r="90" spans="2:8" ht="30.75" customHeight="1">
      <c r="B90" s="351" t="s">
        <v>505</v>
      </c>
      <c r="C90" s="352">
        <v>53</v>
      </c>
      <c r="D90" s="352">
        <v>3</v>
      </c>
      <c r="E90" s="352">
        <v>684</v>
      </c>
      <c r="F90" s="352">
        <v>11</v>
      </c>
      <c r="G90" s="168">
        <v>206</v>
      </c>
      <c r="H90" s="168">
        <v>25</v>
      </c>
    </row>
    <row r="91" spans="2:8" ht="30.75" customHeight="1">
      <c r="B91" s="351" t="s">
        <v>506</v>
      </c>
      <c r="C91" s="352">
        <v>57</v>
      </c>
      <c r="D91" s="352">
        <v>0</v>
      </c>
      <c r="E91" s="352">
        <v>460</v>
      </c>
      <c r="F91" s="352">
        <v>6</v>
      </c>
      <c r="G91" s="352">
        <v>207</v>
      </c>
      <c r="H91" s="352">
        <v>21</v>
      </c>
    </row>
    <row r="92" spans="2:8" ht="30.75" customHeight="1" thickBot="1">
      <c r="B92" s="351" t="s">
        <v>507</v>
      </c>
      <c r="C92" s="352">
        <v>77</v>
      </c>
      <c r="D92" s="352">
        <v>3</v>
      </c>
      <c r="E92" s="352">
        <v>506</v>
      </c>
      <c r="F92" s="352">
        <v>9</v>
      </c>
      <c r="G92" s="352">
        <v>213</v>
      </c>
      <c r="H92" s="352">
        <v>28</v>
      </c>
    </row>
    <row r="93" spans="2:8" ht="30.75" customHeight="1">
      <c r="B93" s="341" t="s">
        <v>509</v>
      </c>
      <c r="C93" s="168">
        <f aca="true" t="shared" si="9" ref="C93:H93">SUM(C90:C92)</f>
        <v>187</v>
      </c>
      <c r="D93" s="168">
        <f t="shared" si="9"/>
        <v>6</v>
      </c>
      <c r="E93" s="168">
        <f t="shared" si="9"/>
        <v>1650</v>
      </c>
      <c r="F93" s="168">
        <f t="shared" si="9"/>
        <v>26</v>
      </c>
      <c r="G93" s="168">
        <f t="shared" si="9"/>
        <v>626</v>
      </c>
      <c r="H93" s="168">
        <f t="shared" si="9"/>
        <v>74</v>
      </c>
    </row>
    <row r="94" spans="2:8" ht="30.75" customHeight="1" thickBot="1">
      <c r="B94" s="341">
        <v>7</v>
      </c>
      <c r="C94" s="37">
        <v>62</v>
      </c>
      <c r="D94" s="37">
        <v>2</v>
      </c>
      <c r="E94" s="37">
        <v>498</v>
      </c>
      <c r="F94" s="37">
        <v>3</v>
      </c>
      <c r="G94" s="37">
        <v>217</v>
      </c>
      <c r="H94" s="37">
        <v>25</v>
      </c>
    </row>
    <row r="95" spans="2:8" ht="30.75" customHeight="1" thickBot="1">
      <c r="B95" s="341">
        <v>8</v>
      </c>
      <c r="C95" s="168">
        <v>88</v>
      </c>
      <c r="D95" s="168">
        <v>8</v>
      </c>
      <c r="E95" s="37">
        <v>500</v>
      </c>
      <c r="F95" s="37">
        <v>8</v>
      </c>
      <c r="G95" s="168">
        <v>251</v>
      </c>
      <c r="H95" s="168">
        <v>22</v>
      </c>
    </row>
    <row r="96" spans="2:8" ht="30.75" customHeight="1">
      <c r="B96" s="341">
        <v>9</v>
      </c>
      <c r="C96" s="168">
        <v>110</v>
      </c>
      <c r="D96" s="168">
        <v>2</v>
      </c>
      <c r="E96" s="37">
        <v>586</v>
      </c>
      <c r="F96" s="37">
        <v>2</v>
      </c>
      <c r="G96" s="168">
        <v>226</v>
      </c>
      <c r="H96" s="168">
        <v>26</v>
      </c>
    </row>
    <row r="97" spans="2:8" ht="30.75" customHeight="1">
      <c r="B97" s="341" t="s">
        <v>515</v>
      </c>
      <c r="C97" s="37">
        <f aca="true" t="shared" si="10" ref="C97:H97">SUM(C94:C96)</f>
        <v>260</v>
      </c>
      <c r="D97" s="37">
        <f t="shared" si="10"/>
        <v>12</v>
      </c>
      <c r="E97" s="37">
        <f t="shared" si="10"/>
        <v>1584</v>
      </c>
      <c r="F97" s="37">
        <f t="shared" si="10"/>
        <v>13</v>
      </c>
      <c r="G97" s="37">
        <f t="shared" si="10"/>
        <v>694</v>
      </c>
      <c r="H97" s="37">
        <f t="shared" si="10"/>
        <v>73</v>
      </c>
    </row>
    <row r="98" spans="2:8" ht="30.75" customHeight="1">
      <c r="B98" s="341">
        <v>10</v>
      </c>
      <c r="C98" s="37">
        <v>209</v>
      </c>
      <c r="D98" s="37">
        <v>1</v>
      </c>
      <c r="E98" s="37">
        <v>386</v>
      </c>
      <c r="F98" s="37">
        <v>5</v>
      </c>
      <c r="G98" s="37">
        <v>214</v>
      </c>
      <c r="H98" s="37">
        <v>25</v>
      </c>
    </row>
    <row r="99" spans="2:8" ht="30.75" customHeight="1">
      <c r="B99" s="341">
        <v>11</v>
      </c>
      <c r="C99" s="37">
        <v>106</v>
      </c>
      <c r="D99" s="37">
        <v>1</v>
      </c>
      <c r="E99" s="37">
        <v>685</v>
      </c>
      <c r="F99" s="37">
        <v>0</v>
      </c>
      <c r="G99" s="37">
        <v>216</v>
      </c>
      <c r="H99" s="37">
        <v>23</v>
      </c>
    </row>
    <row r="100" spans="2:8" ht="30.75" customHeight="1">
      <c r="B100" s="341">
        <v>12</v>
      </c>
      <c r="C100" s="37"/>
      <c r="D100" s="37"/>
      <c r="E100" s="37"/>
      <c r="F100" s="37"/>
      <c r="G100" s="37"/>
      <c r="H100" s="37"/>
    </row>
    <row r="101" spans="2:8" ht="30.75" customHeight="1">
      <c r="B101" s="341" t="s">
        <v>517</v>
      </c>
      <c r="C101" s="37"/>
      <c r="D101" s="37"/>
      <c r="E101" s="37"/>
      <c r="F101" s="37"/>
      <c r="G101" s="37"/>
      <c r="H101" s="37"/>
    </row>
    <row r="102" spans="2:8" ht="49.5" customHeight="1">
      <c r="B102" s="21" t="s">
        <v>498</v>
      </c>
      <c r="C102" s="145">
        <f aca="true" t="shared" si="11" ref="C102:H102">(C40-C34)/C34*100</f>
        <v>132.4607329842932</v>
      </c>
      <c r="D102" s="148">
        <f t="shared" si="11"/>
        <v>0</v>
      </c>
      <c r="E102" s="148"/>
      <c r="F102" s="148"/>
      <c r="G102" s="146">
        <f t="shared" si="11"/>
        <v>-2.2033898305084745</v>
      </c>
      <c r="H102" s="146">
        <f t="shared" si="11"/>
        <v>66.66666666666666</v>
      </c>
    </row>
    <row r="103" spans="2:8" ht="49.5" customHeight="1" thickBot="1">
      <c r="B103" s="15" t="s">
        <v>499</v>
      </c>
      <c r="C103" s="13">
        <f aca="true" t="shared" si="12" ref="C103:H103">(C40-C22)/C22*100</f>
        <v>286.0869565217391</v>
      </c>
      <c r="D103" s="13">
        <f t="shared" si="12"/>
        <v>300</v>
      </c>
      <c r="E103" s="13"/>
      <c r="F103" s="13"/>
      <c r="G103" s="13">
        <f t="shared" si="12"/>
        <v>-10.26438569206843</v>
      </c>
      <c r="H103" s="13">
        <f t="shared" si="12"/>
        <v>-28.57142857142857</v>
      </c>
    </row>
    <row r="104" ht="21.75" customHeight="1">
      <c r="B104" s="16" t="s">
        <v>500</v>
      </c>
    </row>
    <row r="105" ht="21.75" customHeight="1">
      <c r="B105" s="16" t="s">
        <v>501</v>
      </c>
    </row>
    <row r="106" ht="16.5">
      <c r="B106" s="52"/>
    </row>
  </sheetData>
  <mergeCells count="4">
    <mergeCell ref="B4:B7"/>
    <mergeCell ref="G4:H4"/>
    <mergeCell ref="C4:D4"/>
    <mergeCell ref="E4:F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102"/>
  <sheetViews>
    <sheetView showGridLines="0" workbookViewId="0" topLeftCell="A2">
      <pane xSplit="2" ySplit="71" topLeftCell="C85" activePane="bottomRight" state="frozen"/>
      <selection pane="topLeft" activeCell="A2" sqref="A2"/>
      <selection pane="topRight" activeCell="C2" sqref="C2"/>
      <selection pane="bottomLeft" activeCell="A73" sqref="A73"/>
      <selection pane="bottomRight" activeCell="I95" sqref="I95:J96"/>
    </sheetView>
  </sheetViews>
  <sheetFormatPr defaultColWidth="9.00390625" defaultRowHeight="16.5"/>
  <cols>
    <col min="1" max="1" width="3.00390625" style="0" customWidth="1"/>
    <col min="3" max="10" width="9.375" style="0" customWidth="1"/>
    <col min="11" max="12" width="2.625" style="0" customWidth="1"/>
  </cols>
  <sheetData>
    <row r="2" spans="2:10" ht="21">
      <c r="B2" s="2" t="s">
        <v>132</v>
      </c>
      <c r="C2" s="1"/>
      <c r="D2" s="1"/>
      <c r="E2" s="1"/>
      <c r="F2" s="1"/>
      <c r="G2" s="1"/>
      <c r="H2" s="1"/>
      <c r="I2" s="56"/>
      <c r="J2" s="56"/>
    </row>
    <row r="3" spans="2:8" ht="17.25" thickBot="1">
      <c r="B3" s="1"/>
      <c r="C3" s="1"/>
      <c r="D3" s="1"/>
      <c r="E3" s="1"/>
      <c r="F3" s="1"/>
      <c r="G3" s="1"/>
      <c r="H3" s="1"/>
    </row>
    <row r="4" spans="2:10" ht="25.5" customHeight="1">
      <c r="B4" s="658" t="s">
        <v>76</v>
      </c>
      <c r="C4" s="1202" t="s">
        <v>206</v>
      </c>
      <c r="D4" s="1203"/>
      <c r="E4" s="1207" t="s">
        <v>133</v>
      </c>
      <c r="F4" s="1201"/>
      <c r="G4" s="1201"/>
      <c r="H4" s="1203"/>
      <c r="I4" s="1200" t="s">
        <v>134</v>
      </c>
      <c r="J4" s="1201"/>
    </row>
    <row r="5" spans="2:10" ht="25.5" customHeight="1">
      <c r="B5" s="659"/>
      <c r="C5" s="88" t="s">
        <v>208</v>
      </c>
      <c r="D5" s="84" t="s">
        <v>209</v>
      </c>
      <c r="E5" s="1205" t="s">
        <v>86</v>
      </c>
      <c r="F5" s="1206"/>
      <c r="G5" s="1205" t="s">
        <v>87</v>
      </c>
      <c r="H5" s="1206"/>
      <c r="I5" s="84" t="s">
        <v>135</v>
      </c>
      <c r="J5" s="85" t="s">
        <v>136</v>
      </c>
    </row>
    <row r="6" spans="2:10" ht="25.5" customHeight="1">
      <c r="B6" s="659"/>
      <c r="C6" s="53"/>
      <c r="D6" s="45"/>
      <c r="E6" s="26" t="s">
        <v>135</v>
      </c>
      <c r="F6" s="26" t="s">
        <v>137</v>
      </c>
      <c r="G6" s="26" t="s">
        <v>135</v>
      </c>
      <c r="H6" s="26" t="s">
        <v>137</v>
      </c>
      <c r="I6" s="54"/>
      <c r="J6" s="86" t="s">
        <v>138</v>
      </c>
    </row>
    <row r="7" spans="2:10" ht="25.5" customHeight="1" thickBot="1">
      <c r="B7" s="1199"/>
      <c r="C7" s="82" t="s">
        <v>211</v>
      </c>
      <c r="D7" s="87" t="s">
        <v>211</v>
      </c>
      <c r="E7" s="55" t="s">
        <v>88</v>
      </c>
      <c r="F7" s="55" t="s">
        <v>88</v>
      </c>
      <c r="G7" s="55" t="s">
        <v>88</v>
      </c>
      <c r="H7" s="55" t="s">
        <v>88</v>
      </c>
      <c r="I7" s="83" t="s">
        <v>207</v>
      </c>
      <c r="J7" s="61" t="s">
        <v>89</v>
      </c>
    </row>
    <row r="8" spans="2:10" ht="24.75" customHeight="1" hidden="1">
      <c r="B8" s="19" t="s">
        <v>22</v>
      </c>
      <c r="C8" s="7">
        <v>230</v>
      </c>
      <c r="D8" s="7">
        <v>2</v>
      </c>
      <c r="E8" s="7">
        <v>629</v>
      </c>
      <c r="F8" s="7">
        <v>47</v>
      </c>
      <c r="G8" s="7">
        <v>2534</v>
      </c>
      <c r="H8" s="9">
        <v>203</v>
      </c>
      <c r="I8" s="9">
        <v>2552</v>
      </c>
      <c r="J8" s="9">
        <v>671</v>
      </c>
    </row>
    <row r="9" spans="2:10" ht="24.75" customHeight="1" hidden="1">
      <c r="B9" s="19" t="s">
        <v>23</v>
      </c>
      <c r="C9" s="7">
        <v>233</v>
      </c>
      <c r="D9" s="7">
        <v>13</v>
      </c>
      <c r="E9" s="7">
        <v>1199</v>
      </c>
      <c r="F9" s="7">
        <v>172</v>
      </c>
      <c r="G9" s="7">
        <v>3486</v>
      </c>
      <c r="H9" s="9">
        <v>336</v>
      </c>
      <c r="I9" s="9">
        <v>3782</v>
      </c>
      <c r="J9" s="9">
        <v>511</v>
      </c>
    </row>
    <row r="10" spans="2:10" ht="24.75" customHeight="1" hidden="1">
      <c r="B10" s="19" t="s">
        <v>24</v>
      </c>
      <c r="C10" s="7">
        <v>620</v>
      </c>
      <c r="D10" s="7">
        <v>20</v>
      </c>
      <c r="E10" s="7">
        <v>1122</v>
      </c>
      <c r="F10" s="7">
        <v>164</v>
      </c>
      <c r="G10" s="7">
        <v>3415</v>
      </c>
      <c r="H10" s="9">
        <v>397</v>
      </c>
      <c r="I10" s="9">
        <v>3938</v>
      </c>
      <c r="J10" s="9">
        <v>334</v>
      </c>
    </row>
    <row r="11" spans="2:8" ht="24.75" customHeight="1" hidden="1">
      <c r="B11" s="19"/>
      <c r="C11" s="7"/>
      <c r="D11" s="7"/>
      <c r="E11" s="7"/>
      <c r="F11" s="7"/>
      <c r="G11" s="7"/>
      <c r="H11" s="9"/>
    </row>
    <row r="12" spans="2:10" ht="24.75" customHeight="1" hidden="1">
      <c r="B12" s="19" t="s">
        <v>25</v>
      </c>
      <c r="C12" s="37">
        <v>546</v>
      </c>
      <c r="D12" s="37">
        <v>32</v>
      </c>
      <c r="E12" s="7">
        <v>967</v>
      </c>
      <c r="F12" s="7">
        <v>138</v>
      </c>
      <c r="G12" s="7">
        <v>3573</v>
      </c>
      <c r="H12" s="9">
        <v>278</v>
      </c>
      <c r="I12" s="7">
        <v>2697</v>
      </c>
      <c r="J12" s="7">
        <v>138</v>
      </c>
    </row>
    <row r="13" spans="2:10" ht="24.75" customHeight="1" hidden="1">
      <c r="B13" s="19" t="s">
        <v>16</v>
      </c>
      <c r="C13" s="37">
        <v>577</v>
      </c>
      <c r="D13" s="37">
        <v>31</v>
      </c>
      <c r="E13" s="7">
        <v>840</v>
      </c>
      <c r="F13" s="7">
        <v>105</v>
      </c>
      <c r="G13" s="7">
        <v>3438</v>
      </c>
      <c r="H13" s="9">
        <v>181</v>
      </c>
      <c r="I13" s="7">
        <v>3772</v>
      </c>
      <c r="J13" s="7">
        <v>12</v>
      </c>
    </row>
    <row r="14" spans="2:10" ht="24.75" customHeight="1" hidden="1">
      <c r="B14" s="19" t="s">
        <v>17</v>
      </c>
      <c r="C14" s="37">
        <v>1334</v>
      </c>
      <c r="D14" s="37">
        <v>28</v>
      </c>
      <c r="E14" s="7">
        <v>880</v>
      </c>
      <c r="F14" s="7">
        <v>45</v>
      </c>
      <c r="G14" s="7">
        <v>3623</v>
      </c>
      <c r="H14" s="9">
        <v>193</v>
      </c>
      <c r="I14" s="7">
        <v>3459</v>
      </c>
      <c r="J14" s="7">
        <v>3</v>
      </c>
    </row>
    <row r="15" spans="2:10" ht="24.75" customHeight="1" hidden="1">
      <c r="B15" s="19" t="s">
        <v>18</v>
      </c>
      <c r="C15" s="37">
        <v>1280</v>
      </c>
      <c r="D15" s="37">
        <v>29</v>
      </c>
      <c r="E15" s="7">
        <v>522</v>
      </c>
      <c r="F15" s="7">
        <v>11</v>
      </c>
      <c r="G15" s="7">
        <v>2941</v>
      </c>
      <c r="H15" s="9">
        <v>45</v>
      </c>
      <c r="I15" s="7">
        <v>3050</v>
      </c>
      <c r="J15" s="7">
        <v>28</v>
      </c>
    </row>
    <row r="16" spans="2:10" ht="24.75" customHeight="1" hidden="1">
      <c r="B16" s="19" t="s">
        <v>19</v>
      </c>
      <c r="C16" s="37">
        <v>641</v>
      </c>
      <c r="D16" s="37">
        <v>15</v>
      </c>
      <c r="E16" s="7">
        <v>1162</v>
      </c>
      <c r="F16" s="7">
        <v>11</v>
      </c>
      <c r="G16" s="7">
        <v>2355</v>
      </c>
      <c r="H16" s="9">
        <v>42</v>
      </c>
      <c r="I16" s="7">
        <v>2870</v>
      </c>
      <c r="J16" s="7">
        <v>83</v>
      </c>
    </row>
    <row r="17" spans="2:8" ht="24.75" customHeight="1" hidden="1">
      <c r="B17" s="10"/>
      <c r="C17" s="22"/>
      <c r="D17" s="22"/>
      <c r="E17" s="27"/>
      <c r="F17" s="27"/>
      <c r="G17" s="27"/>
      <c r="H17" s="27"/>
    </row>
    <row r="18" spans="2:10" ht="24.75" customHeight="1" hidden="1">
      <c r="B18" s="19" t="s">
        <v>77</v>
      </c>
      <c r="C18" s="37">
        <f>SUM(C19:C21,C23:C25,C27:C29,C31:C33)</f>
        <v>679</v>
      </c>
      <c r="D18" s="37">
        <f>SUM(D19:D21,D23:D25,D27:D29,D31:D33)</f>
        <v>24</v>
      </c>
      <c r="E18" s="37">
        <v>843</v>
      </c>
      <c r="F18" s="37">
        <v>35</v>
      </c>
      <c r="G18" s="37">
        <v>3635</v>
      </c>
      <c r="H18" s="37">
        <v>102</v>
      </c>
      <c r="I18" s="11">
        <v>2253</v>
      </c>
      <c r="J18" s="11">
        <v>82</v>
      </c>
    </row>
    <row r="19" spans="2:10" ht="24.75" customHeight="1" hidden="1">
      <c r="B19" s="19">
        <v>1</v>
      </c>
      <c r="C19" s="37">
        <v>42</v>
      </c>
      <c r="D19" s="37">
        <v>1</v>
      </c>
      <c r="E19" s="37"/>
      <c r="F19" s="37"/>
      <c r="G19" s="37"/>
      <c r="H19" s="37"/>
      <c r="I19" s="11"/>
      <c r="J19" s="11"/>
    </row>
    <row r="20" spans="2:10" ht="24.75" customHeight="1" hidden="1">
      <c r="B20" s="19">
        <v>2</v>
      </c>
      <c r="C20" s="37">
        <v>34</v>
      </c>
      <c r="D20" s="37">
        <v>0</v>
      </c>
      <c r="E20" s="37"/>
      <c r="F20" s="37"/>
      <c r="G20" s="37"/>
      <c r="H20" s="37"/>
      <c r="I20" s="11"/>
      <c r="J20" s="11"/>
    </row>
    <row r="21" spans="2:10" ht="24.75" customHeight="1" hidden="1">
      <c r="B21" s="19">
        <v>3</v>
      </c>
      <c r="C21" s="37">
        <v>39</v>
      </c>
      <c r="D21" s="37">
        <v>1</v>
      </c>
      <c r="E21" s="37"/>
      <c r="F21" s="37"/>
      <c r="G21" s="37"/>
      <c r="H21" s="37"/>
      <c r="I21" s="11"/>
      <c r="J21" s="11"/>
    </row>
    <row r="22" spans="2:10" ht="24.75" customHeight="1" hidden="1">
      <c r="B22" s="19" t="s">
        <v>21</v>
      </c>
      <c r="C22" s="37">
        <f>SUM(C19:C21)</f>
        <v>115</v>
      </c>
      <c r="D22" s="37">
        <f>SUM(D19:D21)</f>
        <v>2</v>
      </c>
      <c r="E22" s="37">
        <v>289</v>
      </c>
      <c r="F22" s="37">
        <v>11</v>
      </c>
      <c r="G22" s="37">
        <v>721</v>
      </c>
      <c r="H22" s="37">
        <v>24</v>
      </c>
      <c r="I22" s="77">
        <v>643</v>
      </c>
      <c r="J22" s="77">
        <v>42</v>
      </c>
    </row>
    <row r="23" spans="2:10" ht="24.75" customHeight="1" hidden="1">
      <c r="B23" s="19">
        <v>4</v>
      </c>
      <c r="C23" s="37">
        <v>68</v>
      </c>
      <c r="D23" s="37">
        <v>1</v>
      </c>
      <c r="E23" s="37"/>
      <c r="F23" s="37"/>
      <c r="G23" s="37"/>
      <c r="H23" s="37"/>
      <c r="I23" s="77"/>
      <c r="J23" s="77"/>
    </row>
    <row r="24" spans="2:10" ht="24.75" customHeight="1" hidden="1">
      <c r="B24" s="19">
        <v>5</v>
      </c>
      <c r="C24" s="37">
        <v>82</v>
      </c>
      <c r="D24" s="37">
        <v>1</v>
      </c>
      <c r="E24" s="37"/>
      <c r="F24" s="37"/>
      <c r="G24" s="37"/>
      <c r="H24" s="37"/>
      <c r="I24" s="77"/>
      <c r="J24" s="77"/>
    </row>
    <row r="25" spans="2:10" ht="24.75" customHeight="1" hidden="1">
      <c r="B25" s="19">
        <v>6</v>
      </c>
      <c r="C25" s="37">
        <v>60</v>
      </c>
      <c r="D25" s="37">
        <v>3</v>
      </c>
      <c r="E25" s="37"/>
      <c r="F25" s="37"/>
      <c r="G25" s="37"/>
      <c r="H25" s="37"/>
      <c r="I25" s="77"/>
      <c r="J25" s="77"/>
    </row>
    <row r="26" spans="2:10" ht="24.75" customHeight="1" hidden="1">
      <c r="B26" s="19" t="s">
        <v>26</v>
      </c>
      <c r="C26" s="37">
        <f>SUM(C23:C25)</f>
        <v>210</v>
      </c>
      <c r="D26" s="37">
        <f>SUM(D23:D25)</f>
        <v>5</v>
      </c>
      <c r="E26" s="37">
        <v>125</v>
      </c>
      <c r="F26" s="37">
        <v>10</v>
      </c>
      <c r="G26" s="37">
        <v>780</v>
      </c>
      <c r="H26" s="37">
        <v>34</v>
      </c>
      <c r="I26" s="77">
        <v>423</v>
      </c>
      <c r="J26" s="77">
        <v>17</v>
      </c>
    </row>
    <row r="27" spans="2:10" ht="24.75" customHeight="1" hidden="1">
      <c r="B27" s="19">
        <v>7</v>
      </c>
      <c r="C27" s="37">
        <v>47</v>
      </c>
      <c r="D27" s="37">
        <v>4</v>
      </c>
      <c r="E27" s="37"/>
      <c r="F27" s="37"/>
      <c r="G27" s="37"/>
      <c r="H27" s="37"/>
      <c r="I27" s="77"/>
      <c r="J27" s="77"/>
    </row>
    <row r="28" spans="2:10" ht="24.75" customHeight="1" hidden="1">
      <c r="B28" s="19">
        <v>8</v>
      </c>
      <c r="C28" s="37">
        <v>55</v>
      </c>
      <c r="D28" s="37">
        <v>4</v>
      </c>
      <c r="E28" s="37"/>
      <c r="F28" s="37"/>
      <c r="G28" s="37"/>
      <c r="H28" s="37"/>
      <c r="I28" s="77"/>
      <c r="J28" s="77"/>
    </row>
    <row r="29" spans="2:10" ht="24.75" customHeight="1" hidden="1">
      <c r="B29" s="19">
        <v>9</v>
      </c>
      <c r="C29" s="37">
        <v>61</v>
      </c>
      <c r="D29" s="37">
        <v>1</v>
      </c>
      <c r="E29" s="37"/>
      <c r="F29" s="37"/>
      <c r="G29" s="37"/>
      <c r="H29" s="37"/>
      <c r="I29" s="77"/>
      <c r="J29" s="77"/>
    </row>
    <row r="30" spans="2:10" ht="24.75" customHeight="1" hidden="1">
      <c r="B30" s="19" t="s">
        <v>27</v>
      </c>
      <c r="C30" s="37">
        <f>SUM(C27:C29)</f>
        <v>163</v>
      </c>
      <c r="D30" s="37">
        <f>SUM(D27:D29)</f>
        <v>9</v>
      </c>
      <c r="E30" s="37">
        <v>192</v>
      </c>
      <c r="F30" s="37">
        <v>11</v>
      </c>
      <c r="G30" s="37">
        <v>1231</v>
      </c>
      <c r="H30" s="37">
        <v>41</v>
      </c>
      <c r="I30" s="77">
        <v>597</v>
      </c>
      <c r="J30" s="77">
        <v>5</v>
      </c>
    </row>
    <row r="31" spans="2:10" ht="24.75" customHeight="1" hidden="1">
      <c r="B31" s="19">
        <v>10</v>
      </c>
      <c r="C31" s="37">
        <v>72</v>
      </c>
      <c r="D31" s="37">
        <v>3</v>
      </c>
      <c r="E31" s="37"/>
      <c r="F31" s="37"/>
      <c r="G31" s="37"/>
      <c r="H31" s="37"/>
      <c r="I31" s="77"/>
      <c r="J31" s="77"/>
    </row>
    <row r="32" spans="2:10" ht="24.75" customHeight="1" hidden="1">
      <c r="B32" s="19">
        <v>11</v>
      </c>
      <c r="C32" s="37">
        <v>46</v>
      </c>
      <c r="D32" s="37">
        <v>5</v>
      </c>
      <c r="E32" s="37"/>
      <c r="F32" s="37"/>
      <c r="G32" s="37"/>
      <c r="H32" s="37"/>
      <c r="I32" s="77"/>
      <c r="J32" s="77"/>
    </row>
    <row r="33" spans="2:10" ht="24.75" customHeight="1" hidden="1">
      <c r="B33" s="19">
        <v>12</v>
      </c>
      <c r="C33" s="37">
        <v>73</v>
      </c>
      <c r="D33" s="37">
        <v>0</v>
      </c>
      <c r="E33" s="37"/>
      <c r="F33" s="37"/>
      <c r="G33" s="37"/>
      <c r="H33" s="37"/>
      <c r="I33" s="77"/>
      <c r="J33" s="77"/>
    </row>
    <row r="34" spans="2:10" ht="24.75" customHeight="1" hidden="1">
      <c r="B34" s="19" t="s">
        <v>28</v>
      </c>
      <c r="C34" s="37">
        <f>SUM(C31:C33)</f>
        <v>191</v>
      </c>
      <c r="D34" s="37">
        <f>SUM(D31:D33)</f>
        <v>8</v>
      </c>
      <c r="E34" s="37">
        <v>237</v>
      </c>
      <c r="F34" s="37">
        <v>3</v>
      </c>
      <c r="G34" s="37">
        <v>903</v>
      </c>
      <c r="H34" s="37">
        <v>3</v>
      </c>
      <c r="I34" s="77">
        <v>590</v>
      </c>
      <c r="J34" s="77">
        <v>18</v>
      </c>
    </row>
    <row r="35" spans="2:8" ht="24.75" customHeight="1" hidden="1">
      <c r="B35" s="10"/>
      <c r="C35" s="37"/>
      <c r="D35" s="37"/>
      <c r="E35" s="37"/>
      <c r="F35" s="37"/>
      <c r="G35" s="37"/>
      <c r="H35" s="37"/>
    </row>
    <row r="36" spans="2:8" ht="24.75" customHeight="1" hidden="1">
      <c r="B36" s="19" t="s">
        <v>20</v>
      </c>
      <c r="C36" s="37"/>
      <c r="D36" s="37"/>
      <c r="E36" s="37"/>
      <c r="F36" s="37"/>
      <c r="G36" s="37"/>
      <c r="H36" s="37"/>
    </row>
    <row r="37" spans="2:8" ht="24.75" customHeight="1" hidden="1">
      <c r="B37" s="19">
        <v>1</v>
      </c>
      <c r="C37" s="37">
        <v>324</v>
      </c>
      <c r="D37" s="37">
        <v>2</v>
      </c>
      <c r="E37" s="37"/>
      <c r="F37" s="37"/>
      <c r="G37" s="37"/>
      <c r="H37" s="37"/>
    </row>
    <row r="38" spans="2:10" ht="24.75" customHeight="1" hidden="1">
      <c r="B38" s="19">
        <v>2</v>
      </c>
      <c r="C38" s="37">
        <v>36</v>
      </c>
      <c r="D38" s="37">
        <v>1</v>
      </c>
      <c r="E38" s="37">
        <v>140</v>
      </c>
      <c r="F38" s="37">
        <v>8</v>
      </c>
      <c r="G38" s="37">
        <v>221</v>
      </c>
      <c r="H38" s="37">
        <v>10</v>
      </c>
      <c r="I38" s="77">
        <v>170</v>
      </c>
      <c r="J38" s="77">
        <v>12</v>
      </c>
    </row>
    <row r="39" spans="2:8" ht="24.75" customHeight="1" hidden="1">
      <c r="B39" s="19">
        <v>3</v>
      </c>
      <c r="C39" s="37">
        <v>84</v>
      </c>
      <c r="D39" s="37">
        <v>5</v>
      </c>
      <c r="E39" s="37">
        <v>137</v>
      </c>
      <c r="F39" s="37">
        <v>1</v>
      </c>
      <c r="G39" s="37">
        <v>388</v>
      </c>
      <c r="H39" s="37">
        <v>4</v>
      </c>
    </row>
    <row r="40" spans="2:10" ht="24.75" customHeight="1" hidden="1" thickBot="1">
      <c r="B40" s="20" t="s">
        <v>21</v>
      </c>
      <c r="C40" s="37">
        <f>SUM(C37:C39)</f>
        <v>444</v>
      </c>
      <c r="D40" s="37">
        <f>SUM(D37:D39)</f>
        <v>8</v>
      </c>
      <c r="E40" s="37">
        <v>318</v>
      </c>
      <c r="F40" s="37">
        <v>15</v>
      </c>
      <c r="G40" s="37">
        <v>910</v>
      </c>
      <c r="H40" s="37">
        <v>22</v>
      </c>
      <c r="I40" s="37">
        <v>577</v>
      </c>
      <c r="J40" s="37">
        <v>30</v>
      </c>
    </row>
    <row r="41" spans="2:10" ht="24.75" customHeight="1" hidden="1">
      <c r="B41" s="19">
        <v>4</v>
      </c>
      <c r="C41" s="37"/>
      <c r="D41" s="37"/>
      <c r="E41" s="37">
        <v>51</v>
      </c>
      <c r="F41" s="37">
        <v>0</v>
      </c>
      <c r="G41" s="37">
        <v>346</v>
      </c>
      <c r="H41" s="37">
        <v>10</v>
      </c>
      <c r="I41" s="37">
        <v>258</v>
      </c>
      <c r="J41" s="37">
        <v>4</v>
      </c>
    </row>
    <row r="42" spans="2:10" ht="24.75" customHeight="1" hidden="1">
      <c r="B42" s="19">
        <v>5</v>
      </c>
      <c r="C42" s="37"/>
      <c r="D42" s="37"/>
      <c r="E42" s="37">
        <v>121</v>
      </c>
      <c r="F42" s="37">
        <v>4</v>
      </c>
      <c r="G42" s="37">
        <v>797</v>
      </c>
      <c r="H42" s="37">
        <v>34</v>
      </c>
      <c r="I42" s="37">
        <v>230</v>
      </c>
      <c r="J42" s="37">
        <v>5</v>
      </c>
    </row>
    <row r="43" spans="2:10" ht="24.75" customHeight="1" hidden="1">
      <c r="B43" s="19">
        <v>6</v>
      </c>
      <c r="C43" s="37"/>
      <c r="D43" s="37"/>
      <c r="E43" s="37">
        <v>92</v>
      </c>
      <c r="F43" s="37">
        <v>1</v>
      </c>
      <c r="G43" s="37">
        <v>458</v>
      </c>
      <c r="H43" s="37">
        <v>47</v>
      </c>
      <c r="I43" s="37">
        <v>220</v>
      </c>
      <c r="J43" s="37">
        <v>3</v>
      </c>
    </row>
    <row r="44" spans="2:10" ht="24.75" customHeight="1" hidden="1">
      <c r="B44" s="19" t="s">
        <v>264</v>
      </c>
      <c r="C44" s="37"/>
      <c r="D44" s="37"/>
      <c r="E44" s="37">
        <f aca="true" t="shared" si="0" ref="E44:J44">SUM(E41:E43)</f>
        <v>264</v>
      </c>
      <c r="F44" s="37">
        <f t="shared" si="0"/>
        <v>5</v>
      </c>
      <c r="G44" s="37">
        <f t="shared" si="0"/>
        <v>1601</v>
      </c>
      <c r="H44" s="37">
        <f t="shared" si="0"/>
        <v>91</v>
      </c>
      <c r="I44" s="37">
        <f t="shared" si="0"/>
        <v>708</v>
      </c>
      <c r="J44" s="37">
        <f t="shared" si="0"/>
        <v>12</v>
      </c>
    </row>
    <row r="45" spans="2:10" ht="24.75" customHeight="1" hidden="1">
      <c r="B45" s="19">
        <v>7</v>
      </c>
      <c r="C45" s="37"/>
      <c r="D45" s="37"/>
      <c r="E45" s="37">
        <v>139</v>
      </c>
      <c r="F45" s="37">
        <v>3</v>
      </c>
      <c r="G45" s="37">
        <v>419</v>
      </c>
      <c r="H45" s="37">
        <v>1</v>
      </c>
      <c r="I45" s="37">
        <v>276</v>
      </c>
      <c r="J45" s="37">
        <v>4</v>
      </c>
    </row>
    <row r="46" spans="2:10" ht="24.75" customHeight="1" hidden="1">
      <c r="B46" s="19">
        <v>8</v>
      </c>
      <c r="C46" s="37"/>
      <c r="D46" s="37"/>
      <c r="E46" s="37">
        <v>178</v>
      </c>
      <c r="F46" s="37">
        <v>1</v>
      </c>
      <c r="G46" s="37">
        <v>319</v>
      </c>
      <c r="H46" s="37">
        <v>5</v>
      </c>
      <c r="I46" s="37">
        <v>189</v>
      </c>
      <c r="J46" s="37">
        <v>0</v>
      </c>
    </row>
    <row r="47" spans="2:10" ht="24.75" customHeight="1" hidden="1">
      <c r="B47" s="19">
        <v>9</v>
      </c>
      <c r="C47" s="37"/>
      <c r="D47" s="37"/>
      <c r="E47" s="37">
        <v>61</v>
      </c>
      <c r="F47" s="37">
        <v>0</v>
      </c>
      <c r="G47" s="37">
        <v>424</v>
      </c>
      <c r="H47" s="37">
        <v>3</v>
      </c>
      <c r="I47" s="37">
        <v>178</v>
      </c>
      <c r="J47" s="37">
        <v>3</v>
      </c>
    </row>
    <row r="48" spans="2:10" ht="24.75" customHeight="1" hidden="1">
      <c r="B48" s="19" t="s">
        <v>27</v>
      </c>
      <c r="C48" s="37"/>
      <c r="D48" s="37"/>
      <c r="E48" s="37">
        <f aca="true" t="shared" si="1" ref="E48:J48">SUM(E45:E47)</f>
        <v>378</v>
      </c>
      <c r="F48" s="37">
        <f t="shared" si="1"/>
        <v>4</v>
      </c>
      <c r="G48" s="37">
        <f t="shared" si="1"/>
        <v>1162</v>
      </c>
      <c r="H48" s="37">
        <f t="shared" si="1"/>
        <v>9</v>
      </c>
      <c r="I48" s="37">
        <f t="shared" si="1"/>
        <v>643</v>
      </c>
      <c r="J48" s="37">
        <f t="shared" si="1"/>
        <v>7</v>
      </c>
    </row>
    <row r="49" spans="2:10" ht="24.75" customHeight="1" hidden="1">
      <c r="B49" s="19">
        <v>10</v>
      </c>
      <c r="C49" s="37"/>
      <c r="D49" s="37"/>
      <c r="E49" s="37">
        <v>113</v>
      </c>
      <c r="F49" s="37">
        <v>12</v>
      </c>
      <c r="G49" s="37">
        <v>458</v>
      </c>
      <c r="H49" s="37">
        <v>1</v>
      </c>
      <c r="I49" s="37">
        <v>188</v>
      </c>
      <c r="J49" s="37">
        <v>2</v>
      </c>
    </row>
    <row r="50" spans="2:10" ht="24.75" customHeight="1" hidden="1">
      <c r="B50" s="19">
        <v>11</v>
      </c>
      <c r="C50" s="37"/>
      <c r="D50" s="37"/>
      <c r="E50" s="37">
        <v>82</v>
      </c>
      <c r="F50" s="37">
        <v>5</v>
      </c>
      <c r="G50" s="37">
        <v>336</v>
      </c>
      <c r="H50" s="37">
        <v>5</v>
      </c>
      <c r="I50" s="37">
        <v>155</v>
      </c>
      <c r="J50" s="37">
        <v>1</v>
      </c>
    </row>
    <row r="51" spans="2:10" ht="24.75" customHeight="1" hidden="1">
      <c r="B51" s="19">
        <v>12</v>
      </c>
      <c r="C51" s="37"/>
      <c r="D51" s="37"/>
      <c r="E51" s="37">
        <v>54</v>
      </c>
      <c r="F51" s="37">
        <v>3</v>
      </c>
      <c r="G51" s="37">
        <v>308</v>
      </c>
      <c r="H51" s="37">
        <v>7</v>
      </c>
      <c r="I51" s="37">
        <v>153</v>
      </c>
      <c r="J51" s="37">
        <v>0</v>
      </c>
    </row>
    <row r="52" spans="2:10" ht="24.75" customHeight="1" hidden="1">
      <c r="B52" s="19" t="s">
        <v>266</v>
      </c>
      <c r="C52" s="37"/>
      <c r="D52" s="37"/>
      <c r="E52" s="37">
        <f aca="true" t="shared" si="2" ref="E52:J52">SUM(E49:E51)</f>
        <v>249</v>
      </c>
      <c r="F52" s="37">
        <f t="shared" si="2"/>
        <v>20</v>
      </c>
      <c r="G52" s="37">
        <f t="shared" si="2"/>
        <v>1102</v>
      </c>
      <c r="H52" s="37">
        <f t="shared" si="2"/>
        <v>13</v>
      </c>
      <c r="I52" s="37">
        <f t="shared" si="2"/>
        <v>496</v>
      </c>
      <c r="J52" s="37">
        <f t="shared" si="2"/>
        <v>3</v>
      </c>
    </row>
    <row r="53" spans="2:10" ht="24.75" customHeight="1" hidden="1">
      <c r="B53" s="19" t="s">
        <v>265</v>
      </c>
      <c r="C53" s="37"/>
      <c r="D53" s="37"/>
      <c r="E53" s="37"/>
      <c r="F53" s="37"/>
      <c r="G53" s="37"/>
      <c r="H53" s="37"/>
      <c r="I53" s="37"/>
      <c r="J53" s="37"/>
    </row>
    <row r="54" spans="2:10" ht="24.75" customHeight="1" hidden="1">
      <c r="B54" s="19" t="s">
        <v>267</v>
      </c>
      <c r="C54" s="37">
        <v>42</v>
      </c>
      <c r="D54" s="37">
        <v>0</v>
      </c>
      <c r="E54" s="37">
        <v>45</v>
      </c>
      <c r="F54" s="37">
        <v>0</v>
      </c>
      <c r="G54" s="37">
        <v>324</v>
      </c>
      <c r="H54" s="37">
        <v>2</v>
      </c>
      <c r="I54" s="37">
        <v>160</v>
      </c>
      <c r="J54" s="37">
        <v>0</v>
      </c>
    </row>
    <row r="55" spans="2:10" ht="24.75" customHeight="1" hidden="1">
      <c r="B55" s="19" t="s">
        <v>268</v>
      </c>
      <c r="C55" s="37">
        <v>155</v>
      </c>
      <c r="D55" s="37">
        <v>46</v>
      </c>
      <c r="E55" s="37">
        <v>62</v>
      </c>
      <c r="F55" s="37">
        <v>3</v>
      </c>
      <c r="G55" s="37">
        <v>308</v>
      </c>
      <c r="H55" s="37">
        <v>7</v>
      </c>
      <c r="I55" s="37">
        <v>234</v>
      </c>
      <c r="J55" s="37">
        <v>5</v>
      </c>
    </row>
    <row r="56" spans="2:10" ht="24.75" customHeight="1" hidden="1">
      <c r="B56" s="19" t="s">
        <v>269</v>
      </c>
      <c r="C56" s="37">
        <v>89</v>
      </c>
      <c r="D56" s="37">
        <v>7</v>
      </c>
      <c r="E56" s="37">
        <v>65</v>
      </c>
      <c r="F56" s="37">
        <v>0</v>
      </c>
      <c r="G56" s="37">
        <v>374</v>
      </c>
      <c r="H56" s="37">
        <v>7</v>
      </c>
      <c r="I56" s="37">
        <v>253</v>
      </c>
      <c r="J56" s="37">
        <v>2</v>
      </c>
    </row>
    <row r="57" spans="2:10" ht="24.75" customHeight="1" hidden="1">
      <c r="B57" s="19" t="s">
        <v>21</v>
      </c>
      <c r="C57" s="37">
        <f>SUM(C54:C56)</f>
        <v>286</v>
      </c>
      <c r="D57" s="37">
        <f>SUM(D54:D56)</f>
        <v>53</v>
      </c>
      <c r="E57" s="37">
        <f aca="true" t="shared" si="3" ref="E57:J57">SUM(E54:E56)</f>
        <v>172</v>
      </c>
      <c r="F57" s="37">
        <f t="shared" si="3"/>
        <v>3</v>
      </c>
      <c r="G57" s="37">
        <f t="shared" si="3"/>
        <v>1006</v>
      </c>
      <c r="H57" s="37">
        <f t="shared" si="3"/>
        <v>16</v>
      </c>
      <c r="I57" s="37">
        <f t="shared" si="3"/>
        <v>647</v>
      </c>
      <c r="J57" s="37">
        <f t="shared" si="3"/>
        <v>7</v>
      </c>
    </row>
    <row r="58" spans="2:10" ht="24.75" customHeight="1" hidden="1">
      <c r="B58" s="19">
        <v>4</v>
      </c>
      <c r="C58" s="37">
        <v>55</v>
      </c>
      <c r="D58" s="37">
        <v>3</v>
      </c>
      <c r="E58" s="37">
        <v>86</v>
      </c>
      <c r="F58" s="37">
        <v>3</v>
      </c>
      <c r="G58" s="37">
        <v>229</v>
      </c>
      <c r="H58" s="37">
        <v>3</v>
      </c>
      <c r="I58" s="37">
        <v>199</v>
      </c>
      <c r="J58" s="37">
        <v>6</v>
      </c>
    </row>
    <row r="59" spans="2:10" ht="24.75" customHeight="1" hidden="1">
      <c r="B59" s="19">
        <v>5</v>
      </c>
      <c r="C59" s="37">
        <v>173</v>
      </c>
      <c r="D59" s="37">
        <v>1</v>
      </c>
      <c r="E59" s="37">
        <v>58</v>
      </c>
      <c r="F59" s="37">
        <v>1</v>
      </c>
      <c r="G59" s="37">
        <v>336</v>
      </c>
      <c r="H59" s="37">
        <v>12</v>
      </c>
      <c r="I59" s="37">
        <v>192</v>
      </c>
      <c r="J59" s="37">
        <v>9</v>
      </c>
    </row>
    <row r="60" spans="2:10" ht="24.75" customHeight="1" hidden="1">
      <c r="B60" s="19">
        <v>6</v>
      </c>
      <c r="C60" s="37">
        <v>94</v>
      </c>
      <c r="D60" s="37">
        <v>2</v>
      </c>
      <c r="E60" s="37">
        <v>60</v>
      </c>
      <c r="F60" s="37">
        <v>0</v>
      </c>
      <c r="G60" s="37">
        <v>316</v>
      </c>
      <c r="H60" s="37">
        <v>2</v>
      </c>
      <c r="I60" s="37">
        <v>204</v>
      </c>
      <c r="J60" s="37">
        <v>14</v>
      </c>
    </row>
    <row r="61" spans="2:10" ht="24.75" customHeight="1" hidden="1" thickBot="1">
      <c r="B61" s="20" t="s">
        <v>26</v>
      </c>
      <c r="C61" s="38">
        <f aca="true" t="shared" si="4" ref="C61:J61">SUM(C58:C60)</f>
        <v>322</v>
      </c>
      <c r="D61" s="46">
        <f t="shared" si="4"/>
        <v>6</v>
      </c>
      <c r="E61" s="46">
        <f t="shared" si="4"/>
        <v>204</v>
      </c>
      <c r="F61" s="46">
        <f t="shared" si="4"/>
        <v>4</v>
      </c>
      <c r="G61" s="46">
        <f t="shared" si="4"/>
        <v>881</v>
      </c>
      <c r="H61" s="46">
        <f t="shared" si="4"/>
        <v>17</v>
      </c>
      <c r="I61" s="46">
        <f t="shared" si="4"/>
        <v>595</v>
      </c>
      <c r="J61" s="46">
        <f t="shared" si="4"/>
        <v>29</v>
      </c>
    </row>
    <row r="62" spans="2:10" ht="24.75" customHeight="1" hidden="1">
      <c r="B62" s="19">
        <v>7</v>
      </c>
      <c r="C62" s="37">
        <v>78</v>
      </c>
      <c r="D62" s="37">
        <v>4</v>
      </c>
      <c r="E62" s="37">
        <v>71</v>
      </c>
      <c r="F62" s="37">
        <v>1</v>
      </c>
      <c r="G62" s="37">
        <v>388</v>
      </c>
      <c r="H62" s="37">
        <v>2</v>
      </c>
      <c r="I62" s="37">
        <v>227</v>
      </c>
      <c r="J62" s="37">
        <v>21</v>
      </c>
    </row>
    <row r="63" spans="2:10" ht="24.75" customHeight="1" hidden="1">
      <c r="B63" s="19">
        <v>8</v>
      </c>
      <c r="C63" s="37">
        <v>104</v>
      </c>
      <c r="D63" s="37">
        <v>1</v>
      </c>
      <c r="E63" s="37">
        <v>33</v>
      </c>
      <c r="F63" s="37">
        <v>1</v>
      </c>
      <c r="G63" s="37">
        <v>339</v>
      </c>
      <c r="H63" s="37">
        <v>9</v>
      </c>
      <c r="I63" s="37">
        <v>232</v>
      </c>
      <c r="J63" s="37">
        <v>28</v>
      </c>
    </row>
    <row r="64" spans="2:10" ht="24.75" customHeight="1" hidden="1">
      <c r="B64" s="19">
        <v>9</v>
      </c>
      <c r="C64" s="37">
        <v>141</v>
      </c>
      <c r="D64" s="37">
        <v>2</v>
      </c>
      <c r="E64" s="37">
        <v>61</v>
      </c>
      <c r="F64" s="37">
        <v>1</v>
      </c>
      <c r="G64" s="37">
        <v>412</v>
      </c>
      <c r="H64" s="37">
        <v>5</v>
      </c>
      <c r="I64" s="37">
        <v>234</v>
      </c>
      <c r="J64" s="37">
        <v>29</v>
      </c>
    </row>
    <row r="65" spans="2:10" ht="24.75" customHeight="1" hidden="1">
      <c r="B65" s="19" t="s">
        <v>27</v>
      </c>
      <c r="C65" s="37">
        <f>SUM(C62:C64)</f>
        <v>323</v>
      </c>
      <c r="D65" s="37">
        <f aca="true" t="shared" si="5" ref="D65:J65">SUM(D62:D64)</f>
        <v>7</v>
      </c>
      <c r="E65" s="37">
        <f t="shared" si="5"/>
        <v>165</v>
      </c>
      <c r="F65" s="37">
        <f t="shared" si="5"/>
        <v>3</v>
      </c>
      <c r="G65" s="37">
        <f t="shared" si="5"/>
        <v>1139</v>
      </c>
      <c r="H65" s="37">
        <f t="shared" si="5"/>
        <v>16</v>
      </c>
      <c r="I65" s="37">
        <f t="shared" si="5"/>
        <v>693</v>
      </c>
      <c r="J65" s="37">
        <f t="shared" si="5"/>
        <v>78</v>
      </c>
    </row>
    <row r="66" spans="2:10" ht="24.75" customHeight="1" hidden="1">
      <c r="B66" s="19">
        <v>10</v>
      </c>
      <c r="C66" s="37">
        <v>88</v>
      </c>
      <c r="D66" s="37">
        <v>7</v>
      </c>
      <c r="E66" s="37">
        <v>58</v>
      </c>
      <c r="F66" s="37">
        <v>2</v>
      </c>
      <c r="G66" s="37">
        <v>241</v>
      </c>
      <c r="H66" s="37">
        <v>6</v>
      </c>
      <c r="I66" s="37">
        <v>214</v>
      </c>
      <c r="J66" s="37">
        <v>28</v>
      </c>
    </row>
    <row r="67" spans="2:10" ht="24.75" customHeight="1" hidden="1">
      <c r="B67" s="19">
        <v>11</v>
      </c>
      <c r="C67" s="37">
        <v>72</v>
      </c>
      <c r="D67" s="37">
        <v>3</v>
      </c>
      <c r="E67" s="37">
        <v>68</v>
      </c>
      <c r="F67" s="37">
        <v>0</v>
      </c>
      <c r="G67" s="37">
        <v>563</v>
      </c>
      <c r="H67" s="37">
        <v>3</v>
      </c>
      <c r="I67" s="37">
        <v>256</v>
      </c>
      <c r="J67" s="37">
        <v>36</v>
      </c>
    </row>
    <row r="68" spans="2:10" ht="24.75" customHeight="1" hidden="1">
      <c r="B68" s="19">
        <v>12</v>
      </c>
      <c r="C68" s="37">
        <v>67</v>
      </c>
      <c r="D68" s="37">
        <v>6</v>
      </c>
      <c r="E68" s="37">
        <v>56</v>
      </c>
      <c r="F68" s="37">
        <v>1</v>
      </c>
      <c r="G68" s="37">
        <v>388</v>
      </c>
      <c r="H68" s="37">
        <v>4</v>
      </c>
      <c r="I68" s="37">
        <v>203</v>
      </c>
      <c r="J68" s="37">
        <v>11</v>
      </c>
    </row>
    <row r="69" spans="2:10" ht="24.75" customHeight="1" hidden="1">
      <c r="B69" s="19" t="s">
        <v>125</v>
      </c>
      <c r="C69" s="37">
        <f>SUM(C66:C68)</f>
        <v>227</v>
      </c>
      <c r="D69" s="37">
        <f>SUM(D66:D68)</f>
        <v>16</v>
      </c>
      <c r="E69" s="37">
        <f aca="true" t="shared" si="6" ref="E69:J69">SUM(E66:E68)</f>
        <v>182</v>
      </c>
      <c r="F69" s="37">
        <f t="shared" si="6"/>
        <v>3</v>
      </c>
      <c r="G69" s="37">
        <f t="shared" si="6"/>
        <v>1192</v>
      </c>
      <c r="H69" s="37">
        <f t="shared" si="6"/>
        <v>13</v>
      </c>
      <c r="I69" s="37">
        <f t="shared" si="6"/>
        <v>673</v>
      </c>
      <c r="J69" s="37">
        <f t="shared" si="6"/>
        <v>75</v>
      </c>
    </row>
    <row r="70" spans="2:10" ht="24.75" customHeight="1" hidden="1">
      <c r="B70" s="19">
        <v>1</v>
      </c>
      <c r="C70" s="37">
        <v>39</v>
      </c>
      <c r="D70" s="37">
        <v>1</v>
      </c>
      <c r="E70" s="37">
        <v>38</v>
      </c>
      <c r="F70" s="37">
        <v>0</v>
      </c>
      <c r="G70" s="37">
        <v>422</v>
      </c>
      <c r="H70" s="37">
        <v>23</v>
      </c>
      <c r="I70" s="37">
        <v>167</v>
      </c>
      <c r="J70" s="37">
        <v>11</v>
      </c>
    </row>
    <row r="71" spans="2:10" ht="24.75" customHeight="1" hidden="1">
      <c r="B71" s="19">
        <v>2</v>
      </c>
      <c r="C71" s="37">
        <v>47</v>
      </c>
      <c r="D71" s="37">
        <v>2</v>
      </c>
      <c r="E71" s="37">
        <v>25</v>
      </c>
      <c r="F71" s="37">
        <v>0</v>
      </c>
      <c r="G71" s="37">
        <v>441</v>
      </c>
      <c r="H71" s="37">
        <v>12</v>
      </c>
      <c r="I71" s="37">
        <v>235</v>
      </c>
      <c r="J71" s="37">
        <v>73</v>
      </c>
    </row>
    <row r="72" spans="2:10" ht="24.75" customHeight="1" hidden="1">
      <c r="B72" s="19">
        <v>3</v>
      </c>
      <c r="C72" s="37">
        <v>89</v>
      </c>
      <c r="D72" s="37">
        <v>1</v>
      </c>
      <c r="E72" s="37">
        <v>116</v>
      </c>
      <c r="F72" s="37">
        <v>2</v>
      </c>
      <c r="G72" s="37">
        <v>473</v>
      </c>
      <c r="H72" s="37">
        <v>11</v>
      </c>
      <c r="I72" s="37">
        <v>233</v>
      </c>
      <c r="J72" s="37">
        <v>46</v>
      </c>
    </row>
    <row r="73" spans="2:10" ht="30.75" customHeight="1">
      <c r="B73" s="315" t="s">
        <v>395</v>
      </c>
      <c r="C73" s="284">
        <f>SUM(C70:C72)</f>
        <v>175</v>
      </c>
      <c r="D73" s="284">
        <f>SUM(D70:D72)</f>
        <v>4</v>
      </c>
      <c r="E73" s="284">
        <f aca="true" t="shared" si="7" ref="E73:J73">SUM(E70:E72)</f>
        <v>179</v>
      </c>
      <c r="F73" s="284">
        <f t="shared" si="7"/>
        <v>2</v>
      </c>
      <c r="G73" s="284">
        <f t="shared" si="7"/>
        <v>1336</v>
      </c>
      <c r="H73" s="284">
        <f t="shared" si="7"/>
        <v>46</v>
      </c>
      <c r="I73" s="284">
        <f t="shared" si="7"/>
        <v>635</v>
      </c>
      <c r="J73" s="284">
        <f t="shared" si="7"/>
        <v>130</v>
      </c>
    </row>
    <row r="74" spans="2:10" ht="30.75" customHeight="1">
      <c r="B74" s="285">
        <v>4</v>
      </c>
      <c r="C74" s="37">
        <v>106</v>
      </c>
      <c r="D74" s="37">
        <v>2</v>
      </c>
      <c r="E74" s="37">
        <v>82</v>
      </c>
      <c r="F74" s="37">
        <v>0</v>
      </c>
      <c r="G74" s="37">
        <v>618</v>
      </c>
      <c r="H74" s="37">
        <v>13</v>
      </c>
      <c r="I74" s="37">
        <v>232</v>
      </c>
      <c r="J74" s="37">
        <v>50</v>
      </c>
    </row>
    <row r="75" spans="2:10" ht="30.75" customHeight="1">
      <c r="B75" s="285">
        <v>5</v>
      </c>
      <c r="C75" s="37">
        <v>79</v>
      </c>
      <c r="D75" s="37">
        <v>2</v>
      </c>
      <c r="E75" s="37">
        <v>83</v>
      </c>
      <c r="F75" s="37">
        <v>0</v>
      </c>
      <c r="G75" s="37">
        <v>646</v>
      </c>
      <c r="H75" s="37">
        <v>14</v>
      </c>
      <c r="I75" s="37">
        <v>219</v>
      </c>
      <c r="J75" s="37">
        <v>51</v>
      </c>
    </row>
    <row r="76" spans="2:10" ht="30.75" customHeight="1">
      <c r="B76" s="285">
        <v>6</v>
      </c>
      <c r="C76" s="37">
        <v>134</v>
      </c>
      <c r="D76" s="37">
        <v>2</v>
      </c>
      <c r="E76" s="37">
        <v>47</v>
      </c>
      <c r="F76" s="37">
        <v>2</v>
      </c>
      <c r="G76" s="37">
        <v>407</v>
      </c>
      <c r="H76" s="37">
        <v>11</v>
      </c>
      <c r="I76" s="37">
        <v>191</v>
      </c>
      <c r="J76" s="37">
        <v>24</v>
      </c>
    </row>
    <row r="77" spans="2:10" ht="30.75" customHeight="1">
      <c r="B77" s="314" t="s">
        <v>441</v>
      </c>
      <c r="C77" s="284">
        <f>SUM(C74:C76)</f>
        <v>319</v>
      </c>
      <c r="D77" s="284">
        <f aca="true" t="shared" si="8" ref="D77:J77">SUM(D74:D76)</f>
        <v>6</v>
      </c>
      <c r="E77" s="284">
        <f t="shared" si="8"/>
        <v>212</v>
      </c>
      <c r="F77" s="284">
        <f t="shared" si="8"/>
        <v>2</v>
      </c>
      <c r="G77" s="284">
        <f t="shared" si="8"/>
        <v>1671</v>
      </c>
      <c r="H77" s="284">
        <f t="shared" si="8"/>
        <v>38</v>
      </c>
      <c r="I77" s="284">
        <f t="shared" si="8"/>
        <v>642</v>
      </c>
      <c r="J77" s="284">
        <f t="shared" si="8"/>
        <v>125</v>
      </c>
    </row>
    <row r="78" spans="2:10" ht="30.75" customHeight="1">
      <c r="B78" s="286">
        <v>7</v>
      </c>
      <c r="C78" s="37">
        <v>108</v>
      </c>
      <c r="D78" s="37">
        <v>2</v>
      </c>
      <c r="E78" s="37">
        <v>41</v>
      </c>
      <c r="F78" s="37">
        <v>2</v>
      </c>
      <c r="G78" s="37">
        <v>575</v>
      </c>
      <c r="H78" s="37">
        <v>9</v>
      </c>
      <c r="I78" s="37">
        <v>215</v>
      </c>
      <c r="J78" s="37">
        <v>24</v>
      </c>
    </row>
    <row r="79" spans="2:10" ht="30.75" customHeight="1">
      <c r="B79" s="286">
        <v>8</v>
      </c>
      <c r="C79" s="37">
        <v>251</v>
      </c>
      <c r="D79" s="37">
        <v>2</v>
      </c>
      <c r="E79" s="37">
        <v>66</v>
      </c>
      <c r="F79" s="37">
        <v>0</v>
      </c>
      <c r="G79" s="37">
        <v>435</v>
      </c>
      <c r="H79" s="37">
        <v>12</v>
      </c>
      <c r="I79" s="37">
        <v>235</v>
      </c>
      <c r="J79" s="37">
        <v>21</v>
      </c>
    </row>
    <row r="80" spans="2:10" ht="30.75" customHeight="1" thickBot="1">
      <c r="B80" s="286">
        <v>9</v>
      </c>
      <c r="C80" s="37">
        <v>233</v>
      </c>
      <c r="D80" s="37">
        <v>0</v>
      </c>
      <c r="E80" s="37">
        <v>86</v>
      </c>
      <c r="F80" s="37">
        <v>0</v>
      </c>
      <c r="G80" s="37">
        <v>328</v>
      </c>
      <c r="H80" s="37">
        <v>3</v>
      </c>
      <c r="I80" s="37">
        <v>212</v>
      </c>
      <c r="J80" s="37">
        <v>20</v>
      </c>
    </row>
    <row r="81" spans="2:11" ht="30.75" customHeight="1" thickBot="1">
      <c r="B81" s="312" t="s">
        <v>452</v>
      </c>
      <c r="C81" s="313">
        <f>SUM(C78:C80)</f>
        <v>592</v>
      </c>
      <c r="D81" s="313">
        <f aca="true" t="shared" si="9" ref="D81:J81">SUM(D78:D80)</f>
        <v>4</v>
      </c>
      <c r="E81" s="313">
        <f t="shared" si="9"/>
        <v>193</v>
      </c>
      <c r="F81" s="313">
        <f t="shared" si="9"/>
        <v>2</v>
      </c>
      <c r="G81" s="313">
        <f t="shared" si="9"/>
        <v>1338</v>
      </c>
      <c r="H81" s="313">
        <f t="shared" si="9"/>
        <v>24</v>
      </c>
      <c r="I81" s="313">
        <f t="shared" si="9"/>
        <v>662</v>
      </c>
      <c r="J81" s="313">
        <f t="shared" si="9"/>
        <v>65</v>
      </c>
      <c r="K81" s="34"/>
    </row>
    <row r="82" spans="2:10" ht="30.75" customHeight="1" thickBot="1">
      <c r="B82" s="286">
        <v>10</v>
      </c>
      <c r="C82" s="168">
        <v>195</v>
      </c>
      <c r="D82" s="168">
        <v>1</v>
      </c>
      <c r="E82" s="168">
        <v>138</v>
      </c>
      <c r="F82" s="168">
        <v>5</v>
      </c>
      <c r="G82" s="168">
        <v>314</v>
      </c>
      <c r="H82" s="168">
        <v>6</v>
      </c>
      <c r="I82" s="168">
        <v>211</v>
      </c>
      <c r="J82" s="168">
        <v>24</v>
      </c>
    </row>
    <row r="83" spans="2:10" ht="30.75" customHeight="1" thickBot="1">
      <c r="B83" s="286">
        <v>11</v>
      </c>
      <c r="C83" s="168">
        <v>103</v>
      </c>
      <c r="D83" s="168">
        <v>4</v>
      </c>
      <c r="E83" s="168">
        <v>47</v>
      </c>
      <c r="F83" s="168">
        <v>1</v>
      </c>
      <c r="G83" s="168">
        <v>349</v>
      </c>
      <c r="H83" s="168">
        <v>2</v>
      </c>
      <c r="I83" s="168">
        <v>215</v>
      </c>
      <c r="J83" s="168">
        <v>20</v>
      </c>
    </row>
    <row r="84" spans="2:10" ht="30.75" customHeight="1" thickBot="1">
      <c r="B84" s="286">
        <v>12</v>
      </c>
      <c r="C84" s="168">
        <v>76</v>
      </c>
      <c r="D84" s="168">
        <v>2</v>
      </c>
      <c r="E84" s="168">
        <v>104</v>
      </c>
      <c r="F84" s="168">
        <v>0</v>
      </c>
      <c r="G84" s="168">
        <v>259</v>
      </c>
      <c r="H84" s="168">
        <v>1</v>
      </c>
      <c r="I84" s="168">
        <v>214</v>
      </c>
      <c r="J84" s="168">
        <v>20</v>
      </c>
    </row>
    <row r="85" spans="2:10" ht="30.75" customHeight="1" thickBot="1">
      <c r="B85" s="312" t="s">
        <v>456</v>
      </c>
      <c r="C85" s="313">
        <f aca="true" t="shared" si="10" ref="C85:I85">SUM(C82:C84)</f>
        <v>374</v>
      </c>
      <c r="D85" s="313">
        <f t="shared" si="10"/>
        <v>7</v>
      </c>
      <c r="E85" s="313">
        <f t="shared" si="10"/>
        <v>289</v>
      </c>
      <c r="F85" s="313">
        <f t="shared" si="10"/>
        <v>6</v>
      </c>
      <c r="G85" s="313">
        <f t="shared" si="10"/>
        <v>922</v>
      </c>
      <c r="H85" s="313">
        <f t="shared" si="10"/>
        <v>9</v>
      </c>
      <c r="I85" s="313">
        <f t="shared" si="10"/>
        <v>640</v>
      </c>
      <c r="J85" s="313">
        <f>SUM(J82:J84)</f>
        <v>64</v>
      </c>
    </row>
    <row r="86" spans="1:10" ht="30.75" customHeight="1" thickBot="1">
      <c r="A86">
        <v>95</v>
      </c>
      <c r="B86" s="341">
        <v>1</v>
      </c>
      <c r="C86" s="168">
        <v>68</v>
      </c>
      <c r="D86" s="168">
        <v>1</v>
      </c>
      <c r="E86" s="168">
        <v>196</v>
      </c>
      <c r="F86" s="168">
        <v>4</v>
      </c>
      <c r="G86" s="168">
        <v>270</v>
      </c>
      <c r="H86" s="168">
        <v>3</v>
      </c>
      <c r="I86" s="168">
        <v>205</v>
      </c>
      <c r="J86" s="168">
        <v>19</v>
      </c>
    </row>
    <row r="87" spans="2:10" ht="30.75" customHeight="1" thickBot="1">
      <c r="B87" s="341">
        <v>2</v>
      </c>
      <c r="C87" s="168">
        <v>73</v>
      </c>
      <c r="D87" s="168">
        <v>0</v>
      </c>
      <c r="E87" s="168">
        <v>186</v>
      </c>
      <c r="F87" s="168">
        <v>10</v>
      </c>
      <c r="G87" s="168">
        <v>197</v>
      </c>
      <c r="H87" s="168">
        <v>0</v>
      </c>
      <c r="I87" s="168">
        <v>215</v>
      </c>
      <c r="J87" s="168">
        <v>19</v>
      </c>
    </row>
    <row r="88" spans="2:10" ht="30.75" customHeight="1" thickBot="1">
      <c r="B88" s="341">
        <v>3</v>
      </c>
      <c r="C88" s="168">
        <v>102</v>
      </c>
      <c r="D88" s="168">
        <v>5</v>
      </c>
      <c r="E88" s="168">
        <v>259</v>
      </c>
      <c r="F88" s="168">
        <v>3</v>
      </c>
      <c r="G88" s="168">
        <v>157</v>
      </c>
      <c r="H88" s="168">
        <v>0</v>
      </c>
      <c r="I88" s="168">
        <v>202</v>
      </c>
      <c r="J88" s="168">
        <v>21</v>
      </c>
    </row>
    <row r="89" spans="2:10" ht="30.75" customHeight="1" thickBot="1">
      <c r="B89" s="341" t="s">
        <v>465</v>
      </c>
      <c r="C89" s="168">
        <f>SUM(C86:C88)</f>
        <v>243</v>
      </c>
      <c r="D89" s="168">
        <f aca="true" t="shared" si="11" ref="D89:J89">SUM(D86:D88)</f>
        <v>6</v>
      </c>
      <c r="E89" s="168">
        <f t="shared" si="11"/>
        <v>641</v>
      </c>
      <c r="F89" s="168">
        <f t="shared" si="11"/>
        <v>17</v>
      </c>
      <c r="G89" s="168">
        <f t="shared" si="11"/>
        <v>624</v>
      </c>
      <c r="H89" s="168">
        <f t="shared" si="11"/>
        <v>3</v>
      </c>
      <c r="I89" s="168">
        <f t="shared" si="11"/>
        <v>622</v>
      </c>
      <c r="J89" s="168">
        <f t="shared" si="11"/>
        <v>59</v>
      </c>
    </row>
    <row r="90" spans="2:10" ht="30.75" customHeight="1" thickBot="1">
      <c r="B90" s="341">
        <v>4</v>
      </c>
      <c r="C90" s="168">
        <v>53</v>
      </c>
      <c r="D90" s="168">
        <v>3</v>
      </c>
      <c r="E90" s="168">
        <v>0</v>
      </c>
      <c r="F90" s="168"/>
      <c r="G90" s="168"/>
      <c r="H90" s="168"/>
      <c r="I90" s="168"/>
      <c r="J90" s="168"/>
    </row>
    <row r="91" spans="2:10" ht="30.75" customHeight="1" thickBot="1">
      <c r="B91" s="341">
        <v>5</v>
      </c>
      <c r="C91" s="168">
        <v>77</v>
      </c>
      <c r="D91" s="168">
        <v>3</v>
      </c>
      <c r="E91" s="168"/>
      <c r="F91" s="168"/>
      <c r="G91" s="168"/>
      <c r="H91" s="168"/>
      <c r="I91" s="168">
        <v>208</v>
      </c>
      <c r="J91" s="168">
        <v>21</v>
      </c>
    </row>
    <row r="92" spans="2:10" ht="30.75" customHeight="1" thickBot="1">
      <c r="B92" s="341">
        <v>6</v>
      </c>
      <c r="C92" s="168">
        <v>57</v>
      </c>
      <c r="D92" s="168">
        <v>0</v>
      </c>
      <c r="E92" s="168"/>
      <c r="F92" s="168"/>
      <c r="G92" s="168"/>
      <c r="H92" s="168"/>
      <c r="I92" s="168">
        <v>220</v>
      </c>
      <c r="J92" s="168">
        <v>28</v>
      </c>
    </row>
    <row r="93" spans="2:10" ht="30.75" customHeight="1" thickBot="1">
      <c r="B93" s="341" t="s">
        <v>508</v>
      </c>
      <c r="C93" s="168"/>
      <c r="D93" s="168"/>
      <c r="E93" s="168"/>
      <c r="F93" s="168"/>
      <c r="G93" s="168"/>
      <c r="H93" s="168"/>
      <c r="I93" s="168"/>
      <c r="J93" s="168"/>
    </row>
    <row r="94" spans="2:10" ht="30.75" customHeight="1" thickBot="1">
      <c r="B94" s="341">
        <v>7</v>
      </c>
      <c r="C94" s="168"/>
      <c r="D94" s="168"/>
      <c r="E94" s="168"/>
      <c r="F94" s="168"/>
      <c r="G94" s="168"/>
      <c r="H94" s="168"/>
      <c r="I94" s="168"/>
      <c r="J94" s="168"/>
    </row>
    <row r="95" spans="2:10" ht="30.75" customHeight="1" thickBot="1">
      <c r="B95" s="341">
        <v>8</v>
      </c>
      <c r="C95" s="168">
        <v>88</v>
      </c>
      <c r="D95" s="168">
        <v>8</v>
      </c>
      <c r="E95" s="168"/>
      <c r="F95" s="168"/>
      <c r="G95" s="168"/>
      <c r="H95" s="168"/>
      <c r="I95" s="168">
        <v>251</v>
      </c>
      <c r="J95" s="168">
        <v>22</v>
      </c>
    </row>
    <row r="96" spans="2:10" ht="30.75" customHeight="1" thickBot="1">
      <c r="B96" s="341">
        <v>9</v>
      </c>
      <c r="C96" s="168">
        <v>110</v>
      </c>
      <c r="D96" s="168">
        <v>2</v>
      </c>
      <c r="E96" s="168"/>
      <c r="F96" s="168"/>
      <c r="G96" s="168"/>
      <c r="H96" s="168"/>
      <c r="I96" s="168">
        <v>226</v>
      </c>
      <c r="J96" s="168">
        <v>26</v>
      </c>
    </row>
    <row r="97" spans="2:10" ht="30.75" customHeight="1" thickBot="1">
      <c r="B97" s="341" t="s">
        <v>448</v>
      </c>
      <c r="C97" s="168"/>
      <c r="D97" s="168"/>
      <c r="E97" s="168"/>
      <c r="F97" s="168"/>
      <c r="G97" s="168"/>
      <c r="H97" s="168"/>
      <c r="I97" s="168"/>
      <c r="J97" s="168"/>
    </row>
    <row r="98" spans="2:10" ht="49.5" customHeight="1">
      <c r="B98" s="21" t="s">
        <v>29</v>
      </c>
      <c r="C98" s="40">
        <f aca="true" t="shared" si="12" ref="C98:J98">(C40-C34)/C34*100</f>
        <v>132.4607329842932</v>
      </c>
      <c r="D98" s="50">
        <f t="shared" si="12"/>
        <v>0</v>
      </c>
      <c r="E98" s="41">
        <f t="shared" si="12"/>
        <v>34.177215189873415</v>
      </c>
      <c r="F98" s="41">
        <f t="shared" si="12"/>
        <v>400</v>
      </c>
      <c r="G98" s="41">
        <f t="shared" si="12"/>
        <v>0.7751937984496124</v>
      </c>
      <c r="H98" s="41">
        <f t="shared" si="12"/>
        <v>633.3333333333333</v>
      </c>
      <c r="I98" s="41">
        <f t="shared" si="12"/>
        <v>-2.2033898305084745</v>
      </c>
      <c r="J98" s="41">
        <f t="shared" si="12"/>
        <v>66.66666666666666</v>
      </c>
    </row>
    <row r="99" spans="2:10" ht="49.5" customHeight="1" thickBot="1">
      <c r="B99" s="15" t="s">
        <v>96</v>
      </c>
      <c r="C99" s="13">
        <f aca="true" t="shared" si="13" ref="C99:J99">(C40-C22)/C22*100</f>
        <v>286.0869565217391</v>
      </c>
      <c r="D99" s="13">
        <f t="shared" si="13"/>
        <v>300</v>
      </c>
      <c r="E99" s="13">
        <f t="shared" si="13"/>
        <v>10.034602076124568</v>
      </c>
      <c r="F99" s="13">
        <f t="shared" si="13"/>
        <v>36.36363636363637</v>
      </c>
      <c r="G99" s="49">
        <f t="shared" si="13"/>
        <v>26.21359223300971</v>
      </c>
      <c r="H99" s="13">
        <f t="shared" si="13"/>
        <v>-8.333333333333332</v>
      </c>
      <c r="I99" s="13">
        <f t="shared" si="13"/>
        <v>-10.26438569206843</v>
      </c>
      <c r="J99" s="13">
        <f t="shared" si="13"/>
        <v>-28.57142857142857</v>
      </c>
    </row>
    <row r="100" ht="21.75" customHeight="1">
      <c r="B100" s="16" t="s">
        <v>210</v>
      </c>
    </row>
    <row r="101" ht="21.75" customHeight="1">
      <c r="B101" s="16" t="s">
        <v>205</v>
      </c>
    </row>
    <row r="102" ht="16.5">
      <c r="B102" s="52"/>
    </row>
  </sheetData>
  <mergeCells count="6">
    <mergeCell ref="B4:B7"/>
    <mergeCell ref="I4:J4"/>
    <mergeCell ref="E5:F5"/>
    <mergeCell ref="G5:H5"/>
    <mergeCell ref="E4:H4"/>
    <mergeCell ref="C4:D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I3:N11"/>
  <sheetViews>
    <sheetView showGridLines="0" workbookViewId="0" topLeftCell="A1">
      <selection activeCell="J21" sqref="J21"/>
    </sheetView>
  </sheetViews>
  <sheetFormatPr defaultColWidth="9.00390625" defaultRowHeight="16.5"/>
  <cols>
    <col min="11" max="11" width="19.00390625" style="0" customWidth="1"/>
    <col min="13" max="13" width="10.00390625" style="0" bestFit="1" customWidth="1"/>
  </cols>
  <sheetData>
    <row r="3" spans="11:14" ht="16.5">
      <c r="K3" s="117" t="s">
        <v>250</v>
      </c>
      <c r="L3" s="118">
        <v>294</v>
      </c>
      <c r="M3" s="309">
        <f aca="true" t="shared" si="0" ref="M3:M10">L3/L$11*100</f>
        <v>26.727272727272727</v>
      </c>
      <c r="N3" s="300"/>
    </row>
    <row r="4" spans="9:14" ht="16.5">
      <c r="I4" s="117" t="s">
        <v>250</v>
      </c>
      <c r="K4" s="117" t="s">
        <v>516</v>
      </c>
      <c r="L4" s="118">
        <v>263</v>
      </c>
      <c r="M4" s="309">
        <f t="shared" si="0"/>
        <v>23.90909090909091</v>
      </c>
      <c r="N4" s="300"/>
    </row>
    <row r="5" spans="11:14" ht="16.5">
      <c r="K5" s="117" t="s">
        <v>247</v>
      </c>
      <c r="L5" s="118">
        <v>203</v>
      </c>
      <c r="M5" s="309">
        <f t="shared" si="0"/>
        <v>18.454545454545453</v>
      </c>
      <c r="N5" s="300"/>
    </row>
    <row r="6" spans="9:14" ht="16.5">
      <c r="I6" s="117" t="s">
        <v>249</v>
      </c>
      <c r="J6" s="118">
        <v>167</v>
      </c>
      <c r="K6" s="117" t="s">
        <v>248</v>
      </c>
      <c r="L6" s="118">
        <v>53</v>
      </c>
      <c r="M6" s="309">
        <f t="shared" si="0"/>
        <v>4.818181818181818</v>
      </c>
      <c r="N6" s="300"/>
    </row>
    <row r="7" spans="9:14" ht="16.5">
      <c r="I7" s="117" t="s">
        <v>247</v>
      </c>
      <c r="K7" s="117" t="s">
        <v>386</v>
      </c>
      <c r="L7" s="118">
        <v>128</v>
      </c>
      <c r="M7" s="309">
        <f t="shared" si="0"/>
        <v>11.636363636363637</v>
      </c>
      <c r="N7" s="300"/>
    </row>
    <row r="8" spans="11:14" ht="16.5">
      <c r="K8" s="117" t="s">
        <v>249</v>
      </c>
      <c r="L8" s="118">
        <v>158</v>
      </c>
      <c r="M8" s="309">
        <f t="shared" si="0"/>
        <v>14.363636363636365</v>
      </c>
      <c r="N8" s="300"/>
    </row>
    <row r="9" spans="10:14" ht="16.5">
      <c r="J9" s="117" t="s">
        <v>249</v>
      </c>
      <c r="K9" s="353" t="s">
        <v>511</v>
      </c>
      <c r="L9" s="118">
        <v>1</v>
      </c>
      <c r="M9" s="309">
        <f t="shared" si="0"/>
        <v>0.09090909090909091</v>
      </c>
      <c r="N9" s="300"/>
    </row>
    <row r="10" spans="11:14" ht="16.5">
      <c r="K10" s="117" t="s">
        <v>85</v>
      </c>
      <c r="L10" s="354">
        <v>0</v>
      </c>
      <c r="M10" s="309">
        <f t="shared" si="0"/>
        <v>0</v>
      </c>
      <c r="N10" s="300"/>
    </row>
    <row r="11" spans="11:13" ht="16.5">
      <c r="K11" s="117"/>
      <c r="L11" s="32">
        <f>SUM(L3:L10)</f>
        <v>1100</v>
      </c>
      <c r="M11" s="309">
        <f>SUM(M3:M10)</f>
        <v>100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85"/>
  <sheetViews>
    <sheetView showGridLines="0" workbookViewId="0" topLeftCell="A4">
      <pane xSplit="2" ySplit="168" topLeftCell="C184" activePane="bottomRight" state="frozen"/>
      <selection pane="topLeft" activeCell="A4" sqref="A4"/>
      <selection pane="topRight" activeCell="C4" sqref="C4"/>
      <selection pane="bottomLeft" activeCell="A172" sqref="A172"/>
      <selection pane="bottomRight" activeCell="K7" sqref="K7:K8"/>
    </sheetView>
  </sheetViews>
  <sheetFormatPr defaultColWidth="9.00390625" defaultRowHeight="16.5"/>
  <cols>
    <col min="1" max="1" width="3.00390625" style="0" customWidth="1"/>
    <col min="3" max="13" width="6.375" style="0" customWidth="1"/>
    <col min="14" max="14" width="6.625" style="0" customWidth="1"/>
    <col min="15" max="15" width="2.625" style="0" customWidth="1"/>
  </cols>
  <sheetData>
    <row r="2" spans="2:14" ht="21">
      <c r="B2" s="2" t="s">
        <v>176</v>
      </c>
      <c r="C2" s="1"/>
      <c r="D2" s="1"/>
      <c r="E2" s="1"/>
      <c r="F2" s="1"/>
      <c r="G2" s="1"/>
      <c r="H2" s="1"/>
      <c r="I2" s="56"/>
      <c r="J2" s="56"/>
      <c r="K2" s="56"/>
      <c r="L2" s="56"/>
      <c r="M2" s="56"/>
      <c r="N2" s="56"/>
    </row>
    <row r="3" spans="2:8" ht="17.25" thickBot="1">
      <c r="B3" s="1"/>
      <c r="C3" s="1"/>
      <c r="D3" s="1"/>
      <c r="E3" s="1"/>
      <c r="F3" s="1"/>
      <c r="G3" s="1"/>
      <c r="H3" s="1"/>
    </row>
    <row r="4" spans="2:14" ht="25.5" customHeight="1">
      <c r="B4" s="658" t="s">
        <v>177</v>
      </c>
      <c r="C4" s="1215" t="s">
        <v>221</v>
      </c>
      <c r="D4" s="1201"/>
      <c r="E4" s="1201"/>
      <c r="F4" s="1201"/>
      <c r="G4" s="1201"/>
      <c r="H4" s="1201"/>
      <c r="I4" s="1201"/>
      <c r="J4" s="1201"/>
      <c r="K4" s="1203"/>
      <c r="L4" s="660" t="s">
        <v>178</v>
      </c>
      <c r="M4" s="1223"/>
      <c r="N4" s="638"/>
    </row>
    <row r="5" spans="2:14" ht="25.5" customHeight="1">
      <c r="B5" s="659"/>
      <c r="C5" s="1216" t="s">
        <v>222</v>
      </c>
      <c r="D5" s="1213" t="s">
        <v>223</v>
      </c>
      <c r="E5" s="1214"/>
      <c r="F5" s="1219" t="s">
        <v>224</v>
      </c>
      <c r="G5" s="91" t="s">
        <v>225</v>
      </c>
      <c r="H5" s="95" t="s">
        <v>226</v>
      </c>
      <c r="I5" s="1208" t="s">
        <v>227</v>
      </c>
      <c r="J5" s="801" t="s">
        <v>228</v>
      </c>
      <c r="K5" s="1208" t="s">
        <v>229</v>
      </c>
      <c r="L5" s="1225" t="s">
        <v>179</v>
      </c>
      <c r="M5" s="801" t="s">
        <v>180</v>
      </c>
      <c r="N5" s="62" t="s">
        <v>181</v>
      </c>
    </row>
    <row r="6" spans="2:14" ht="25.5" customHeight="1">
      <c r="B6" s="659"/>
      <c r="C6" s="1217"/>
      <c r="D6" s="90" t="s">
        <v>230</v>
      </c>
      <c r="E6" s="93" t="s">
        <v>231</v>
      </c>
      <c r="F6" s="1211"/>
      <c r="G6" s="1211" t="s">
        <v>232</v>
      </c>
      <c r="H6" s="1211" t="s">
        <v>233</v>
      </c>
      <c r="I6" s="1209"/>
      <c r="J6" s="695"/>
      <c r="K6" s="1209"/>
      <c r="L6" s="1226"/>
      <c r="M6" s="695"/>
      <c r="N6" s="28" t="s">
        <v>90</v>
      </c>
    </row>
    <row r="7" spans="2:14" ht="25.5" customHeight="1">
      <c r="B7" s="659"/>
      <c r="C7" s="1217" t="s">
        <v>215</v>
      </c>
      <c r="D7" s="89"/>
      <c r="E7" s="44"/>
      <c r="F7" s="1211" t="s">
        <v>216</v>
      </c>
      <c r="G7" s="1212"/>
      <c r="H7" s="1212" t="s">
        <v>182</v>
      </c>
      <c r="I7" s="1209" t="s">
        <v>219</v>
      </c>
      <c r="J7" s="1221" t="s">
        <v>214</v>
      </c>
      <c r="K7" s="1209" t="s">
        <v>220</v>
      </c>
      <c r="L7" s="964" t="s">
        <v>183</v>
      </c>
      <c r="M7" s="1221" t="s">
        <v>183</v>
      </c>
      <c r="N7" s="60" t="s">
        <v>184</v>
      </c>
    </row>
    <row r="8" spans="2:14" ht="25.5" customHeight="1" thickBot="1">
      <c r="B8" s="1199"/>
      <c r="C8" s="1218"/>
      <c r="D8" s="83" t="s">
        <v>212</v>
      </c>
      <c r="E8" s="94" t="s">
        <v>213</v>
      </c>
      <c r="F8" s="1220"/>
      <c r="G8" s="92" t="s">
        <v>217</v>
      </c>
      <c r="H8" s="96" t="s">
        <v>218</v>
      </c>
      <c r="I8" s="1210" t="s">
        <v>91</v>
      </c>
      <c r="J8" s="1222"/>
      <c r="K8" s="1210"/>
      <c r="L8" s="1224"/>
      <c r="M8" s="1222"/>
      <c r="N8" s="63" t="s">
        <v>185</v>
      </c>
    </row>
    <row r="9" spans="2:11" ht="24.75" customHeight="1" hidden="1">
      <c r="B9" s="19" t="s">
        <v>186</v>
      </c>
      <c r="C9" s="7">
        <v>2827</v>
      </c>
      <c r="D9" s="7">
        <v>652</v>
      </c>
      <c r="E9" s="7">
        <v>454</v>
      </c>
      <c r="F9" s="7">
        <v>441</v>
      </c>
      <c r="G9" s="7">
        <v>279</v>
      </c>
      <c r="H9" s="9">
        <v>478</v>
      </c>
      <c r="I9" s="11">
        <v>2</v>
      </c>
      <c r="K9" s="11">
        <v>521</v>
      </c>
    </row>
    <row r="10" spans="2:14" ht="24.75" customHeight="1" hidden="1">
      <c r="B10" s="19" t="s">
        <v>187</v>
      </c>
      <c r="C10" s="7">
        <v>2925</v>
      </c>
      <c r="D10" s="7">
        <v>774</v>
      </c>
      <c r="E10" s="7">
        <v>448</v>
      </c>
      <c r="F10" s="7">
        <v>447</v>
      </c>
      <c r="G10" s="7">
        <v>249</v>
      </c>
      <c r="H10" s="9">
        <v>384</v>
      </c>
      <c r="I10" s="11">
        <v>2</v>
      </c>
      <c r="J10" s="11">
        <v>23</v>
      </c>
      <c r="K10" s="11">
        <v>598</v>
      </c>
      <c r="L10">
        <f>SUM(L11:L22)</f>
        <v>2756</v>
      </c>
      <c r="M10">
        <f>SUM(M11:M22)</f>
        <v>102</v>
      </c>
      <c r="N10">
        <f>SUM(N11:N22)</f>
        <v>11360</v>
      </c>
    </row>
    <row r="11" spans="2:14" ht="24.75" customHeight="1" hidden="1">
      <c r="B11" s="19">
        <v>1</v>
      </c>
      <c r="C11" s="7"/>
      <c r="D11" s="7"/>
      <c r="E11" s="7"/>
      <c r="F11" s="7"/>
      <c r="G11" s="7"/>
      <c r="H11" s="9"/>
      <c r="I11" s="11"/>
      <c r="J11" s="11"/>
      <c r="K11" s="11"/>
      <c r="L11">
        <v>209</v>
      </c>
      <c r="M11">
        <v>12</v>
      </c>
      <c r="N11">
        <v>1205</v>
      </c>
    </row>
    <row r="12" spans="2:14" ht="24.75" customHeight="1" hidden="1">
      <c r="B12" s="19">
        <v>2</v>
      </c>
      <c r="C12" s="7"/>
      <c r="D12" s="7"/>
      <c r="E12" s="7"/>
      <c r="F12" s="7"/>
      <c r="G12" s="7"/>
      <c r="H12" s="9"/>
      <c r="I12" s="11"/>
      <c r="J12" s="11"/>
      <c r="K12" s="11"/>
      <c r="L12">
        <v>170</v>
      </c>
      <c r="M12">
        <v>9</v>
      </c>
      <c r="N12">
        <v>1005</v>
      </c>
    </row>
    <row r="13" spans="2:14" ht="24.75" customHeight="1" hidden="1">
      <c r="B13" s="19">
        <v>3</v>
      </c>
      <c r="C13" s="7"/>
      <c r="D13" s="7"/>
      <c r="E13" s="7"/>
      <c r="F13" s="7"/>
      <c r="G13" s="7"/>
      <c r="H13" s="9"/>
      <c r="I13" s="11"/>
      <c r="J13" s="11"/>
      <c r="K13" s="11"/>
      <c r="L13">
        <v>233</v>
      </c>
      <c r="M13">
        <v>5</v>
      </c>
      <c r="N13">
        <v>405</v>
      </c>
    </row>
    <row r="14" spans="2:14" ht="24.75" customHeight="1" hidden="1">
      <c r="B14" s="19">
        <v>4</v>
      </c>
      <c r="C14" s="7"/>
      <c r="D14" s="7"/>
      <c r="E14" s="7"/>
      <c r="F14" s="7"/>
      <c r="G14" s="7"/>
      <c r="H14" s="9"/>
      <c r="I14" s="11"/>
      <c r="J14" s="11"/>
      <c r="K14" s="11"/>
      <c r="L14">
        <v>226</v>
      </c>
      <c r="M14">
        <v>4</v>
      </c>
      <c r="N14">
        <v>705</v>
      </c>
    </row>
    <row r="15" spans="2:14" ht="24.75" customHeight="1" hidden="1">
      <c r="B15" s="19">
        <v>5</v>
      </c>
      <c r="C15" s="7"/>
      <c r="D15" s="7"/>
      <c r="E15" s="7"/>
      <c r="F15" s="7"/>
      <c r="G15" s="7"/>
      <c r="H15" s="9"/>
      <c r="I15" s="11"/>
      <c r="J15" s="11"/>
      <c r="K15" s="11"/>
      <c r="L15">
        <v>237</v>
      </c>
      <c r="M15">
        <v>8</v>
      </c>
      <c r="N15">
        <v>805</v>
      </c>
    </row>
    <row r="16" spans="2:14" ht="24.75" customHeight="1" hidden="1">
      <c r="B16" s="19">
        <v>6</v>
      </c>
      <c r="C16" s="7"/>
      <c r="D16" s="7"/>
      <c r="E16" s="7"/>
      <c r="F16" s="7"/>
      <c r="G16" s="7"/>
      <c r="H16" s="9"/>
      <c r="I16" s="11"/>
      <c r="J16" s="11"/>
      <c r="K16" s="11"/>
      <c r="L16">
        <v>235</v>
      </c>
      <c r="M16">
        <v>5</v>
      </c>
      <c r="N16">
        <v>600</v>
      </c>
    </row>
    <row r="17" spans="2:14" ht="24.75" customHeight="1" hidden="1">
      <c r="B17" s="19">
        <v>7</v>
      </c>
      <c r="C17" s="7"/>
      <c r="D17" s="7"/>
      <c r="E17" s="7"/>
      <c r="F17" s="7"/>
      <c r="G17" s="7"/>
      <c r="H17" s="9"/>
      <c r="I17" s="11"/>
      <c r="J17" s="11"/>
      <c r="K17" s="11"/>
      <c r="L17">
        <v>279</v>
      </c>
      <c r="M17">
        <v>11</v>
      </c>
      <c r="N17">
        <v>1300</v>
      </c>
    </row>
    <row r="18" spans="2:14" ht="24.75" customHeight="1" hidden="1">
      <c r="B18" s="19">
        <v>8</v>
      </c>
      <c r="C18" s="7"/>
      <c r="D18" s="7"/>
      <c r="E18" s="7"/>
      <c r="F18" s="7"/>
      <c r="G18" s="7"/>
      <c r="H18" s="9"/>
      <c r="I18" s="11"/>
      <c r="J18" s="11"/>
      <c r="K18" s="11"/>
      <c r="L18">
        <v>268</v>
      </c>
      <c r="M18">
        <v>19</v>
      </c>
      <c r="N18">
        <v>1715</v>
      </c>
    </row>
    <row r="19" spans="2:14" ht="24.75" customHeight="1" hidden="1">
      <c r="B19" s="19">
        <v>9</v>
      </c>
      <c r="C19" s="7"/>
      <c r="D19" s="7"/>
      <c r="E19" s="7"/>
      <c r="F19" s="7"/>
      <c r="G19" s="7"/>
      <c r="H19" s="9"/>
      <c r="I19" s="11"/>
      <c r="J19" s="11"/>
      <c r="K19" s="11"/>
      <c r="L19">
        <v>236</v>
      </c>
      <c r="M19">
        <v>8</v>
      </c>
      <c r="N19">
        <v>1500</v>
      </c>
    </row>
    <row r="20" spans="2:14" ht="24.75" customHeight="1" hidden="1">
      <c r="B20" s="19">
        <v>10</v>
      </c>
      <c r="C20" s="7"/>
      <c r="D20" s="7"/>
      <c r="E20" s="7"/>
      <c r="F20" s="7"/>
      <c r="G20" s="7"/>
      <c r="H20" s="9"/>
      <c r="I20" s="11"/>
      <c r="J20" s="11"/>
      <c r="K20" s="11"/>
      <c r="L20">
        <v>248</v>
      </c>
      <c r="M20">
        <v>11</v>
      </c>
      <c r="N20">
        <v>1310</v>
      </c>
    </row>
    <row r="21" spans="2:14" ht="24.75" customHeight="1" hidden="1">
      <c r="B21" s="19">
        <v>11</v>
      </c>
      <c r="C21" s="7"/>
      <c r="D21" s="7"/>
      <c r="E21" s="7"/>
      <c r="F21" s="7"/>
      <c r="G21" s="7"/>
      <c r="H21" s="9"/>
      <c r="I21" s="11"/>
      <c r="J21" s="11"/>
      <c r="K21" s="11"/>
      <c r="L21">
        <v>229</v>
      </c>
      <c r="M21">
        <v>7</v>
      </c>
      <c r="N21">
        <v>605</v>
      </c>
    </row>
    <row r="22" spans="2:14" ht="24.75" customHeight="1" hidden="1">
      <c r="B22" s="19">
        <v>12</v>
      </c>
      <c r="C22" s="7"/>
      <c r="D22" s="7"/>
      <c r="E22" s="7"/>
      <c r="F22" s="7"/>
      <c r="G22" s="7"/>
      <c r="H22" s="9"/>
      <c r="I22" s="11"/>
      <c r="J22" s="11"/>
      <c r="K22" s="11"/>
      <c r="L22">
        <v>186</v>
      </c>
      <c r="M22">
        <v>3</v>
      </c>
      <c r="N22">
        <v>205</v>
      </c>
    </row>
    <row r="23" spans="2:14" ht="24.75" customHeight="1" hidden="1">
      <c r="B23" s="19" t="s">
        <v>188</v>
      </c>
      <c r="C23" s="7">
        <v>2450</v>
      </c>
      <c r="D23" s="7">
        <v>713</v>
      </c>
      <c r="E23" s="7">
        <v>480</v>
      </c>
      <c r="F23" s="7">
        <v>383</v>
      </c>
      <c r="G23" s="7">
        <v>211</v>
      </c>
      <c r="H23" s="9">
        <v>243</v>
      </c>
      <c r="I23" s="11">
        <v>0</v>
      </c>
      <c r="J23" s="11">
        <v>0</v>
      </c>
      <c r="K23" s="11">
        <v>0</v>
      </c>
      <c r="L23">
        <f>SUM(L24:L35)</f>
        <v>3651</v>
      </c>
      <c r="M23">
        <f>SUM(M24:M35)</f>
        <v>73</v>
      </c>
      <c r="N23">
        <f>SUM(N24:N35)</f>
        <v>8155</v>
      </c>
    </row>
    <row r="24" spans="2:14" ht="24.75" customHeight="1" hidden="1">
      <c r="B24" s="19">
        <v>1</v>
      </c>
      <c r="C24" s="7"/>
      <c r="D24" s="7"/>
      <c r="E24" s="7"/>
      <c r="F24" s="7"/>
      <c r="G24" s="7"/>
      <c r="H24" s="9"/>
      <c r="I24" s="11"/>
      <c r="J24" s="11"/>
      <c r="K24" s="11"/>
      <c r="L24">
        <v>224</v>
      </c>
      <c r="M24">
        <v>6</v>
      </c>
      <c r="N24">
        <v>410</v>
      </c>
    </row>
    <row r="25" spans="2:14" ht="24.75" customHeight="1" hidden="1">
      <c r="B25" s="19">
        <v>2</v>
      </c>
      <c r="C25" s="7"/>
      <c r="D25" s="7"/>
      <c r="E25" s="7"/>
      <c r="F25" s="7"/>
      <c r="G25" s="7"/>
      <c r="H25" s="9"/>
      <c r="I25" s="11"/>
      <c r="J25" s="11"/>
      <c r="K25" s="11"/>
      <c r="L25">
        <v>180</v>
      </c>
      <c r="M25">
        <v>6</v>
      </c>
      <c r="N25">
        <v>410</v>
      </c>
    </row>
    <row r="26" spans="2:14" ht="24.75" customHeight="1" hidden="1">
      <c r="B26" s="19">
        <v>3</v>
      </c>
      <c r="C26" s="7"/>
      <c r="D26" s="7"/>
      <c r="E26" s="7"/>
      <c r="F26" s="7"/>
      <c r="G26" s="7"/>
      <c r="H26" s="9"/>
      <c r="I26" s="11"/>
      <c r="J26" s="11"/>
      <c r="K26" s="11"/>
      <c r="L26">
        <v>209</v>
      </c>
      <c r="M26">
        <v>3</v>
      </c>
      <c r="N26">
        <v>505</v>
      </c>
    </row>
    <row r="27" spans="2:14" ht="24.75" customHeight="1" hidden="1">
      <c r="B27" s="19">
        <v>4</v>
      </c>
      <c r="C27" s="7"/>
      <c r="D27" s="7"/>
      <c r="E27" s="7"/>
      <c r="F27" s="7"/>
      <c r="G27" s="7"/>
      <c r="H27" s="9"/>
      <c r="I27" s="11"/>
      <c r="J27" s="11"/>
      <c r="K27" s="11"/>
      <c r="L27">
        <v>191</v>
      </c>
      <c r="M27">
        <v>4</v>
      </c>
      <c r="N27">
        <v>400</v>
      </c>
    </row>
    <row r="28" spans="2:14" ht="24.75" customHeight="1" hidden="1">
      <c r="B28" s="19">
        <v>5</v>
      </c>
      <c r="C28" s="7"/>
      <c r="D28" s="7"/>
      <c r="E28" s="7"/>
      <c r="F28" s="7"/>
      <c r="G28" s="7"/>
      <c r="H28" s="9"/>
      <c r="I28" s="11"/>
      <c r="J28" s="11"/>
      <c r="K28" s="11"/>
      <c r="L28">
        <v>213</v>
      </c>
      <c r="M28">
        <v>7</v>
      </c>
      <c r="N28">
        <v>700</v>
      </c>
    </row>
    <row r="29" spans="2:14" ht="24.75" customHeight="1" hidden="1">
      <c r="B29" s="19">
        <v>6</v>
      </c>
      <c r="C29" s="7"/>
      <c r="D29" s="7"/>
      <c r="E29" s="7"/>
      <c r="F29" s="7"/>
      <c r="G29" s="7"/>
      <c r="H29" s="9"/>
      <c r="I29" s="11"/>
      <c r="J29" s="11"/>
      <c r="K29" s="11"/>
      <c r="L29">
        <v>501</v>
      </c>
      <c r="M29">
        <v>2</v>
      </c>
      <c r="N29">
        <v>200</v>
      </c>
    </row>
    <row r="30" spans="2:14" ht="24.75" customHeight="1" hidden="1">
      <c r="B30" s="19">
        <v>7</v>
      </c>
      <c r="C30" s="7"/>
      <c r="D30" s="7"/>
      <c r="E30" s="7"/>
      <c r="F30" s="7"/>
      <c r="G30" s="7"/>
      <c r="H30" s="9"/>
      <c r="I30" s="11"/>
      <c r="J30" s="11"/>
      <c r="K30" s="11"/>
      <c r="L30">
        <v>471</v>
      </c>
      <c r="M30">
        <v>8</v>
      </c>
      <c r="N30">
        <v>800</v>
      </c>
    </row>
    <row r="31" spans="2:14" ht="24.75" customHeight="1" hidden="1">
      <c r="B31" s="19">
        <v>8</v>
      </c>
      <c r="C31" s="7"/>
      <c r="D31" s="7"/>
      <c r="E31" s="7"/>
      <c r="F31" s="7"/>
      <c r="G31" s="7"/>
      <c r="H31" s="9"/>
      <c r="I31" s="11"/>
      <c r="J31" s="11"/>
      <c r="K31" s="11"/>
      <c r="L31">
        <v>426</v>
      </c>
      <c r="M31">
        <v>14</v>
      </c>
      <c r="N31">
        <v>2205</v>
      </c>
    </row>
    <row r="32" spans="2:14" ht="24.75" customHeight="1" hidden="1">
      <c r="B32" s="19">
        <v>9</v>
      </c>
      <c r="C32" s="7"/>
      <c r="D32" s="7"/>
      <c r="E32" s="7"/>
      <c r="F32" s="7"/>
      <c r="G32" s="7"/>
      <c r="H32" s="9"/>
      <c r="I32" s="11"/>
      <c r="J32" s="11"/>
      <c r="K32" s="11"/>
      <c r="L32">
        <v>321</v>
      </c>
      <c r="M32">
        <v>7</v>
      </c>
      <c r="N32">
        <v>1105</v>
      </c>
    </row>
    <row r="33" spans="2:14" ht="24.75" customHeight="1" hidden="1">
      <c r="B33" s="19">
        <v>10</v>
      </c>
      <c r="C33" s="7"/>
      <c r="D33" s="7"/>
      <c r="E33" s="7"/>
      <c r="F33" s="7"/>
      <c r="G33" s="7"/>
      <c r="H33" s="9"/>
      <c r="I33" s="11"/>
      <c r="J33" s="11"/>
      <c r="K33" s="11"/>
      <c r="L33">
        <v>290</v>
      </c>
      <c r="M33">
        <v>6</v>
      </c>
      <c r="N33">
        <v>700</v>
      </c>
    </row>
    <row r="34" spans="2:14" ht="24.75" customHeight="1" hidden="1">
      <c r="B34" s="19">
        <v>11</v>
      </c>
      <c r="C34" s="7"/>
      <c r="D34" s="7"/>
      <c r="E34" s="7"/>
      <c r="F34" s="7"/>
      <c r="G34" s="7"/>
      <c r="H34" s="9"/>
      <c r="I34" s="11"/>
      <c r="J34" s="11"/>
      <c r="K34" s="11"/>
      <c r="L34">
        <v>315</v>
      </c>
      <c r="M34">
        <v>5</v>
      </c>
      <c r="N34">
        <v>315</v>
      </c>
    </row>
    <row r="35" spans="2:14" ht="24.75" customHeight="1" hidden="1">
      <c r="B35" s="19">
        <v>12</v>
      </c>
      <c r="C35" s="7"/>
      <c r="D35" s="7"/>
      <c r="E35" s="7"/>
      <c r="F35" s="7"/>
      <c r="G35" s="7"/>
      <c r="H35" s="9"/>
      <c r="L35">
        <v>310</v>
      </c>
      <c r="M35">
        <v>5</v>
      </c>
      <c r="N35">
        <v>405</v>
      </c>
    </row>
    <row r="36" spans="2:14" ht="24.75" customHeight="1" hidden="1">
      <c r="B36" s="19" t="s">
        <v>189</v>
      </c>
      <c r="C36" s="37">
        <v>3058</v>
      </c>
      <c r="D36" s="37">
        <v>689</v>
      </c>
      <c r="E36" s="7">
        <v>427</v>
      </c>
      <c r="F36" s="7">
        <v>338</v>
      </c>
      <c r="G36" s="7">
        <v>261</v>
      </c>
      <c r="H36" s="9">
        <v>879</v>
      </c>
      <c r="I36" s="11">
        <v>1</v>
      </c>
      <c r="J36" s="11">
        <v>460</v>
      </c>
      <c r="K36" s="11">
        <v>3</v>
      </c>
      <c r="L36">
        <f>SUM(L37:L48)</f>
        <v>51138</v>
      </c>
      <c r="M36">
        <f>SUM(M37:M48)</f>
        <v>4153</v>
      </c>
      <c r="N36">
        <f>SUM(N37:N48)</f>
        <v>17157</v>
      </c>
    </row>
    <row r="37" spans="2:14" ht="24.75" customHeight="1" hidden="1">
      <c r="B37" s="19">
        <v>1</v>
      </c>
      <c r="C37" s="37"/>
      <c r="D37" s="37"/>
      <c r="E37" s="7"/>
      <c r="F37" s="7"/>
      <c r="G37" s="7"/>
      <c r="H37" s="9"/>
      <c r="I37" s="11"/>
      <c r="J37" s="11"/>
      <c r="K37" s="11"/>
      <c r="L37">
        <v>11287</v>
      </c>
      <c r="M37">
        <v>613</v>
      </c>
      <c r="N37">
        <v>1562</v>
      </c>
    </row>
    <row r="38" spans="2:14" ht="24.75" customHeight="1" hidden="1">
      <c r="B38" s="19">
        <v>2</v>
      </c>
      <c r="C38" s="37"/>
      <c r="D38" s="37"/>
      <c r="E38" s="7"/>
      <c r="F38" s="7"/>
      <c r="G38" s="7"/>
      <c r="H38" s="9"/>
      <c r="I38" s="11"/>
      <c r="J38" s="11"/>
      <c r="K38" s="11"/>
      <c r="L38">
        <v>2525</v>
      </c>
      <c r="M38">
        <v>449</v>
      </c>
      <c r="N38">
        <v>837</v>
      </c>
    </row>
    <row r="39" spans="2:14" ht="24.75" customHeight="1" hidden="1">
      <c r="B39" s="19">
        <v>3</v>
      </c>
      <c r="C39" s="37"/>
      <c r="D39" s="37"/>
      <c r="E39" s="7"/>
      <c r="F39" s="7"/>
      <c r="G39" s="7"/>
      <c r="H39" s="9"/>
      <c r="I39" s="11"/>
      <c r="J39" s="11"/>
      <c r="K39" s="11"/>
      <c r="L39">
        <v>11396</v>
      </c>
      <c r="M39">
        <v>333</v>
      </c>
      <c r="N39">
        <v>755</v>
      </c>
    </row>
    <row r="40" spans="2:14" ht="24.75" customHeight="1" hidden="1">
      <c r="B40" s="19">
        <v>4</v>
      </c>
      <c r="C40" s="37"/>
      <c r="D40" s="37"/>
      <c r="E40" s="7"/>
      <c r="F40" s="7"/>
      <c r="G40" s="7"/>
      <c r="H40" s="9"/>
      <c r="I40" s="11"/>
      <c r="J40" s="11"/>
      <c r="K40" s="11"/>
      <c r="L40">
        <v>3290</v>
      </c>
      <c r="M40">
        <v>316</v>
      </c>
      <c r="N40">
        <v>1230</v>
      </c>
    </row>
    <row r="41" spans="2:14" ht="24.75" customHeight="1" hidden="1">
      <c r="B41" s="19">
        <v>5</v>
      </c>
      <c r="C41" s="37"/>
      <c r="D41" s="37"/>
      <c r="E41" s="7"/>
      <c r="F41" s="7"/>
      <c r="G41" s="7"/>
      <c r="H41" s="9"/>
      <c r="I41" s="11"/>
      <c r="J41" s="11"/>
      <c r="K41" s="11"/>
      <c r="L41">
        <v>859</v>
      </c>
      <c r="M41">
        <v>125</v>
      </c>
      <c r="N41">
        <v>1810</v>
      </c>
    </row>
    <row r="42" spans="2:14" ht="24.75" customHeight="1" hidden="1">
      <c r="B42" s="19">
        <v>6</v>
      </c>
      <c r="C42" s="37"/>
      <c r="D42" s="37"/>
      <c r="E42" s="7"/>
      <c r="F42" s="7"/>
      <c r="G42" s="7"/>
      <c r="H42" s="9"/>
      <c r="I42" s="11"/>
      <c r="J42" s="11"/>
      <c r="K42" s="11"/>
      <c r="L42">
        <v>829</v>
      </c>
      <c r="M42">
        <v>139</v>
      </c>
      <c r="N42">
        <v>715</v>
      </c>
    </row>
    <row r="43" spans="2:14" ht="24.75" customHeight="1" hidden="1">
      <c r="B43" s="19">
        <v>7</v>
      </c>
      <c r="C43" s="37"/>
      <c r="D43" s="37"/>
      <c r="E43" s="7"/>
      <c r="F43" s="7"/>
      <c r="G43" s="7"/>
      <c r="H43" s="9"/>
      <c r="I43" s="11"/>
      <c r="J43" s="11"/>
      <c r="K43" s="11"/>
      <c r="L43">
        <v>967</v>
      </c>
      <c r="M43">
        <v>103</v>
      </c>
      <c r="N43">
        <v>1655</v>
      </c>
    </row>
    <row r="44" spans="2:14" ht="24.75" customHeight="1" hidden="1">
      <c r="B44" s="19">
        <v>8</v>
      </c>
      <c r="C44" s="37"/>
      <c r="D44" s="37"/>
      <c r="E44" s="7"/>
      <c r="F44" s="7"/>
      <c r="G44" s="7"/>
      <c r="H44" s="9"/>
      <c r="I44" s="11"/>
      <c r="J44" s="11"/>
      <c r="K44" s="11"/>
      <c r="L44">
        <v>3920</v>
      </c>
      <c r="M44">
        <v>425</v>
      </c>
      <c r="N44">
        <v>2650</v>
      </c>
    </row>
    <row r="45" spans="2:14" ht="24.75" customHeight="1" hidden="1">
      <c r="B45" s="19">
        <v>9</v>
      </c>
      <c r="C45" s="37"/>
      <c r="D45" s="37"/>
      <c r="E45" s="7"/>
      <c r="F45" s="7"/>
      <c r="G45" s="7"/>
      <c r="H45" s="9"/>
      <c r="I45" s="11"/>
      <c r="J45" s="11"/>
      <c r="K45" s="11"/>
      <c r="L45">
        <v>4200</v>
      </c>
      <c r="M45">
        <v>501</v>
      </c>
      <c r="N45">
        <v>1885</v>
      </c>
    </row>
    <row r="46" spans="2:14" ht="24.75" customHeight="1" hidden="1">
      <c r="B46" s="19">
        <v>10</v>
      </c>
      <c r="C46" s="37"/>
      <c r="D46" s="37"/>
      <c r="E46" s="7"/>
      <c r="F46" s="7"/>
      <c r="G46" s="7"/>
      <c r="H46" s="9"/>
      <c r="I46" s="11"/>
      <c r="J46" s="11"/>
      <c r="K46" s="11"/>
      <c r="L46">
        <v>2632</v>
      </c>
      <c r="M46">
        <v>499</v>
      </c>
      <c r="N46">
        <v>1945</v>
      </c>
    </row>
    <row r="47" spans="2:14" ht="24.75" customHeight="1" hidden="1">
      <c r="B47" s="19">
        <v>11</v>
      </c>
      <c r="C47" s="37"/>
      <c r="D47" s="37"/>
      <c r="E47" s="7"/>
      <c r="F47" s="7"/>
      <c r="G47" s="7"/>
      <c r="H47" s="9"/>
      <c r="I47" s="11"/>
      <c r="J47" s="11"/>
      <c r="K47" s="11"/>
      <c r="L47">
        <v>3960</v>
      </c>
      <c r="M47">
        <v>309</v>
      </c>
      <c r="N47">
        <v>1219</v>
      </c>
    </row>
    <row r="48" spans="2:14" ht="24.75" customHeight="1" hidden="1">
      <c r="B48" s="19">
        <v>12</v>
      </c>
      <c r="C48" s="37"/>
      <c r="D48" s="37"/>
      <c r="E48" s="7"/>
      <c r="F48" s="7"/>
      <c r="G48" s="7"/>
      <c r="H48" s="9"/>
      <c r="I48" s="11"/>
      <c r="J48" s="11"/>
      <c r="K48" s="11"/>
      <c r="L48">
        <v>5273</v>
      </c>
      <c r="M48">
        <v>341</v>
      </c>
      <c r="N48">
        <v>894</v>
      </c>
    </row>
    <row r="49" spans="2:14" ht="24.75" customHeight="1" hidden="1">
      <c r="B49" s="19" t="s">
        <v>190</v>
      </c>
      <c r="C49" s="37">
        <v>2306</v>
      </c>
      <c r="D49" s="37">
        <v>558</v>
      </c>
      <c r="E49" s="7">
        <v>353</v>
      </c>
      <c r="F49" s="7">
        <v>393</v>
      </c>
      <c r="G49" s="7">
        <v>175</v>
      </c>
      <c r="H49" s="97">
        <v>216</v>
      </c>
      <c r="J49" s="11">
        <v>341</v>
      </c>
      <c r="K49" s="11">
        <v>270</v>
      </c>
      <c r="L49">
        <f>SUM(L54:L61)</f>
        <v>21568</v>
      </c>
      <c r="M49">
        <f>SUM(M54:M61)</f>
        <v>670</v>
      </c>
      <c r="N49">
        <f>SUM(N54:N61)</f>
        <v>5329</v>
      </c>
    </row>
    <row r="50" spans="2:14" ht="24.75" customHeight="1" hidden="1">
      <c r="B50" s="19">
        <v>1</v>
      </c>
      <c r="C50" s="37"/>
      <c r="D50" s="37"/>
      <c r="E50" s="7"/>
      <c r="F50" s="7"/>
      <c r="G50" s="7"/>
      <c r="H50" s="97"/>
      <c r="J50" s="11"/>
      <c r="K50" s="11"/>
      <c r="L50" s="1113" t="s">
        <v>235</v>
      </c>
      <c r="M50" s="1113"/>
      <c r="N50" s="1113"/>
    </row>
    <row r="51" spans="2:14" ht="24.75" customHeight="1" hidden="1">
      <c r="B51" s="19">
        <v>2</v>
      </c>
      <c r="C51" s="37"/>
      <c r="D51" s="37"/>
      <c r="E51" s="7"/>
      <c r="F51" s="7"/>
      <c r="G51" s="7"/>
      <c r="H51" s="97"/>
      <c r="J51" s="11"/>
      <c r="K51" s="11"/>
      <c r="L51" s="1113"/>
      <c r="M51" s="1113"/>
      <c r="N51" s="1113"/>
    </row>
    <row r="52" spans="2:14" ht="24.75" customHeight="1" hidden="1">
      <c r="B52" s="19">
        <v>3</v>
      </c>
      <c r="C52" s="37"/>
      <c r="D52" s="37"/>
      <c r="E52" s="7"/>
      <c r="F52" s="7"/>
      <c r="G52" s="7"/>
      <c r="H52" s="97"/>
      <c r="J52" s="11"/>
      <c r="K52" s="11"/>
      <c r="L52" s="1113"/>
      <c r="M52" s="1113"/>
      <c r="N52" s="1113"/>
    </row>
    <row r="53" spans="2:14" ht="24.75" customHeight="1" hidden="1">
      <c r="B53" s="19">
        <v>4</v>
      </c>
      <c r="C53" s="37"/>
      <c r="D53" s="37"/>
      <c r="E53" s="7"/>
      <c r="F53" s="7"/>
      <c r="G53" s="7"/>
      <c r="H53" s="97"/>
      <c r="J53" s="11"/>
      <c r="K53" s="11"/>
      <c r="L53" s="1113"/>
      <c r="M53" s="1113"/>
      <c r="N53" s="1113"/>
    </row>
    <row r="54" spans="2:14" ht="24.75" customHeight="1" hidden="1">
      <c r="B54" s="19">
        <v>5</v>
      </c>
      <c r="C54" s="37"/>
      <c r="D54" s="37"/>
      <c r="E54" s="7"/>
      <c r="F54" s="7"/>
      <c r="G54" s="7"/>
      <c r="H54" s="97"/>
      <c r="J54" s="11"/>
      <c r="K54" s="11"/>
      <c r="L54">
        <v>4302</v>
      </c>
      <c r="M54">
        <v>47</v>
      </c>
      <c r="N54">
        <v>1097</v>
      </c>
    </row>
    <row r="55" spans="2:14" ht="24.75" customHeight="1" hidden="1">
      <c r="B55" s="19">
        <v>6</v>
      </c>
      <c r="C55" s="37"/>
      <c r="D55" s="37"/>
      <c r="E55" s="7"/>
      <c r="F55" s="7"/>
      <c r="G55" s="7"/>
      <c r="H55" s="97"/>
      <c r="J55" s="11"/>
      <c r="K55" s="11"/>
      <c r="L55">
        <v>960</v>
      </c>
      <c r="M55">
        <v>45</v>
      </c>
      <c r="N55">
        <v>531</v>
      </c>
    </row>
    <row r="56" spans="2:14" ht="24.75" customHeight="1" hidden="1">
      <c r="B56" s="19">
        <v>7</v>
      </c>
      <c r="C56" s="37"/>
      <c r="D56" s="37"/>
      <c r="E56" s="7"/>
      <c r="F56" s="7"/>
      <c r="G56" s="7"/>
      <c r="H56" s="97"/>
      <c r="J56" s="11"/>
      <c r="K56" s="11"/>
      <c r="L56">
        <v>927</v>
      </c>
      <c r="M56">
        <v>15</v>
      </c>
      <c r="N56">
        <v>1175</v>
      </c>
    </row>
    <row r="57" spans="2:14" ht="24.75" customHeight="1" hidden="1">
      <c r="B57" s="19">
        <v>8</v>
      </c>
      <c r="C57" s="37"/>
      <c r="D57" s="37"/>
      <c r="E57" s="7"/>
      <c r="F57" s="7"/>
      <c r="G57" s="7"/>
      <c r="H57" s="97"/>
      <c r="J57" s="11"/>
      <c r="K57" s="11"/>
      <c r="L57">
        <v>1404</v>
      </c>
      <c r="M57">
        <v>32</v>
      </c>
      <c r="N57">
        <v>820</v>
      </c>
    </row>
    <row r="58" spans="2:14" ht="24.75" customHeight="1" hidden="1">
      <c r="B58" s="19">
        <v>9</v>
      </c>
      <c r="C58" s="37"/>
      <c r="D58" s="37"/>
      <c r="E58" s="7"/>
      <c r="F58" s="7"/>
      <c r="G58" s="7"/>
      <c r="H58" s="97"/>
      <c r="J58" s="11"/>
      <c r="K58" s="11"/>
      <c r="L58">
        <v>4260</v>
      </c>
      <c r="M58">
        <v>29</v>
      </c>
      <c r="N58">
        <v>263</v>
      </c>
    </row>
    <row r="59" spans="2:14" ht="24.75" customHeight="1" hidden="1">
      <c r="B59" s="19">
        <v>10</v>
      </c>
      <c r="C59" s="37"/>
      <c r="D59" s="37"/>
      <c r="E59" s="7"/>
      <c r="F59" s="7"/>
      <c r="G59" s="7"/>
      <c r="H59" s="97"/>
      <c r="J59" s="11"/>
      <c r="K59" s="11"/>
      <c r="L59">
        <v>3288</v>
      </c>
      <c r="M59">
        <v>112</v>
      </c>
      <c r="N59">
        <v>320</v>
      </c>
    </row>
    <row r="60" spans="2:14" ht="24.75" customHeight="1" hidden="1">
      <c r="B60" s="19">
        <v>11</v>
      </c>
      <c r="C60" s="37"/>
      <c r="D60" s="37"/>
      <c r="E60" s="7"/>
      <c r="F60" s="7"/>
      <c r="G60" s="7"/>
      <c r="H60" s="97"/>
      <c r="J60" s="11"/>
      <c r="K60" s="11"/>
      <c r="L60">
        <v>3982</v>
      </c>
      <c r="M60">
        <v>103</v>
      </c>
      <c r="N60">
        <v>268</v>
      </c>
    </row>
    <row r="61" spans="2:14" ht="24.75" customHeight="1" hidden="1">
      <c r="B61" s="19">
        <v>12</v>
      </c>
      <c r="C61" s="37"/>
      <c r="D61" s="37"/>
      <c r="E61" s="7"/>
      <c r="F61" s="7"/>
      <c r="G61" s="7"/>
      <c r="H61" s="97"/>
      <c r="J61" s="11"/>
      <c r="K61" s="11"/>
      <c r="L61">
        <v>2445</v>
      </c>
      <c r="M61">
        <v>287</v>
      </c>
      <c r="N61">
        <v>855</v>
      </c>
    </row>
    <row r="62" spans="2:14" ht="24.75" customHeight="1" hidden="1">
      <c r="B62" s="19" t="s">
        <v>191</v>
      </c>
      <c r="C62" s="37">
        <v>3002</v>
      </c>
      <c r="D62" s="37">
        <v>795</v>
      </c>
      <c r="E62" s="7">
        <v>352</v>
      </c>
      <c r="F62" s="7">
        <v>454</v>
      </c>
      <c r="G62" s="7">
        <v>172</v>
      </c>
      <c r="H62" s="9">
        <v>424</v>
      </c>
      <c r="I62" s="11">
        <v>0</v>
      </c>
      <c r="J62" s="11">
        <v>444</v>
      </c>
      <c r="K62" s="11">
        <v>361</v>
      </c>
      <c r="L62">
        <f>SUM(L63:L74)</f>
        <v>9645</v>
      </c>
      <c r="M62">
        <f>SUM(M63:M74)</f>
        <v>120</v>
      </c>
      <c r="N62">
        <f>SUM(N63:N74)</f>
        <v>6937</v>
      </c>
    </row>
    <row r="63" spans="2:14" ht="24.75" customHeight="1" hidden="1">
      <c r="B63" s="19">
        <v>1</v>
      </c>
      <c r="C63" s="37"/>
      <c r="D63" s="37"/>
      <c r="E63" s="7"/>
      <c r="F63" s="7"/>
      <c r="G63" s="7"/>
      <c r="H63" s="9"/>
      <c r="I63" s="11"/>
      <c r="J63" s="11"/>
      <c r="K63" s="11"/>
      <c r="L63">
        <v>605</v>
      </c>
      <c r="M63">
        <v>15</v>
      </c>
      <c r="N63">
        <v>186</v>
      </c>
    </row>
    <row r="64" spans="2:14" ht="24.75" customHeight="1" hidden="1">
      <c r="B64" s="19">
        <v>2</v>
      </c>
      <c r="C64" s="37"/>
      <c r="D64" s="37"/>
      <c r="E64" s="7"/>
      <c r="F64" s="7"/>
      <c r="G64" s="7"/>
      <c r="H64" s="9"/>
      <c r="I64" s="11"/>
      <c r="J64" s="11"/>
      <c r="K64" s="11"/>
      <c r="L64">
        <v>580</v>
      </c>
      <c r="M64">
        <v>4</v>
      </c>
      <c r="N64">
        <v>225</v>
      </c>
    </row>
    <row r="65" spans="2:14" ht="24.75" customHeight="1" hidden="1">
      <c r="B65" s="19">
        <v>3</v>
      </c>
      <c r="C65" s="37"/>
      <c r="D65" s="37"/>
      <c r="E65" s="7"/>
      <c r="F65" s="7"/>
      <c r="G65" s="7"/>
      <c r="H65" s="9"/>
      <c r="I65" s="11"/>
      <c r="J65" s="11"/>
      <c r="K65" s="11"/>
      <c r="L65">
        <v>633</v>
      </c>
      <c r="M65">
        <v>7</v>
      </c>
      <c r="N65">
        <v>380</v>
      </c>
    </row>
    <row r="66" spans="2:14" ht="24.75" customHeight="1" hidden="1">
      <c r="B66" s="19">
        <v>4</v>
      </c>
      <c r="C66" s="37"/>
      <c r="D66" s="37"/>
      <c r="E66" s="7"/>
      <c r="F66" s="7"/>
      <c r="G66" s="7"/>
      <c r="H66" s="9"/>
      <c r="I66" s="11"/>
      <c r="J66" s="11"/>
      <c r="K66" s="11"/>
      <c r="L66">
        <v>601</v>
      </c>
      <c r="M66">
        <v>8</v>
      </c>
      <c r="N66">
        <v>512</v>
      </c>
    </row>
    <row r="67" spans="2:14" ht="24.75" customHeight="1" hidden="1">
      <c r="B67" s="19">
        <v>5</v>
      </c>
      <c r="C67" s="37"/>
      <c r="D67" s="37"/>
      <c r="E67" s="7"/>
      <c r="F67" s="7"/>
      <c r="G67" s="7"/>
      <c r="H67" s="9"/>
      <c r="I67" s="11"/>
      <c r="J67" s="11"/>
      <c r="K67" s="11"/>
      <c r="L67">
        <v>625</v>
      </c>
      <c r="M67">
        <v>15</v>
      </c>
      <c r="N67">
        <v>1583</v>
      </c>
    </row>
    <row r="68" spans="2:14" ht="24.75" customHeight="1" hidden="1">
      <c r="B68" s="19">
        <v>6</v>
      </c>
      <c r="C68" s="37"/>
      <c r="D68" s="37"/>
      <c r="E68" s="7"/>
      <c r="F68" s="7"/>
      <c r="G68" s="7"/>
      <c r="H68" s="9"/>
      <c r="I68" s="11"/>
      <c r="J68" s="11"/>
      <c r="K68" s="11"/>
      <c r="L68">
        <v>653</v>
      </c>
      <c r="M68">
        <v>3</v>
      </c>
      <c r="N68">
        <v>162</v>
      </c>
    </row>
    <row r="69" spans="2:14" ht="24.75" customHeight="1" hidden="1">
      <c r="B69" s="19">
        <v>7</v>
      </c>
      <c r="C69" s="37"/>
      <c r="D69" s="37"/>
      <c r="E69" s="7"/>
      <c r="F69" s="7"/>
      <c r="G69" s="7"/>
      <c r="H69" s="9"/>
      <c r="I69" s="11"/>
      <c r="J69" s="11"/>
      <c r="K69" s="11"/>
      <c r="L69">
        <v>319</v>
      </c>
      <c r="M69">
        <v>4</v>
      </c>
      <c r="N69">
        <v>310</v>
      </c>
    </row>
    <row r="70" spans="2:14" ht="24.75" customHeight="1" hidden="1">
      <c r="B70" s="19">
        <v>8</v>
      </c>
      <c r="C70" s="37"/>
      <c r="D70" s="37"/>
      <c r="E70" s="7"/>
      <c r="F70" s="7"/>
      <c r="G70" s="7"/>
      <c r="H70" s="9"/>
      <c r="I70" s="11"/>
      <c r="J70" s="11"/>
      <c r="K70" s="11"/>
      <c r="L70">
        <v>431</v>
      </c>
      <c r="M70">
        <v>7</v>
      </c>
      <c r="N70">
        <v>660</v>
      </c>
    </row>
    <row r="71" spans="2:14" ht="24.75" customHeight="1" hidden="1">
      <c r="B71" s="19">
        <v>9</v>
      </c>
      <c r="C71" s="37"/>
      <c r="D71" s="37"/>
      <c r="E71" s="7"/>
      <c r="F71" s="7"/>
      <c r="G71" s="7"/>
      <c r="H71" s="9"/>
      <c r="I71" s="11"/>
      <c r="J71" s="11"/>
      <c r="K71" s="11"/>
      <c r="L71">
        <v>743</v>
      </c>
      <c r="M71">
        <v>18</v>
      </c>
      <c r="N71">
        <v>744</v>
      </c>
    </row>
    <row r="72" spans="2:14" ht="24.75" customHeight="1" hidden="1">
      <c r="B72" s="19">
        <v>10</v>
      </c>
      <c r="C72" s="37"/>
      <c r="D72" s="37"/>
      <c r="E72" s="7"/>
      <c r="F72" s="7"/>
      <c r="G72" s="7"/>
      <c r="H72" s="9"/>
      <c r="I72" s="11"/>
      <c r="J72" s="11"/>
      <c r="K72" s="11"/>
      <c r="L72">
        <v>551</v>
      </c>
      <c r="M72">
        <v>11</v>
      </c>
      <c r="N72">
        <v>618</v>
      </c>
    </row>
    <row r="73" spans="2:14" ht="24.75" customHeight="1" hidden="1">
      <c r="B73" s="19">
        <v>11</v>
      </c>
      <c r="C73" s="37"/>
      <c r="D73" s="37"/>
      <c r="E73" s="7"/>
      <c r="F73" s="7"/>
      <c r="G73" s="7"/>
      <c r="H73" s="9"/>
      <c r="I73" s="11"/>
      <c r="J73" s="11"/>
      <c r="K73" s="11"/>
      <c r="L73">
        <v>442</v>
      </c>
      <c r="M73">
        <v>19</v>
      </c>
      <c r="N73">
        <v>1076</v>
      </c>
    </row>
    <row r="74" spans="2:14" ht="24.75" customHeight="1" hidden="1">
      <c r="B74" s="19">
        <v>12</v>
      </c>
      <c r="C74" s="37"/>
      <c r="D74" s="37"/>
      <c r="E74" s="7"/>
      <c r="F74" s="7"/>
      <c r="G74" s="7"/>
      <c r="H74" s="9"/>
      <c r="I74" s="11"/>
      <c r="J74" s="11"/>
      <c r="K74" s="11"/>
      <c r="L74">
        <v>3462</v>
      </c>
      <c r="M74">
        <v>9</v>
      </c>
      <c r="N74">
        <v>481</v>
      </c>
    </row>
    <row r="75" spans="2:14" ht="24.75" customHeight="1" hidden="1">
      <c r="B75" s="19" t="s">
        <v>192</v>
      </c>
      <c r="C75" s="37">
        <v>2709</v>
      </c>
      <c r="D75" s="37">
        <v>844</v>
      </c>
      <c r="E75" s="7">
        <v>402</v>
      </c>
      <c r="F75" s="7">
        <v>386</v>
      </c>
      <c r="G75" s="7">
        <v>214</v>
      </c>
      <c r="H75" s="9">
        <v>858</v>
      </c>
      <c r="I75" s="11">
        <v>0</v>
      </c>
      <c r="J75" s="11">
        <v>0</v>
      </c>
      <c r="K75" s="11">
        <v>5</v>
      </c>
      <c r="L75">
        <f>SUM(L76:L87)</f>
        <v>31061</v>
      </c>
      <c r="M75">
        <f>SUM(M76:M87)</f>
        <v>593</v>
      </c>
      <c r="N75">
        <f>SUM(N76:N87)</f>
        <v>9720</v>
      </c>
    </row>
    <row r="76" spans="2:14" ht="24.75" customHeight="1" hidden="1">
      <c r="B76" s="19">
        <v>1</v>
      </c>
      <c r="C76" s="37"/>
      <c r="D76" s="37"/>
      <c r="E76" s="7"/>
      <c r="F76" s="7"/>
      <c r="G76" s="7"/>
      <c r="H76" s="9"/>
      <c r="I76" s="11"/>
      <c r="J76" s="11"/>
      <c r="K76" s="11"/>
      <c r="L76">
        <v>4413</v>
      </c>
      <c r="M76">
        <v>77</v>
      </c>
      <c r="N76">
        <v>441</v>
      </c>
    </row>
    <row r="77" spans="2:14" ht="24.75" customHeight="1" hidden="1">
      <c r="B77" s="19">
        <v>2</v>
      </c>
      <c r="C77" s="37"/>
      <c r="D77" s="37"/>
      <c r="E77" s="7"/>
      <c r="F77" s="7"/>
      <c r="G77" s="7"/>
      <c r="H77" s="9"/>
      <c r="I77" s="11"/>
      <c r="J77" s="11"/>
      <c r="K77" s="11"/>
      <c r="L77">
        <v>1532</v>
      </c>
      <c r="M77">
        <v>95</v>
      </c>
      <c r="N77">
        <v>746</v>
      </c>
    </row>
    <row r="78" spans="2:14" ht="24.75" customHeight="1" hidden="1">
      <c r="B78" s="19">
        <v>3</v>
      </c>
      <c r="C78" s="37"/>
      <c r="D78" s="37"/>
      <c r="E78" s="7"/>
      <c r="F78" s="7"/>
      <c r="G78" s="7"/>
      <c r="H78" s="9"/>
      <c r="I78" s="11"/>
      <c r="J78" s="11"/>
      <c r="K78" s="11"/>
      <c r="L78">
        <v>3648</v>
      </c>
      <c r="M78">
        <v>87</v>
      </c>
      <c r="N78">
        <v>1115</v>
      </c>
    </row>
    <row r="79" spans="2:14" ht="24.75" customHeight="1" hidden="1">
      <c r="B79" s="19">
        <v>4</v>
      </c>
      <c r="C79" s="37"/>
      <c r="D79" s="37"/>
      <c r="E79" s="7"/>
      <c r="F79" s="7"/>
      <c r="G79" s="7"/>
      <c r="H79" s="9"/>
      <c r="I79" s="11"/>
      <c r="J79" s="11"/>
      <c r="K79" s="11"/>
      <c r="L79">
        <v>3714</v>
      </c>
      <c r="M79">
        <v>11</v>
      </c>
      <c r="N79">
        <v>335</v>
      </c>
    </row>
    <row r="80" spans="2:14" ht="24.75" customHeight="1" hidden="1">
      <c r="B80" s="19">
        <v>5</v>
      </c>
      <c r="C80" s="37"/>
      <c r="D80" s="37"/>
      <c r="E80" s="7"/>
      <c r="F80" s="7"/>
      <c r="G80" s="7"/>
      <c r="H80" s="9"/>
      <c r="I80" s="11"/>
      <c r="J80" s="11"/>
      <c r="K80" s="11"/>
      <c r="L80">
        <v>681</v>
      </c>
      <c r="M80">
        <v>53</v>
      </c>
      <c r="N80">
        <v>600</v>
      </c>
    </row>
    <row r="81" spans="2:14" ht="24.75" customHeight="1" hidden="1">
      <c r="B81" s="19">
        <v>6</v>
      </c>
      <c r="C81" s="37"/>
      <c r="D81" s="37"/>
      <c r="E81" s="7"/>
      <c r="F81" s="7"/>
      <c r="G81" s="7"/>
      <c r="H81" s="9"/>
      <c r="I81" s="11"/>
      <c r="J81" s="11"/>
      <c r="K81" s="11"/>
      <c r="L81">
        <v>737</v>
      </c>
      <c r="M81">
        <v>4</v>
      </c>
      <c r="N81">
        <v>205</v>
      </c>
    </row>
    <row r="82" spans="2:14" ht="24.75" customHeight="1" hidden="1">
      <c r="B82" s="19">
        <v>7</v>
      </c>
      <c r="C82" s="37"/>
      <c r="D82" s="37"/>
      <c r="E82" s="7"/>
      <c r="F82" s="7"/>
      <c r="G82" s="7"/>
      <c r="H82" s="9"/>
      <c r="I82" s="11"/>
      <c r="J82" s="11"/>
      <c r="K82" s="11"/>
      <c r="L82">
        <v>1767</v>
      </c>
      <c r="M82">
        <v>14</v>
      </c>
      <c r="N82">
        <v>245</v>
      </c>
    </row>
    <row r="83" spans="2:14" ht="24.75" customHeight="1" hidden="1">
      <c r="B83" s="19">
        <v>8</v>
      </c>
      <c r="C83" s="37"/>
      <c r="D83" s="37"/>
      <c r="E83" s="7"/>
      <c r="F83" s="7"/>
      <c r="G83" s="7"/>
      <c r="H83" s="9"/>
      <c r="I83" s="11"/>
      <c r="J83" s="11"/>
      <c r="K83" s="11"/>
      <c r="L83">
        <v>2250</v>
      </c>
      <c r="M83">
        <v>24</v>
      </c>
      <c r="N83">
        <v>1513</v>
      </c>
    </row>
    <row r="84" spans="2:14" ht="24.75" customHeight="1" hidden="1">
      <c r="B84" s="19">
        <v>9</v>
      </c>
      <c r="C84" s="37"/>
      <c r="D84" s="37"/>
      <c r="E84" s="7"/>
      <c r="F84" s="7"/>
      <c r="G84" s="7"/>
      <c r="H84" s="9"/>
      <c r="I84" s="11"/>
      <c r="J84" s="11"/>
      <c r="K84" s="11"/>
      <c r="L84">
        <v>2610</v>
      </c>
      <c r="M84">
        <v>37</v>
      </c>
      <c r="N84">
        <v>1106</v>
      </c>
    </row>
    <row r="85" spans="2:14" ht="24.75" customHeight="1" hidden="1">
      <c r="B85" s="19">
        <v>10</v>
      </c>
      <c r="C85" s="37"/>
      <c r="D85" s="37"/>
      <c r="E85" s="7"/>
      <c r="F85" s="7"/>
      <c r="G85" s="7"/>
      <c r="H85" s="9"/>
      <c r="I85" s="11"/>
      <c r="J85" s="11"/>
      <c r="K85" s="11"/>
      <c r="L85">
        <v>3023</v>
      </c>
      <c r="M85">
        <v>72</v>
      </c>
      <c r="N85">
        <v>2183</v>
      </c>
    </row>
    <row r="86" spans="2:14" ht="24.75" customHeight="1" hidden="1">
      <c r="B86" s="19">
        <v>11</v>
      </c>
      <c r="C86" s="37"/>
      <c r="D86" s="37"/>
      <c r="E86" s="7"/>
      <c r="F86" s="7"/>
      <c r="G86" s="7"/>
      <c r="H86" s="9"/>
      <c r="I86" s="11"/>
      <c r="J86" s="11"/>
      <c r="K86" s="11"/>
      <c r="L86">
        <v>3536</v>
      </c>
      <c r="M86">
        <v>51</v>
      </c>
      <c r="N86">
        <v>716</v>
      </c>
    </row>
    <row r="87" spans="2:14" ht="24.75" customHeight="1" hidden="1">
      <c r="B87" s="19">
        <v>12</v>
      </c>
      <c r="C87" s="37"/>
      <c r="D87" s="37"/>
      <c r="E87" s="7"/>
      <c r="F87" s="7"/>
      <c r="G87" s="7"/>
      <c r="H87" s="9"/>
      <c r="I87" s="11"/>
      <c r="J87" s="11"/>
      <c r="K87" s="11"/>
      <c r="L87">
        <v>3150</v>
      </c>
      <c r="M87">
        <v>68</v>
      </c>
      <c r="N87">
        <v>515</v>
      </c>
    </row>
    <row r="88" spans="2:14" ht="24.75" customHeight="1" hidden="1">
      <c r="B88" s="19" t="s">
        <v>193</v>
      </c>
      <c r="C88" s="37">
        <v>2819</v>
      </c>
      <c r="D88" s="37">
        <v>883</v>
      </c>
      <c r="E88" s="7">
        <v>356</v>
      </c>
      <c r="F88" s="7">
        <v>454</v>
      </c>
      <c r="G88" s="7">
        <v>211</v>
      </c>
      <c r="H88" s="9">
        <v>412</v>
      </c>
      <c r="I88" s="11">
        <v>2</v>
      </c>
      <c r="J88" s="11">
        <v>497</v>
      </c>
      <c r="K88" s="11">
        <v>4</v>
      </c>
      <c r="L88">
        <f>SUM(L89:L100)</f>
        <v>35832</v>
      </c>
      <c r="M88">
        <f>SUM(M89:M100)</f>
        <v>883</v>
      </c>
      <c r="N88">
        <f>SUM(N89:N100)</f>
        <v>9052</v>
      </c>
    </row>
    <row r="89" spans="2:14" ht="24.75" customHeight="1" hidden="1">
      <c r="B89" s="19">
        <v>1</v>
      </c>
      <c r="C89" s="37"/>
      <c r="D89" s="37"/>
      <c r="E89" s="7"/>
      <c r="F89" s="7"/>
      <c r="G89" s="7"/>
      <c r="H89" s="9"/>
      <c r="I89" s="11"/>
      <c r="J89" s="11"/>
      <c r="K89" s="11"/>
      <c r="L89">
        <v>2543</v>
      </c>
      <c r="M89">
        <v>22</v>
      </c>
      <c r="N89">
        <v>195</v>
      </c>
    </row>
    <row r="90" spans="2:14" ht="24.75" customHeight="1" hidden="1">
      <c r="B90" s="19">
        <v>2</v>
      </c>
      <c r="C90" s="37"/>
      <c r="D90" s="37"/>
      <c r="E90" s="7"/>
      <c r="F90" s="7"/>
      <c r="G90" s="7"/>
      <c r="H90" s="9"/>
      <c r="I90" s="11"/>
      <c r="J90" s="11"/>
      <c r="K90" s="11"/>
      <c r="L90">
        <v>2297</v>
      </c>
      <c r="M90">
        <v>82</v>
      </c>
      <c r="N90">
        <v>989</v>
      </c>
    </row>
    <row r="91" spans="2:14" ht="24.75" customHeight="1" hidden="1">
      <c r="B91" s="19">
        <v>3</v>
      </c>
      <c r="C91" s="37"/>
      <c r="D91" s="37"/>
      <c r="E91" s="7"/>
      <c r="F91" s="7"/>
      <c r="G91" s="7"/>
      <c r="H91" s="9"/>
      <c r="I91" s="11"/>
      <c r="J91" s="11"/>
      <c r="K91" s="11"/>
      <c r="L91">
        <v>3892</v>
      </c>
      <c r="M91">
        <v>153</v>
      </c>
      <c r="N91">
        <v>734</v>
      </c>
    </row>
    <row r="92" spans="2:14" ht="24.75" customHeight="1" hidden="1">
      <c r="B92" s="19">
        <v>4</v>
      </c>
      <c r="C92" s="37"/>
      <c r="D92" s="37"/>
      <c r="E92" s="7"/>
      <c r="F92" s="7"/>
      <c r="G92" s="7"/>
      <c r="H92" s="9"/>
      <c r="I92" s="11"/>
      <c r="J92" s="11"/>
      <c r="K92" s="11"/>
      <c r="L92">
        <v>3554</v>
      </c>
      <c r="M92">
        <v>65</v>
      </c>
      <c r="N92">
        <v>540</v>
      </c>
    </row>
    <row r="93" spans="2:14" ht="24.75" customHeight="1" hidden="1">
      <c r="B93" s="19">
        <v>5</v>
      </c>
      <c r="C93" s="37"/>
      <c r="D93" s="37"/>
      <c r="E93" s="7"/>
      <c r="F93" s="7"/>
      <c r="G93" s="7"/>
      <c r="H93" s="9"/>
      <c r="I93" s="11"/>
      <c r="J93" s="11"/>
      <c r="K93" s="11"/>
      <c r="L93">
        <v>6401</v>
      </c>
      <c r="M93">
        <v>94</v>
      </c>
      <c r="N93">
        <v>1882</v>
      </c>
    </row>
    <row r="94" spans="2:14" ht="24.75" customHeight="1" hidden="1">
      <c r="B94" s="19">
        <v>6</v>
      </c>
      <c r="C94" s="37"/>
      <c r="D94" s="37"/>
      <c r="E94" s="7"/>
      <c r="F94" s="7"/>
      <c r="G94" s="7"/>
      <c r="H94" s="9"/>
      <c r="I94" s="11"/>
      <c r="J94" s="11"/>
      <c r="K94" s="11"/>
      <c r="L94">
        <v>6904</v>
      </c>
      <c r="M94">
        <v>74</v>
      </c>
      <c r="N94">
        <v>516</v>
      </c>
    </row>
    <row r="95" spans="2:14" ht="24.75" customHeight="1" hidden="1">
      <c r="B95" s="19">
        <v>7</v>
      </c>
      <c r="C95" s="37"/>
      <c r="D95" s="37"/>
      <c r="E95" s="7"/>
      <c r="F95" s="7"/>
      <c r="G95" s="7"/>
      <c r="H95" s="9"/>
      <c r="I95" s="11"/>
      <c r="J95" s="11"/>
      <c r="K95" s="11"/>
      <c r="L95">
        <v>2418</v>
      </c>
      <c r="M95">
        <v>290</v>
      </c>
      <c r="N95">
        <v>1178</v>
      </c>
    </row>
    <row r="96" spans="2:14" ht="24.75" customHeight="1" hidden="1">
      <c r="B96" s="19">
        <v>8</v>
      </c>
      <c r="C96" s="37"/>
      <c r="D96" s="37"/>
      <c r="E96" s="7"/>
      <c r="F96" s="7"/>
      <c r="G96" s="7"/>
      <c r="H96" s="9"/>
      <c r="I96" s="11"/>
      <c r="J96" s="11"/>
      <c r="K96" s="11"/>
      <c r="L96">
        <v>484</v>
      </c>
      <c r="M96">
        <v>15</v>
      </c>
      <c r="N96">
        <v>372</v>
      </c>
    </row>
    <row r="97" spans="2:14" ht="24.75" customHeight="1" hidden="1">
      <c r="B97" s="19">
        <v>9</v>
      </c>
      <c r="C97" s="37"/>
      <c r="D97" s="37"/>
      <c r="E97" s="7"/>
      <c r="F97" s="7"/>
      <c r="G97" s="7"/>
      <c r="H97" s="9"/>
      <c r="I97" s="11"/>
      <c r="J97" s="11"/>
      <c r="K97" s="11"/>
      <c r="L97">
        <v>429</v>
      </c>
      <c r="M97">
        <v>16</v>
      </c>
      <c r="N97">
        <v>372</v>
      </c>
    </row>
    <row r="98" spans="2:14" ht="24.75" customHeight="1" hidden="1">
      <c r="B98" s="19">
        <v>10</v>
      </c>
      <c r="C98" s="37"/>
      <c r="D98" s="37"/>
      <c r="E98" s="7"/>
      <c r="F98" s="7"/>
      <c r="G98" s="7"/>
      <c r="H98" s="9"/>
      <c r="I98" s="11"/>
      <c r="J98" s="11"/>
      <c r="K98" s="11"/>
      <c r="L98">
        <v>2094</v>
      </c>
      <c r="M98">
        <v>26</v>
      </c>
      <c r="N98">
        <v>1145</v>
      </c>
    </row>
    <row r="99" spans="2:14" ht="24.75" customHeight="1" hidden="1">
      <c r="B99" s="19">
        <v>11</v>
      </c>
      <c r="C99" s="37"/>
      <c r="D99" s="37"/>
      <c r="E99" s="7"/>
      <c r="F99" s="7"/>
      <c r="G99" s="7"/>
      <c r="H99" s="9"/>
      <c r="I99" s="11"/>
      <c r="J99" s="11"/>
      <c r="K99" s="11"/>
      <c r="L99">
        <v>2424</v>
      </c>
      <c r="M99">
        <v>8</v>
      </c>
      <c r="N99">
        <v>82</v>
      </c>
    </row>
    <row r="100" spans="2:14" ht="24.75" customHeight="1" hidden="1">
      <c r="B100" s="19">
        <v>12</v>
      </c>
      <c r="C100" s="22"/>
      <c r="D100" s="22"/>
      <c r="E100" s="27"/>
      <c r="F100" s="27"/>
      <c r="G100" s="27"/>
      <c r="H100" s="27"/>
      <c r="L100">
        <v>2392</v>
      </c>
      <c r="M100">
        <v>38</v>
      </c>
      <c r="N100">
        <v>1047</v>
      </c>
    </row>
    <row r="101" spans="2:14" ht="24.75" customHeight="1" hidden="1">
      <c r="B101" s="19" t="s">
        <v>194</v>
      </c>
      <c r="C101" s="37">
        <f aca="true" t="shared" si="0" ref="C101:C115">SUM(D101:K101)</f>
        <v>2949</v>
      </c>
      <c r="D101" s="37">
        <f>SUM(D105,D109,D113,D117)</f>
        <v>847</v>
      </c>
      <c r="E101" s="37">
        <f aca="true" t="shared" si="1" ref="E101:K101">SUM(E102:E104,E106:E108,E110:E112,E114:E116)</f>
        <v>374</v>
      </c>
      <c r="F101" s="37">
        <f t="shared" si="1"/>
        <v>478</v>
      </c>
      <c r="G101" s="37">
        <f t="shared" si="1"/>
        <v>221</v>
      </c>
      <c r="H101" s="37">
        <f t="shared" si="1"/>
        <v>388</v>
      </c>
      <c r="I101" s="37">
        <f t="shared" si="1"/>
        <v>1</v>
      </c>
      <c r="J101" s="37">
        <f t="shared" si="1"/>
        <v>639</v>
      </c>
      <c r="K101" s="37">
        <f t="shared" si="1"/>
        <v>1</v>
      </c>
      <c r="L101">
        <v>35714</v>
      </c>
      <c r="M101">
        <v>917</v>
      </c>
      <c r="N101">
        <v>9429</v>
      </c>
    </row>
    <row r="102" spans="2:10" ht="24.75" customHeight="1" hidden="1">
      <c r="B102" s="19">
        <v>1</v>
      </c>
      <c r="C102" s="37">
        <f t="shared" si="0"/>
        <v>184</v>
      </c>
      <c r="D102" s="37">
        <v>51</v>
      </c>
      <c r="E102" s="37">
        <v>24</v>
      </c>
      <c r="F102" s="37">
        <v>26</v>
      </c>
      <c r="G102" s="37">
        <v>13</v>
      </c>
      <c r="H102" s="37">
        <v>34</v>
      </c>
      <c r="J102" s="11">
        <v>36</v>
      </c>
    </row>
    <row r="103" spans="2:10" ht="24.75" customHeight="1" hidden="1">
      <c r="B103" s="19">
        <v>2</v>
      </c>
      <c r="C103" s="37">
        <f t="shared" si="0"/>
        <v>142</v>
      </c>
      <c r="D103" s="37">
        <v>38</v>
      </c>
      <c r="E103" s="37">
        <v>8</v>
      </c>
      <c r="F103" s="37">
        <v>20</v>
      </c>
      <c r="G103" s="37">
        <v>20</v>
      </c>
      <c r="H103" s="37">
        <v>23</v>
      </c>
      <c r="I103" s="77">
        <v>1</v>
      </c>
      <c r="J103" s="77">
        <v>32</v>
      </c>
    </row>
    <row r="104" spans="2:10" ht="24.75" customHeight="1" hidden="1">
      <c r="B104" s="19">
        <v>3</v>
      </c>
      <c r="C104" s="37">
        <f t="shared" si="0"/>
        <v>235</v>
      </c>
      <c r="D104" s="37">
        <v>77</v>
      </c>
      <c r="E104" s="37">
        <v>22</v>
      </c>
      <c r="F104" s="37">
        <v>48</v>
      </c>
      <c r="G104" s="37">
        <v>22</v>
      </c>
      <c r="H104" s="37">
        <v>23</v>
      </c>
      <c r="J104" s="77">
        <v>43</v>
      </c>
    </row>
    <row r="105" spans="2:14" ht="24.75" customHeight="1" hidden="1">
      <c r="B105" s="19" t="s">
        <v>195</v>
      </c>
      <c r="C105" s="37">
        <f t="shared" si="0"/>
        <v>561</v>
      </c>
      <c r="D105" s="37">
        <f>SUM(D102:D104)</f>
        <v>166</v>
      </c>
      <c r="E105" s="37">
        <f aca="true" t="shared" si="2" ref="E105:K105">SUM(E102:E104)</f>
        <v>54</v>
      </c>
      <c r="F105" s="37">
        <f t="shared" si="2"/>
        <v>94</v>
      </c>
      <c r="G105" s="37">
        <f t="shared" si="2"/>
        <v>55</v>
      </c>
      <c r="H105" s="37">
        <f t="shared" si="2"/>
        <v>80</v>
      </c>
      <c r="I105" s="37">
        <f t="shared" si="2"/>
        <v>1</v>
      </c>
      <c r="J105" s="37">
        <f t="shared" si="2"/>
        <v>111</v>
      </c>
      <c r="K105" s="37">
        <f t="shared" si="2"/>
        <v>0</v>
      </c>
      <c r="L105">
        <v>10030</v>
      </c>
      <c r="M105">
        <v>181</v>
      </c>
      <c r="N105">
        <v>2908</v>
      </c>
    </row>
    <row r="106" spans="2:10" ht="24.75" customHeight="1" hidden="1">
      <c r="B106" s="19">
        <v>4</v>
      </c>
      <c r="C106" s="37">
        <f t="shared" si="0"/>
        <v>264</v>
      </c>
      <c r="D106" s="37">
        <v>80</v>
      </c>
      <c r="E106" s="37">
        <v>24</v>
      </c>
      <c r="F106" s="37">
        <v>40</v>
      </c>
      <c r="G106" s="37">
        <v>26</v>
      </c>
      <c r="H106" s="37">
        <v>48</v>
      </c>
      <c r="J106" s="77">
        <v>46</v>
      </c>
    </row>
    <row r="107" spans="2:10" ht="24.75" customHeight="1" hidden="1">
      <c r="B107" s="19">
        <v>5</v>
      </c>
      <c r="C107" s="37">
        <f t="shared" si="0"/>
        <v>262</v>
      </c>
      <c r="D107" s="37">
        <v>74</v>
      </c>
      <c r="E107" s="37">
        <v>39</v>
      </c>
      <c r="F107" s="37">
        <v>41</v>
      </c>
      <c r="G107" s="37">
        <v>32</v>
      </c>
      <c r="H107" s="37">
        <v>27</v>
      </c>
      <c r="J107" s="77">
        <v>49</v>
      </c>
    </row>
    <row r="108" spans="2:10" ht="24.75" customHeight="1" hidden="1">
      <c r="B108" s="19">
        <v>6</v>
      </c>
      <c r="C108" s="37">
        <f t="shared" si="0"/>
        <v>275</v>
      </c>
      <c r="D108" s="37">
        <v>74</v>
      </c>
      <c r="E108" s="37">
        <v>46</v>
      </c>
      <c r="F108" s="37">
        <v>42</v>
      </c>
      <c r="G108" s="37">
        <v>33</v>
      </c>
      <c r="H108" s="37">
        <v>28</v>
      </c>
      <c r="J108" s="77">
        <v>52</v>
      </c>
    </row>
    <row r="109" spans="2:14" ht="24.75" customHeight="1" hidden="1">
      <c r="B109" s="19" t="s">
        <v>196</v>
      </c>
      <c r="C109" s="37">
        <f t="shared" si="0"/>
        <v>801</v>
      </c>
      <c r="D109" s="37">
        <f>SUM(D106:D108)</f>
        <v>228</v>
      </c>
      <c r="E109" s="37">
        <f aca="true" t="shared" si="3" ref="E109:K109">SUM(E106:E108)</f>
        <v>109</v>
      </c>
      <c r="F109" s="37">
        <f t="shared" si="3"/>
        <v>123</v>
      </c>
      <c r="G109" s="37">
        <f t="shared" si="3"/>
        <v>91</v>
      </c>
      <c r="H109" s="37">
        <f t="shared" si="3"/>
        <v>103</v>
      </c>
      <c r="I109" s="37">
        <f t="shared" si="3"/>
        <v>0</v>
      </c>
      <c r="J109" s="37">
        <f t="shared" si="3"/>
        <v>147</v>
      </c>
      <c r="K109" s="37">
        <f t="shared" si="3"/>
        <v>0</v>
      </c>
      <c r="L109">
        <v>11746</v>
      </c>
      <c r="M109">
        <v>264</v>
      </c>
      <c r="N109">
        <v>2396</v>
      </c>
    </row>
    <row r="110" spans="2:10" ht="24.75" customHeight="1" hidden="1">
      <c r="B110" s="19">
        <v>7</v>
      </c>
      <c r="C110" s="37">
        <f t="shared" si="0"/>
        <v>314</v>
      </c>
      <c r="D110" s="37">
        <v>95</v>
      </c>
      <c r="E110" s="37">
        <v>48</v>
      </c>
      <c r="F110" s="37">
        <v>38</v>
      </c>
      <c r="G110" s="37">
        <v>26</v>
      </c>
      <c r="H110" s="37">
        <v>36</v>
      </c>
      <c r="J110" s="77">
        <v>71</v>
      </c>
    </row>
    <row r="111" spans="2:10" ht="24.75" customHeight="1" hidden="1">
      <c r="B111" s="19">
        <v>8</v>
      </c>
      <c r="C111" s="37">
        <f t="shared" si="0"/>
        <v>264</v>
      </c>
      <c r="D111" s="37">
        <v>80</v>
      </c>
      <c r="E111" s="37">
        <v>41</v>
      </c>
      <c r="F111" s="37">
        <v>31</v>
      </c>
      <c r="G111" s="37">
        <v>8</v>
      </c>
      <c r="H111" s="37">
        <v>23</v>
      </c>
      <c r="J111" s="77">
        <v>81</v>
      </c>
    </row>
    <row r="112" spans="2:10" ht="24.75" customHeight="1" hidden="1">
      <c r="B112" s="19">
        <v>9</v>
      </c>
      <c r="C112" s="37">
        <f t="shared" si="0"/>
        <v>264</v>
      </c>
      <c r="D112" s="37">
        <v>80</v>
      </c>
      <c r="E112" s="37">
        <v>41</v>
      </c>
      <c r="F112" s="37">
        <v>31</v>
      </c>
      <c r="G112" s="37">
        <v>8</v>
      </c>
      <c r="H112" s="37">
        <v>23</v>
      </c>
      <c r="J112" s="77">
        <v>81</v>
      </c>
    </row>
    <row r="113" spans="2:14" ht="24.75" customHeight="1" hidden="1">
      <c r="B113" s="19" t="s">
        <v>197</v>
      </c>
      <c r="C113" s="37">
        <f t="shared" si="0"/>
        <v>842</v>
      </c>
      <c r="D113" s="37">
        <f>SUM(D110:D112)</f>
        <v>255</v>
      </c>
      <c r="E113" s="37">
        <f aca="true" t="shared" si="4" ref="E113:J113">SUM(E110:E112)</f>
        <v>130</v>
      </c>
      <c r="F113" s="37">
        <f t="shared" si="4"/>
        <v>100</v>
      </c>
      <c r="G113" s="37">
        <f t="shared" si="4"/>
        <v>42</v>
      </c>
      <c r="H113" s="37">
        <f t="shared" si="4"/>
        <v>82</v>
      </c>
      <c r="I113" s="37">
        <f t="shared" si="4"/>
        <v>0</v>
      </c>
      <c r="J113" s="37">
        <f t="shared" si="4"/>
        <v>233</v>
      </c>
      <c r="K113" s="37">
        <f>SUM(K110:L112)</f>
        <v>0</v>
      </c>
      <c r="L113">
        <v>4948</v>
      </c>
      <c r="M113">
        <v>365</v>
      </c>
      <c r="N113">
        <v>2839</v>
      </c>
    </row>
    <row r="114" spans="2:10" ht="24.75" customHeight="1" hidden="1">
      <c r="B114" s="19">
        <v>10</v>
      </c>
      <c r="C114" s="37">
        <f t="shared" si="0"/>
        <v>279</v>
      </c>
      <c r="D114" s="37">
        <v>65</v>
      </c>
      <c r="E114" s="37">
        <v>39</v>
      </c>
      <c r="F114" s="37">
        <v>55</v>
      </c>
      <c r="G114" s="37">
        <v>16</v>
      </c>
      <c r="H114" s="37">
        <v>45</v>
      </c>
      <c r="J114" s="77">
        <v>59</v>
      </c>
    </row>
    <row r="115" spans="2:10" ht="24.75" customHeight="1" hidden="1">
      <c r="B115" s="19">
        <v>11</v>
      </c>
      <c r="C115" s="37">
        <f t="shared" si="0"/>
        <v>254</v>
      </c>
      <c r="D115" s="37">
        <v>79</v>
      </c>
      <c r="E115" s="37">
        <v>19</v>
      </c>
      <c r="F115" s="37">
        <v>60</v>
      </c>
      <c r="G115" s="37">
        <v>5</v>
      </c>
      <c r="H115" s="37">
        <v>44</v>
      </c>
      <c r="J115" s="77">
        <v>47</v>
      </c>
    </row>
    <row r="116" spans="2:11" ht="24.75" customHeight="1" hidden="1">
      <c r="B116" s="19">
        <v>12</v>
      </c>
      <c r="C116" s="37">
        <f>SUM(D116:K116)</f>
        <v>212</v>
      </c>
      <c r="D116" s="37">
        <v>54</v>
      </c>
      <c r="E116" s="37">
        <v>23</v>
      </c>
      <c r="F116" s="37">
        <v>46</v>
      </c>
      <c r="G116" s="37">
        <v>12</v>
      </c>
      <c r="H116" s="37">
        <v>34</v>
      </c>
      <c r="J116" s="77">
        <v>42</v>
      </c>
      <c r="K116" s="77">
        <v>1</v>
      </c>
    </row>
    <row r="117" spans="2:14" ht="24.75" customHeight="1" hidden="1">
      <c r="B117" s="19" t="s">
        <v>198</v>
      </c>
      <c r="C117" s="37">
        <f>SUM(D117:K117)</f>
        <v>745</v>
      </c>
      <c r="D117" s="37">
        <f>SUM(D114:D116)</f>
        <v>198</v>
      </c>
      <c r="E117" s="37">
        <f aca="true" t="shared" si="5" ref="E117:K117">SUM(E114:E116)</f>
        <v>81</v>
      </c>
      <c r="F117" s="37">
        <f t="shared" si="5"/>
        <v>161</v>
      </c>
      <c r="G117" s="37">
        <f t="shared" si="5"/>
        <v>33</v>
      </c>
      <c r="H117" s="37">
        <f t="shared" si="5"/>
        <v>123</v>
      </c>
      <c r="I117" s="37">
        <f t="shared" si="5"/>
        <v>0</v>
      </c>
      <c r="J117" s="37">
        <f t="shared" si="5"/>
        <v>148</v>
      </c>
      <c r="K117" s="37">
        <f t="shared" si="5"/>
        <v>1</v>
      </c>
      <c r="L117">
        <v>8990</v>
      </c>
      <c r="M117">
        <v>107</v>
      </c>
      <c r="N117">
        <v>1286</v>
      </c>
    </row>
    <row r="118" spans="2:8" ht="24.75" customHeight="1" hidden="1">
      <c r="B118" s="10"/>
      <c r="C118" s="37"/>
      <c r="D118" s="37"/>
      <c r="E118" s="37"/>
      <c r="F118" s="37"/>
      <c r="G118" s="37"/>
      <c r="H118" s="37"/>
    </row>
    <row r="119" spans="2:8" ht="24.75" customHeight="1" hidden="1">
      <c r="B119" s="19" t="s">
        <v>199</v>
      </c>
      <c r="C119" s="37"/>
      <c r="D119" s="37"/>
      <c r="E119" s="37"/>
      <c r="F119" s="37"/>
      <c r="G119" s="37"/>
      <c r="H119" s="37"/>
    </row>
    <row r="120" spans="2:14" ht="24.75" customHeight="1" hidden="1">
      <c r="B120" s="19">
        <v>1</v>
      </c>
      <c r="C120" s="37">
        <f>SUM(D120:K120)</f>
        <v>198</v>
      </c>
      <c r="D120" s="37">
        <v>47</v>
      </c>
      <c r="E120" s="37">
        <v>19</v>
      </c>
      <c r="F120" s="37">
        <v>38</v>
      </c>
      <c r="G120" s="37">
        <v>5</v>
      </c>
      <c r="H120" s="37">
        <v>49</v>
      </c>
      <c r="J120" s="77">
        <v>40</v>
      </c>
      <c r="L120">
        <v>4537</v>
      </c>
      <c r="M120">
        <v>67</v>
      </c>
      <c r="N120">
        <v>769</v>
      </c>
    </row>
    <row r="121" spans="2:14" ht="24.75" customHeight="1" hidden="1">
      <c r="B121" s="19">
        <v>2</v>
      </c>
      <c r="C121" s="37">
        <f>SUM(D121:K121)</f>
        <v>182</v>
      </c>
      <c r="D121" s="37">
        <v>56</v>
      </c>
      <c r="E121" s="37">
        <v>21</v>
      </c>
      <c r="F121" s="37">
        <v>29</v>
      </c>
      <c r="G121" s="37">
        <v>16</v>
      </c>
      <c r="H121" s="37">
        <v>27</v>
      </c>
      <c r="I121" s="77">
        <v>0</v>
      </c>
      <c r="J121" s="77">
        <v>33</v>
      </c>
      <c r="K121" s="77">
        <v>0</v>
      </c>
      <c r="L121">
        <v>3137</v>
      </c>
      <c r="M121">
        <v>282</v>
      </c>
      <c r="N121">
        <v>691</v>
      </c>
    </row>
    <row r="122" spans="2:14" ht="24.75" customHeight="1" hidden="1">
      <c r="B122" s="19">
        <v>3</v>
      </c>
      <c r="C122" s="37">
        <f>SUM(D122:K122)</f>
        <v>203</v>
      </c>
      <c r="D122" s="37">
        <v>43</v>
      </c>
      <c r="E122" s="37">
        <v>19</v>
      </c>
      <c r="F122" s="37">
        <v>40</v>
      </c>
      <c r="G122" s="37">
        <v>11</v>
      </c>
      <c r="H122" s="37">
        <v>28</v>
      </c>
      <c r="I122" s="77">
        <v>0</v>
      </c>
      <c r="J122" s="77">
        <v>61</v>
      </c>
      <c r="K122" s="77">
        <v>1</v>
      </c>
      <c r="L122">
        <v>2550</v>
      </c>
      <c r="M122">
        <v>93</v>
      </c>
      <c r="N122">
        <v>572</v>
      </c>
    </row>
    <row r="123" spans="2:14" ht="24.75" customHeight="1" hidden="1" thickBot="1">
      <c r="B123" s="20" t="s">
        <v>195</v>
      </c>
      <c r="C123" s="38">
        <f>SUM(C120:C122)</f>
        <v>583</v>
      </c>
      <c r="D123" s="46">
        <f aca="true" t="shared" si="6" ref="D123:K123">SUM(D120:D122)</f>
        <v>146</v>
      </c>
      <c r="E123" s="46">
        <f t="shared" si="6"/>
        <v>59</v>
      </c>
      <c r="F123" s="46">
        <f t="shared" si="6"/>
        <v>107</v>
      </c>
      <c r="G123" s="46">
        <f t="shared" si="6"/>
        <v>32</v>
      </c>
      <c r="H123" s="46">
        <f t="shared" si="6"/>
        <v>104</v>
      </c>
      <c r="I123" s="46">
        <f t="shared" si="6"/>
        <v>0</v>
      </c>
      <c r="J123" s="46">
        <f t="shared" si="6"/>
        <v>134</v>
      </c>
      <c r="K123" s="46">
        <f t="shared" si="6"/>
        <v>1</v>
      </c>
      <c r="L123" s="57">
        <f>SUM(L120:L122)</f>
        <v>10224</v>
      </c>
      <c r="M123" s="57">
        <f>SUM(M120:M122)</f>
        <v>442</v>
      </c>
      <c r="N123" s="57">
        <f>SUM(N120:N122)</f>
        <v>2032</v>
      </c>
    </row>
    <row r="124" spans="2:14" ht="24.75" customHeight="1" hidden="1">
      <c r="B124" s="19">
        <v>4</v>
      </c>
      <c r="C124" s="73">
        <f aca="true" t="shared" si="7" ref="C124:C154">SUM(D124:K124)</f>
        <v>263</v>
      </c>
      <c r="D124" s="37">
        <v>58</v>
      </c>
      <c r="E124" s="37">
        <v>41</v>
      </c>
      <c r="F124" s="37">
        <v>35</v>
      </c>
      <c r="G124" s="37">
        <v>23</v>
      </c>
      <c r="H124" s="37">
        <v>38</v>
      </c>
      <c r="I124" s="77">
        <v>0</v>
      </c>
      <c r="J124" s="77">
        <v>68</v>
      </c>
      <c r="K124" s="77">
        <v>0</v>
      </c>
      <c r="L124" s="77">
        <v>689</v>
      </c>
      <c r="M124" s="77">
        <v>109</v>
      </c>
      <c r="N124" s="78">
        <v>1976.5</v>
      </c>
    </row>
    <row r="125" spans="2:14" ht="24.75" customHeight="1" hidden="1">
      <c r="B125" s="19">
        <v>5</v>
      </c>
      <c r="C125" s="73">
        <f t="shared" si="7"/>
        <v>315</v>
      </c>
      <c r="D125" s="37">
        <v>72</v>
      </c>
      <c r="E125" s="37">
        <v>38</v>
      </c>
      <c r="F125" s="37">
        <v>39</v>
      </c>
      <c r="G125" s="37">
        <v>18</v>
      </c>
      <c r="H125" s="37">
        <v>47</v>
      </c>
      <c r="I125" s="77">
        <v>0</v>
      </c>
      <c r="J125" s="77">
        <v>101</v>
      </c>
      <c r="K125" s="77">
        <v>0</v>
      </c>
      <c r="L125" s="77">
        <v>2368</v>
      </c>
      <c r="M125" s="77">
        <v>94</v>
      </c>
      <c r="N125" s="77">
        <v>1295</v>
      </c>
    </row>
    <row r="126" spans="2:14" ht="24.75" customHeight="1" hidden="1">
      <c r="B126" s="19">
        <v>6</v>
      </c>
      <c r="C126" s="73">
        <f t="shared" si="7"/>
        <v>214</v>
      </c>
      <c r="D126" s="37">
        <v>51</v>
      </c>
      <c r="E126" s="37">
        <v>20</v>
      </c>
      <c r="F126" s="37">
        <v>25</v>
      </c>
      <c r="G126" s="37">
        <v>22</v>
      </c>
      <c r="H126" s="37">
        <v>26</v>
      </c>
      <c r="I126" s="77">
        <v>0</v>
      </c>
      <c r="J126" s="77">
        <v>70</v>
      </c>
      <c r="K126" s="77">
        <v>0</v>
      </c>
      <c r="L126" s="77">
        <v>2110</v>
      </c>
      <c r="M126" s="77">
        <v>110</v>
      </c>
      <c r="N126" s="78">
        <v>755.4</v>
      </c>
    </row>
    <row r="127" spans="2:14" ht="24.75" customHeight="1" hidden="1" thickBot="1">
      <c r="B127" s="20" t="s">
        <v>264</v>
      </c>
      <c r="C127" s="38">
        <f t="shared" si="7"/>
        <v>792</v>
      </c>
      <c r="D127" s="46">
        <f aca="true" t="shared" si="8" ref="D127:J127">SUM(D124:D126)</f>
        <v>181</v>
      </c>
      <c r="E127" s="46">
        <f t="shared" si="8"/>
        <v>99</v>
      </c>
      <c r="F127" s="46">
        <f t="shared" si="8"/>
        <v>99</v>
      </c>
      <c r="G127" s="46">
        <f t="shared" si="8"/>
        <v>63</v>
      </c>
      <c r="H127" s="46">
        <f t="shared" si="8"/>
        <v>111</v>
      </c>
      <c r="I127" s="46">
        <f t="shared" si="8"/>
        <v>0</v>
      </c>
      <c r="J127" s="46">
        <f t="shared" si="8"/>
        <v>239</v>
      </c>
      <c r="K127" s="46">
        <f>SUM(K124:K126)</f>
        <v>0</v>
      </c>
      <c r="L127" s="46">
        <f>SUM(L124:L126)</f>
        <v>5167</v>
      </c>
      <c r="M127" s="46">
        <f>SUM(M124:M126)</f>
        <v>313</v>
      </c>
      <c r="N127" s="153">
        <f>SUM(N124:N126)</f>
        <v>4026.9</v>
      </c>
    </row>
    <row r="128" spans="2:14" ht="24.75" customHeight="1" hidden="1">
      <c r="B128" s="19">
        <v>7</v>
      </c>
      <c r="C128" s="73">
        <f t="shared" si="7"/>
        <v>329</v>
      </c>
      <c r="D128" s="37">
        <v>129</v>
      </c>
      <c r="E128" s="37">
        <v>32</v>
      </c>
      <c r="F128" s="37">
        <v>33</v>
      </c>
      <c r="G128" s="37">
        <v>24</v>
      </c>
      <c r="H128" s="37">
        <v>43</v>
      </c>
      <c r="I128" s="37">
        <v>0</v>
      </c>
      <c r="J128" s="37">
        <v>68</v>
      </c>
      <c r="K128" s="37">
        <v>0</v>
      </c>
      <c r="L128" s="37">
        <v>2888</v>
      </c>
      <c r="M128" s="37">
        <v>93</v>
      </c>
      <c r="N128" s="37">
        <v>1231</v>
      </c>
    </row>
    <row r="129" spans="2:14" ht="24.75" customHeight="1" hidden="1">
      <c r="B129" s="19">
        <v>8</v>
      </c>
      <c r="C129" s="73">
        <f t="shared" si="7"/>
        <v>256</v>
      </c>
      <c r="D129" s="37">
        <v>81</v>
      </c>
      <c r="E129" s="37">
        <v>45</v>
      </c>
      <c r="F129" s="37">
        <v>33</v>
      </c>
      <c r="G129" s="37">
        <v>17</v>
      </c>
      <c r="H129" s="37">
        <v>33</v>
      </c>
      <c r="I129" s="37">
        <v>0</v>
      </c>
      <c r="J129" s="37">
        <v>47</v>
      </c>
      <c r="K129" s="37">
        <v>0</v>
      </c>
      <c r="L129" s="37">
        <v>3120</v>
      </c>
      <c r="M129" s="37">
        <v>56</v>
      </c>
      <c r="N129" s="76">
        <v>1309.5</v>
      </c>
    </row>
    <row r="130" spans="2:14" ht="24.75" customHeight="1" hidden="1">
      <c r="B130" s="19">
        <v>9</v>
      </c>
      <c r="C130" s="73">
        <f t="shared" si="7"/>
        <v>212</v>
      </c>
      <c r="D130" s="37">
        <v>53</v>
      </c>
      <c r="E130" s="37">
        <v>39</v>
      </c>
      <c r="F130" s="37">
        <v>31</v>
      </c>
      <c r="G130" s="37">
        <v>5</v>
      </c>
      <c r="H130" s="37">
        <v>24</v>
      </c>
      <c r="I130" s="37">
        <v>0</v>
      </c>
      <c r="J130" s="37">
        <v>60</v>
      </c>
      <c r="K130" s="37">
        <v>0</v>
      </c>
      <c r="L130" s="37">
        <v>3529</v>
      </c>
      <c r="M130" s="37">
        <v>79</v>
      </c>
      <c r="N130" s="76">
        <v>716</v>
      </c>
    </row>
    <row r="131" spans="2:14" ht="24.75" customHeight="1" hidden="1">
      <c r="B131" s="19" t="s">
        <v>27</v>
      </c>
      <c r="C131" s="73">
        <f t="shared" si="7"/>
        <v>797</v>
      </c>
      <c r="D131" s="37">
        <f aca="true" t="shared" si="9" ref="D131:M131">SUM(D128:D130)</f>
        <v>263</v>
      </c>
      <c r="E131" s="37">
        <f t="shared" si="9"/>
        <v>116</v>
      </c>
      <c r="F131" s="37">
        <f t="shared" si="9"/>
        <v>97</v>
      </c>
      <c r="G131" s="37">
        <f t="shared" si="9"/>
        <v>46</v>
      </c>
      <c r="H131" s="37">
        <f t="shared" si="9"/>
        <v>100</v>
      </c>
      <c r="I131" s="37">
        <f t="shared" si="9"/>
        <v>0</v>
      </c>
      <c r="J131" s="37">
        <f t="shared" si="9"/>
        <v>175</v>
      </c>
      <c r="K131" s="37">
        <f t="shared" si="9"/>
        <v>0</v>
      </c>
      <c r="L131" s="37">
        <f t="shared" si="9"/>
        <v>9537</v>
      </c>
      <c r="M131" s="37">
        <f t="shared" si="9"/>
        <v>228</v>
      </c>
      <c r="N131" s="76">
        <f>SUM(N128:N130)</f>
        <v>3256.5</v>
      </c>
    </row>
    <row r="132" spans="2:14" ht="24.75" customHeight="1" hidden="1">
      <c r="B132" s="19">
        <v>10</v>
      </c>
      <c r="C132" s="73">
        <f t="shared" si="7"/>
        <v>224</v>
      </c>
      <c r="D132" s="37">
        <v>62</v>
      </c>
      <c r="E132" s="37">
        <v>28</v>
      </c>
      <c r="F132" s="37">
        <v>57</v>
      </c>
      <c r="G132" s="37">
        <v>6</v>
      </c>
      <c r="H132" s="37">
        <v>22</v>
      </c>
      <c r="I132" s="37">
        <v>0</v>
      </c>
      <c r="J132" s="37">
        <v>49</v>
      </c>
      <c r="K132" s="37">
        <v>0</v>
      </c>
      <c r="L132" s="37">
        <v>5593</v>
      </c>
      <c r="M132" s="37">
        <v>60</v>
      </c>
      <c r="N132" s="76">
        <v>561.5</v>
      </c>
    </row>
    <row r="133" spans="2:14" ht="24.75" customHeight="1" hidden="1">
      <c r="B133" s="19">
        <v>11</v>
      </c>
      <c r="C133" s="73">
        <f t="shared" si="7"/>
        <v>197</v>
      </c>
      <c r="D133" s="37">
        <v>34</v>
      </c>
      <c r="E133" s="37">
        <v>26</v>
      </c>
      <c r="F133" s="37">
        <v>46</v>
      </c>
      <c r="G133" s="37">
        <v>8</v>
      </c>
      <c r="H133" s="37">
        <v>36</v>
      </c>
      <c r="I133" s="37">
        <v>0</v>
      </c>
      <c r="J133" s="37">
        <v>47</v>
      </c>
      <c r="K133" s="37">
        <v>0</v>
      </c>
      <c r="L133" s="37">
        <v>5762</v>
      </c>
      <c r="M133" s="37">
        <v>86</v>
      </c>
      <c r="N133" s="76">
        <v>922.5</v>
      </c>
    </row>
    <row r="134" spans="2:14" ht="24.75" customHeight="1" hidden="1">
      <c r="B134" s="19">
        <v>12</v>
      </c>
      <c r="C134" s="73">
        <f t="shared" si="7"/>
        <v>243</v>
      </c>
      <c r="D134" s="37">
        <v>84</v>
      </c>
      <c r="E134" s="37">
        <v>28</v>
      </c>
      <c r="F134" s="37">
        <v>45</v>
      </c>
      <c r="G134" s="37">
        <v>11</v>
      </c>
      <c r="H134" s="37">
        <v>30</v>
      </c>
      <c r="I134" s="37">
        <v>0</v>
      </c>
      <c r="J134" s="37">
        <v>45</v>
      </c>
      <c r="K134" s="37">
        <v>0</v>
      </c>
      <c r="L134" s="37">
        <v>5951</v>
      </c>
      <c r="M134" s="37">
        <v>108</v>
      </c>
      <c r="N134" s="76">
        <v>279</v>
      </c>
    </row>
    <row r="135" spans="2:14" ht="24.75" customHeight="1" hidden="1" thickBot="1">
      <c r="B135" s="20" t="s">
        <v>28</v>
      </c>
      <c r="C135" s="38">
        <f t="shared" si="7"/>
        <v>664</v>
      </c>
      <c r="D135" s="46">
        <f aca="true" t="shared" si="10" ref="D135:M135">SUM(D132:D134)</f>
        <v>180</v>
      </c>
      <c r="E135" s="46">
        <f t="shared" si="10"/>
        <v>82</v>
      </c>
      <c r="F135" s="46">
        <f t="shared" si="10"/>
        <v>148</v>
      </c>
      <c r="G135" s="46">
        <f t="shared" si="10"/>
        <v>25</v>
      </c>
      <c r="H135" s="46">
        <f t="shared" si="10"/>
        <v>88</v>
      </c>
      <c r="I135" s="46">
        <f t="shared" si="10"/>
        <v>0</v>
      </c>
      <c r="J135" s="46">
        <f t="shared" si="10"/>
        <v>141</v>
      </c>
      <c r="K135" s="46">
        <f t="shared" si="10"/>
        <v>0</v>
      </c>
      <c r="L135" s="46">
        <f t="shared" si="10"/>
        <v>17306</v>
      </c>
      <c r="M135" s="46">
        <f t="shared" si="10"/>
        <v>254</v>
      </c>
      <c r="N135" s="46">
        <f>SUM(N132:N134)</f>
        <v>1763</v>
      </c>
    </row>
    <row r="136" spans="2:14" ht="24.75" customHeight="1" hidden="1">
      <c r="B136" s="19" t="s">
        <v>265</v>
      </c>
      <c r="C136" s="73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2:14" ht="24.75" customHeight="1" hidden="1">
      <c r="B137" s="19" t="s">
        <v>267</v>
      </c>
      <c r="C137" s="73">
        <f t="shared" si="7"/>
        <v>183</v>
      </c>
      <c r="D137" s="37">
        <v>48</v>
      </c>
      <c r="E137" s="37">
        <v>23</v>
      </c>
      <c r="F137" s="37">
        <v>29</v>
      </c>
      <c r="G137" s="37">
        <v>9</v>
      </c>
      <c r="H137" s="37">
        <v>37</v>
      </c>
      <c r="I137" s="37">
        <v>0</v>
      </c>
      <c r="J137" s="37">
        <v>37</v>
      </c>
      <c r="K137" s="37">
        <v>0</v>
      </c>
      <c r="L137" s="37">
        <v>1027</v>
      </c>
      <c r="M137" s="37">
        <v>49</v>
      </c>
      <c r="N137" s="37">
        <v>441.5</v>
      </c>
    </row>
    <row r="138" spans="2:14" ht="24.75" customHeight="1" hidden="1">
      <c r="B138" s="19" t="s">
        <v>268</v>
      </c>
      <c r="C138" s="73">
        <f t="shared" si="7"/>
        <v>223</v>
      </c>
      <c r="D138" s="37">
        <v>62</v>
      </c>
      <c r="E138" s="37">
        <v>25</v>
      </c>
      <c r="F138" s="37">
        <v>40</v>
      </c>
      <c r="G138" s="37">
        <v>9</v>
      </c>
      <c r="H138" s="37">
        <v>33</v>
      </c>
      <c r="I138" s="37">
        <v>0</v>
      </c>
      <c r="J138" s="37">
        <v>54</v>
      </c>
      <c r="K138" s="37">
        <v>0</v>
      </c>
      <c r="L138" s="37">
        <v>1369</v>
      </c>
      <c r="M138" s="37">
        <v>106</v>
      </c>
      <c r="N138" s="37">
        <v>584</v>
      </c>
    </row>
    <row r="139" spans="2:14" ht="24.75" customHeight="1" hidden="1">
      <c r="B139" s="19" t="s">
        <v>369</v>
      </c>
      <c r="C139" s="73">
        <f t="shared" si="7"/>
        <v>168</v>
      </c>
      <c r="D139" s="37">
        <v>36</v>
      </c>
      <c r="E139" s="37">
        <v>15</v>
      </c>
      <c r="F139" s="37">
        <v>41</v>
      </c>
      <c r="G139" s="37">
        <v>25</v>
      </c>
      <c r="H139" s="37">
        <v>26</v>
      </c>
      <c r="I139" s="37">
        <v>0</v>
      </c>
      <c r="J139" s="37">
        <v>25</v>
      </c>
      <c r="K139" s="37">
        <v>0</v>
      </c>
      <c r="L139" s="37">
        <v>1444</v>
      </c>
      <c r="M139" s="37">
        <v>53</v>
      </c>
      <c r="N139" s="37">
        <v>1523.5</v>
      </c>
    </row>
    <row r="140" spans="2:14" ht="24.75" customHeight="1" hidden="1">
      <c r="B140" s="19" t="s">
        <v>370</v>
      </c>
      <c r="C140" s="73">
        <f>SUM(C137:C139)</f>
        <v>574</v>
      </c>
      <c r="D140" s="37">
        <f aca="true" t="shared" si="11" ref="D140:N140">SUM(D137:D139)</f>
        <v>146</v>
      </c>
      <c r="E140" s="37">
        <f t="shared" si="11"/>
        <v>63</v>
      </c>
      <c r="F140" s="37">
        <f t="shared" si="11"/>
        <v>110</v>
      </c>
      <c r="G140" s="37">
        <f t="shared" si="11"/>
        <v>43</v>
      </c>
      <c r="H140" s="37">
        <f t="shared" si="11"/>
        <v>96</v>
      </c>
      <c r="I140" s="37">
        <f t="shared" si="11"/>
        <v>0</v>
      </c>
      <c r="J140" s="37">
        <f t="shared" si="11"/>
        <v>116</v>
      </c>
      <c r="K140" s="37">
        <f t="shared" si="11"/>
        <v>0</v>
      </c>
      <c r="L140" s="37">
        <f t="shared" si="11"/>
        <v>3840</v>
      </c>
      <c r="M140" s="37">
        <f t="shared" si="11"/>
        <v>208</v>
      </c>
      <c r="N140" s="37">
        <f t="shared" si="11"/>
        <v>2549</v>
      </c>
    </row>
    <row r="141" spans="2:14" ht="24.75" customHeight="1" hidden="1">
      <c r="B141" s="19" t="s">
        <v>372</v>
      </c>
      <c r="C141" s="73">
        <f t="shared" si="7"/>
        <v>217</v>
      </c>
      <c r="D141" s="37">
        <v>54</v>
      </c>
      <c r="E141" s="37">
        <v>27</v>
      </c>
      <c r="F141" s="37">
        <v>45</v>
      </c>
      <c r="G141" s="37">
        <v>20</v>
      </c>
      <c r="H141" s="37">
        <v>27</v>
      </c>
      <c r="I141" s="37">
        <v>0</v>
      </c>
      <c r="J141" s="37">
        <v>44</v>
      </c>
      <c r="K141" s="37">
        <v>0</v>
      </c>
      <c r="L141" s="37">
        <v>1250</v>
      </c>
      <c r="M141" s="37">
        <v>73</v>
      </c>
      <c r="N141" s="37">
        <v>713.5</v>
      </c>
    </row>
    <row r="142" spans="2:14" ht="24.75" customHeight="1" hidden="1">
      <c r="B142" s="19" t="s">
        <v>373</v>
      </c>
      <c r="C142" s="106">
        <f t="shared" si="7"/>
        <v>209</v>
      </c>
      <c r="D142" s="106">
        <v>61</v>
      </c>
      <c r="E142" s="106">
        <v>30</v>
      </c>
      <c r="F142" s="106">
        <v>37</v>
      </c>
      <c r="G142" s="106">
        <v>10</v>
      </c>
      <c r="H142" s="106">
        <v>19</v>
      </c>
      <c r="I142" s="274">
        <v>0</v>
      </c>
      <c r="J142" s="106">
        <v>52</v>
      </c>
      <c r="K142" s="152">
        <v>0</v>
      </c>
      <c r="L142" s="106">
        <v>1184</v>
      </c>
      <c r="M142" s="106">
        <v>34</v>
      </c>
      <c r="N142" s="106">
        <v>365</v>
      </c>
    </row>
    <row r="143" spans="2:14" ht="24.75" customHeight="1" hidden="1">
      <c r="B143" s="19" t="s">
        <v>374</v>
      </c>
      <c r="C143" s="73">
        <f t="shared" si="7"/>
        <v>237</v>
      </c>
      <c r="D143" s="37">
        <v>52</v>
      </c>
      <c r="E143" s="37">
        <v>33</v>
      </c>
      <c r="F143" s="37">
        <v>42</v>
      </c>
      <c r="G143" s="37">
        <v>12</v>
      </c>
      <c r="H143" s="37">
        <v>47</v>
      </c>
      <c r="I143" s="37">
        <v>0</v>
      </c>
      <c r="J143" s="37">
        <v>51</v>
      </c>
      <c r="K143" s="37">
        <v>0</v>
      </c>
      <c r="L143" s="37">
        <v>3494</v>
      </c>
      <c r="M143" s="37">
        <v>70</v>
      </c>
      <c r="N143" s="37">
        <v>1058.5</v>
      </c>
    </row>
    <row r="144" spans="2:14" ht="24.75" customHeight="1" hidden="1">
      <c r="B144" s="19" t="s">
        <v>26</v>
      </c>
      <c r="C144" s="73">
        <f aca="true" t="shared" si="12" ref="C144:N144">SUM(C141:C143)</f>
        <v>663</v>
      </c>
      <c r="D144" s="37">
        <f t="shared" si="12"/>
        <v>167</v>
      </c>
      <c r="E144" s="37">
        <f t="shared" si="12"/>
        <v>90</v>
      </c>
      <c r="F144" s="37">
        <f t="shared" si="12"/>
        <v>124</v>
      </c>
      <c r="G144" s="37">
        <f t="shared" si="12"/>
        <v>42</v>
      </c>
      <c r="H144" s="37">
        <f t="shared" si="12"/>
        <v>93</v>
      </c>
      <c r="I144" s="37">
        <f t="shared" si="12"/>
        <v>0</v>
      </c>
      <c r="J144" s="37">
        <f t="shared" si="12"/>
        <v>147</v>
      </c>
      <c r="K144" s="37">
        <f t="shared" si="12"/>
        <v>0</v>
      </c>
      <c r="L144" s="37">
        <f t="shared" si="12"/>
        <v>5928</v>
      </c>
      <c r="M144" s="37">
        <f t="shared" si="12"/>
        <v>177</v>
      </c>
      <c r="N144" s="37">
        <f t="shared" si="12"/>
        <v>2137</v>
      </c>
    </row>
    <row r="145" spans="2:14" ht="24.75" customHeight="1" hidden="1">
      <c r="B145" s="281" t="s">
        <v>383</v>
      </c>
      <c r="C145" s="73">
        <f t="shared" si="7"/>
        <v>275</v>
      </c>
      <c r="D145" s="37">
        <v>104</v>
      </c>
      <c r="E145" s="37">
        <v>37</v>
      </c>
      <c r="F145" s="37">
        <v>42</v>
      </c>
      <c r="G145" s="37">
        <v>10</v>
      </c>
      <c r="H145" s="37">
        <v>37</v>
      </c>
      <c r="I145" s="37">
        <v>0</v>
      </c>
      <c r="J145" s="37">
        <v>45</v>
      </c>
      <c r="K145" s="37">
        <v>0</v>
      </c>
      <c r="L145" s="37">
        <v>6717</v>
      </c>
      <c r="M145" s="37">
        <v>58</v>
      </c>
      <c r="N145" s="37">
        <v>818</v>
      </c>
    </row>
    <row r="146" spans="2:14" ht="24.75" customHeight="1" hidden="1">
      <c r="B146" s="19" t="s">
        <v>384</v>
      </c>
      <c r="C146" s="73">
        <f t="shared" si="7"/>
        <v>261</v>
      </c>
      <c r="D146" s="37">
        <v>76</v>
      </c>
      <c r="E146" s="37">
        <v>34</v>
      </c>
      <c r="F146" s="37">
        <v>50</v>
      </c>
      <c r="G146" s="37">
        <v>14</v>
      </c>
      <c r="H146" s="37">
        <v>52</v>
      </c>
      <c r="I146" s="37">
        <v>0</v>
      </c>
      <c r="J146" s="37">
        <v>35</v>
      </c>
      <c r="K146" s="37">
        <v>0</v>
      </c>
      <c r="L146" s="37">
        <v>5089</v>
      </c>
      <c r="M146" s="37">
        <v>47</v>
      </c>
      <c r="N146" s="37">
        <v>672</v>
      </c>
    </row>
    <row r="147" spans="2:14" ht="24.75" customHeight="1" hidden="1">
      <c r="B147" s="19" t="s">
        <v>385</v>
      </c>
      <c r="C147" s="73">
        <f t="shared" si="7"/>
        <v>232</v>
      </c>
      <c r="D147" s="37">
        <v>62</v>
      </c>
      <c r="E147" s="37">
        <v>47</v>
      </c>
      <c r="F147" s="37">
        <v>32</v>
      </c>
      <c r="G147" s="37">
        <v>12</v>
      </c>
      <c r="H147" s="37">
        <v>38</v>
      </c>
      <c r="I147" s="37">
        <v>0</v>
      </c>
      <c r="J147" s="37">
        <v>41</v>
      </c>
      <c r="K147" s="37">
        <v>0</v>
      </c>
      <c r="L147" s="37">
        <v>7543</v>
      </c>
      <c r="M147" s="37">
        <v>67</v>
      </c>
      <c r="N147" s="37">
        <v>519.5</v>
      </c>
    </row>
    <row r="148" spans="2:14" ht="24.75" customHeight="1" hidden="1">
      <c r="B148" s="19" t="s">
        <v>27</v>
      </c>
      <c r="C148" s="73">
        <f aca="true" t="shared" si="13" ref="C148:N148">SUM(C145:C147)</f>
        <v>768</v>
      </c>
      <c r="D148" s="37">
        <f t="shared" si="13"/>
        <v>242</v>
      </c>
      <c r="E148" s="37">
        <f t="shared" si="13"/>
        <v>118</v>
      </c>
      <c r="F148" s="37">
        <f t="shared" si="13"/>
        <v>124</v>
      </c>
      <c r="G148" s="37">
        <f t="shared" si="13"/>
        <v>36</v>
      </c>
      <c r="H148" s="37">
        <f t="shared" si="13"/>
        <v>127</v>
      </c>
      <c r="I148" s="37">
        <f t="shared" si="13"/>
        <v>0</v>
      </c>
      <c r="J148" s="37">
        <f t="shared" si="13"/>
        <v>121</v>
      </c>
      <c r="K148" s="37">
        <f t="shared" si="13"/>
        <v>0</v>
      </c>
      <c r="L148" s="37">
        <f t="shared" si="13"/>
        <v>19349</v>
      </c>
      <c r="M148" s="37">
        <f t="shared" si="13"/>
        <v>172</v>
      </c>
      <c r="N148" s="37">
        <f t="shared" si="13"/>
        <v>2009.5</v>
      </c>
    </row>
    <row r="149" spans="2:14" ht="24.75" customHeight="1" hidden="1">
      <c r="B149" s="19" t="s">
        <v>387</v>
      </c>
      <c r="C149" s="73">
        <f t="shared" si="7"/>
        <v>289</v>
      </c>
      <c r="D149" s="106">
        <v>90</v>
      </c>
      <c r="E149" s="106">
        <v>51</v>
      </c>
      <c r="F149" s="106">
        <v>62</v>
      </c>
      <c r="G149" s="106">
        <v>7</v>
      </c>
      <c r="H149" s="106">
        <v>40</v>
      </c>
      <c r="I149" s="274">
        <v>0</v>
      </c>
      <c r="J149" s="106">
        <v>39</v>
      </c>
      <c r="K149" s="152">
        <v>0</v>
      </c>
      <c r="L149" s="106">
        <v>6610</v>
      </c>
      <c r="M149" s="106">
        <v>38</v>
      </c>
      <c r="N149" s="106">
        <v>422.5</v>
      </c>
    </row>
    <row r="150" spans="2:14" ht="24.75" customHeight="1" hidden="1">
      <c r="B150" s="19" t="s">
        <v>388</v>
      </c>
      <c r="C150" s="73">
        <f t="shared" si="7"/>
        <v>293</v>
      </c>
      <c r="D150" s="37">
        <v>83</v>
      </c>
      <c r="E150" s="37">
        <v>44</v>
      </c>
      <c r="F150" s="37">
        <v>58</v>
      </c>
      <c r="G150" s="37">
        <v>9</v>
      </c>
      <c r="H150" s="37">
        <v>48</v>
      </c>
      <c r="I150" s="37">
        <v>0</v>
      </c>
      <c r="J150" s="37">
        <v>51</v>
      </c>
      <c r="K150" s="37">
        <v>0</v>
      </c>
      <c r="L150" s="106">
        <v>4768</v>
      </c>
      <c r="M150" s="106">
        <v>52</v>
      </c>
      <c r="N150" s="106">
        <v>297.7</v>
      </c>
    </row>
    <row r="151" spans="2:14" ht="24.75" customHeight="1" hidden="1">
      <c r="B151" s="19" t="s">
        <v>389</v>
      </c>
      <c r="C151" s="106">
        <f t="shared" si="7"/>
        <v>243</v>
      </c>
      <c r="D151" s="106">
        <v>76</v>
      </c>
      <c r="E151" s="106">
        <v>42</v>
      </c>
      <c r="F151" s="106">
        <v>45</v>
      </c>
      <c r="G151" s="106">
        <v>11</v>
      </c>
      <c r="H151" s="106">
        <v>41</v>
      </c>
      <c r="I151" s="274">
        <v>0</v>
      </c>
      <c r="J151" s="106">
        <v>28</v>
      </c>
      <c r="K151" s="152">
        <v>0</v>
      </c>
      <c r="L151" s="106">
        <v>2373</v>
      </c>
      <c r="M151" s="106">
        <v>42</v>
      </c>
      <c r="N151" s="106">
        <v>132.5</v>
      </c>
    </row>
    <row r="152" spans="2:14" ht="24.75" customHeight="1" hidden="1">
      <c r="B152" s="19" t="s">
        <v>28</v>
      </c>
      <c r="C152" s="106">
        <f t="shared" si="7"/>
        <v>825</v>
      </c>
      <c r="D152" s="106">
        <f>SUM(D149:D151)</f>
        <v>249</v>
      </c>
      <c r="E152" s="106">
        <f aca="true" t="shared" si="14" ref="E152:N152">SUM(E149:E151)</f>
        <v>137</v>
      </c>
      <c r="F152" s="106">
        <f t="shared" si="14"/>
        <v>165</v>
      </c>
      <c r="G152" s="106">
        <f t="shared" si="14"/>
        <v>27</v>
      </c>
      <c r="H152" s="106">
        <f t="shared" si="14"/>
        <v>129</v>
      </c>
      <c r="I152" s="274">
        <f t="shared" si="14"/>
        <v>0</v>
      </c>
      <c r="J152" s="106">
        <f t="shared" si="14"/>
        <v>118</v>
      </c>
      <c r="K152" s="152">
        <f t="shared" si="14"/>
        <v>0</v>
      </c>
      <c r="L152" s="106">
        <f t="shared" si="14"/>
        <v>13751</v>
      </c>
      <c r="M152" s="106">
        <f t="shared" si="14"/>
        <v>132</v>
      </c>
      <c r="N152" s="106">
        <f t="shared" si="14"/>
        <v>852.7</v>
      </c>
    </row>
    <row r="153" spans="2:14" ht="24.75" customHeight="1" hidden="1">
      <c r="B153" s="19" t="s">
        <v>267</v>
      </c>
      <c r="C153" s="106">
        <f t="shared" si="7"/>
        <v>219</v>
      </c>
      <c r="D153" s="106">
        <v>52</v>
      </c>
      <c r="E153" s="106">
        <v>28</v>
      </c>
      <c r="F153" s="106">
        <v>52</v>
      </c>
      <c r="G153" s="106">
        <v>9</v>
      </c>
      <c r="H153" s="106">
        <v>40</v>
      </c>
      <c r="I153" s="274">
        <v>0</v>
      </c>
      <c r="J153" s="106">
        <v>38</v>
      </c>
      <c r="K153" s="152">
        <v>0</v>
      </c>
      <c r="L153" s="106">
        <v>919</v>
      </c>
      <c r="M153" s="106">
        <v>11</v>
      </c>
      <c r="N153" s="106">
        <v>243</v>
      </c>
    </row>
    <row r="154" spans="2:14" ht="24.75" customHeight="1" hidden="1">
      <c r="B154" s="19" t="s">
        <v>268</v>
      </c>
      <c r="C154" s="106">
        <f t="shared" si="7"/>
        <v>156</v>
      </c>
      <c r="D154" s="106">
        <v>31</v>
      </c>
      <c r="E154" s="106">
        <v>20</v>
      </c>
      <c r="F154" s="106">
        <v>31</v>
      </c>
      <c r="G154" s="106">
        <v>11</v>
      </c>
      <c r="H154" s="106">
        <v>32</v>
      </c>
      <c r="I154" s="274">
        <v>0</v>
      </c>
      <c r="J154" s="106">
        <v>30</v>
      </c>
      <c r="K154" s="152">
        <v>1</v>
      </c>
      <c r="L154" s="106">
        <v>952</v>
      </c>
      <c r="M154" s="106">
        <v>16</v>
      </c>
      <c r="N154" s="106">
        <v>268</v>
      </c>
    </row>
    <row r="155" spans="2:14" ht="24.75" customHeight="1" hidden="1">
      <c r="B155" s="19" t="s">
        <v>369</v>
      </c>
      <c r="C155" s="106">
        <f>SUM(D155:K155)</f>
        <v>194</v>
      </c>
      <c r="D155" s="106">
        <v>44</v>
      </c>
      <c r="E155" s="106">
        <v>20</v>
      </c>
      <c r="F155" s="106">
        <v>49</v>
      </c>
      <c r="G155" s="106">
        <v>8</v>
      </c>
      <c r="H155" s="106">
        <v>36</v>
      </c>
      <c r="I155" s="274">
        <v>0</v>
      </c>
      <c r="J155" s="106">
        <v>37</v>
      </c>
      <c r="K155" s="152">
        <v>0</v>
      </c>
      <c r="L155" s="106">
        <v>1090</v>
      </c>
      <c r="M155" s="106">
        <v>31</v>
      </c>
      <c r="N155" s="106">
        <v>753</v>
      </c>
    </row>
    <row r="156" spans="2:14" ht="33.75" customHeight="1" hidden="1">
      <c r="B156" s="314" t="s">
        <v>396</v>
      </c>
      <c r="C156" s="316">
        <f>SUM(C153:C155)</f>
        <v>569</v>
      </c>
      <c r="D156" s="316">
        <f aca="true" t="shared" si="15" ref="D156:N156">SUM(D153:D155)</f>
        <v>127</v>
      </c>
      <c r="E156" s="316">
        <f t="shared" si="15"/>
        <v>68</v>
      </c>
      <c r="F156" s="316">
        <f t="shared" si="15"/>
        <v>132</v>
      </c>
      <c r="G156" s="316">
        <f t="shared" si="15"/>
        <v>28</v>
      </c>
      <c r="H156" s="316">
        <f t="shared" si="15"/>
        <v>108</v>
      </c>
      <c r="I156" s="317">
        <f t="shared" si="15"/>
        <v>0</v>
      </c>
      <c r="J156" s="316">
        <f t="shared" si="15"/>
        <v>105</v>
      </c>
      <c r="K156" s="318">
        <f t="shared" si="15"/>
        <v>1</v>
      </c>
      <c r="L156" s="316">
        <f t="shared" si="15"/>
        <v>2961</v>
      </c>
      <c r="M156" s="316">
        <f t="shared" si="15"/>
        <v>58</v>
      </c>
      <c r="N156" s="316">
        <f t="shared" si="15"/>
        <v>1264</v>
      </c>
    </row>
    <row r="157" spans="2:14" ht="33.75" customHeight="1" hidden="1">
      <c r="B157" s="286">
        <v>4</v>
      </c>
      <c r="C157" s="106">
        <f>SUM(D157:K157)</f>
        <v>261</v>
      </c>
      <c r="D157" s="106">
        <v>51</v>
      </c>
      <c r="E157" s="106">
        <v>48</v>
      </c>
      <c r="F157" s="106">
        <v>57</v>
      </c>
      <c r="G157" s="106">
        <v>14</v>
      </c>
      <c r="H157" s="106">
        <v>46</v>
      </c>
      <c r="I157" s="274">
        <v>0</v>
      </c>
      <c r="J157" s="106">
        <v>45</v>
      </c>
      <c r="K157" s="152">
        <v>0</v>
      </c>
      <c r="L157" s="106">
        <v>2005</v>
      </c>
      <c r="M157" s="106">
        <v>38</v>
      </c>
      <c r="N157" s="106">
        <v>403</v>
      </c>
    </row>
    <row r="158" spans="2:14" ht="33.75" customHeight="1" hidden="1">
      <c r="B158" s="286">
        <v>5</v>
      </c>
      <c r="C158" s="106">
        <f>SUM(D158:K158)</f>
        <v>247</v>
      </c>
      <c r="D158" s="106">
        <v>40</v>
      </c>
      <c r="E158" s="106">
        <v>31</v>
      </c>
      <c r="F158" s="106">
        <v>58</v>
      </c>
      <c r="G158" s="106">
        <v>20</v>
      </c>
      <c r="H158" s="106">
        <v>47</v>
      </c>
      <c r="I158" s="274">
        <v>0</v>
      </c>
      <c r="J158" s="106">
        <v>51</v>
      </c>
      <c r="K158" s="152">
        <v>0</v>
      </c>
      <c r="L158" s="106">
        <v>2242</v>
      </c>
      <c r="M158" s="106">
        <v>25</v>
      </c>
      <c r="N158" s="106">
        <v>184</v>
      </c>
    </row>
    <row r="159" spans="2:14" ht="33.75" customHeight="1" hidden="1">
      <c r="B159" s="286">
        <v>6</v>
      </c>
      <c r="C159" s="106">
        <f>SUM(D159:K159)</f>
        <v>281</v>
      </c>
      <c r="D159" s="106">
        <v>64</v>
      </c>
      <c r="E159" s="106">
        <v>43</v>
      </c>
      <c r="F159" s="106">
        <v>50</v>
      </c>
      <c r="G159" s="106">
        <v>24</v>
      </c>
      <c r="H159" s="106">
        <v>44</v>
      </c>
      <c r="I159" s="274">
        <v>0</v>
      </c>
      <c r="J159" s="106">
        <v>56</v>
      </c>
      <c r="K159" s="152">
        <v>0</v>
      </c>
      <c r="L159" s="106">
        <v>4643</v>
      </c>
      <c r="M159" s="106">
        <v>29</v>
      </c>
      <c r="N159" s="106">
        <v>451</v>
      </c>
    </row>
    <row r="160" spans="2:14" ht="24.75" customHeight="1" hidden="1">
      <c r="B160" s="319" t="s">
        <v>437</v>
      </c>
      <c r="C160" s="316">
        <f>SUM(C157:C159)</f>
        <v>789</v>
      </c>
      <c r="D160" s="316">
        <f aca="true" t="shared" si="16" ref="D160:N160">SUM(D157:D159)</f>
        <v>155</v>
      </c>
      <c r="E160" s="316">
        <f t="shared" si="16"/>
        <v>122</v>
      </c>
      <c r="F160" s="316">
        <f t="shared" si="16"/>
        <v>165</v>
      </c>
      <c r="G160" s="316">
        <f t="shared" si="16"/>
        <v>58</v>
      </c>
      <c r="H160" s="316">
        <f t="shared" si="16"/>
        <v>137</v>
      </c>
      <c r="I160" s="317">
        <f t="shared" si="16"/>
        <v>0</v>
      </c>
      <c r="J160" s="316">
        <f t="shared" si="16"/>
        <v>152</v>
      </c>
      <c r="K160" s="318">
        <f t="shared" si="16"/>
        <v>0</v>
      </c>
      <c r="L160" s="316">
        <f t="shared" si="16"/>
        <v>8890</v>
      </c>
      <c r="M160" s="316">
        <f t="shared" si="16"/>
        <v>92</v>
      </c>
      <c r="N160" s="316">
        <f t="shared" si="16"/>
        <v>1038</v>
      </c>
    </row>
    <row r="161" spans="2:14" ht="24.75" customHeight="1" hidden="1">
      <c r="B161" s="19">
        <v>7</v>
      </c>
      <c r="C161" s="106">
        <v>358</v>
      </c>
      <c r="D161" s="106">
        <v>107</v>
      </c>
      <c r="E161" s="106">
        <v>57</v>
      </c>
      <c r="F161" s="106">
        <v>60</v>
      </c>
      <c r="G161" s="106">
        <v>18</v>
      </c>
      <c r="H161" s="106">
        <v>71</v>
      </c>
      <c r="I161" s="302">
        <v>0</v>
      </c>
      <c r="J161" s="106">
        <v>45</v>
      </c>
      <c r="K161" s="302">
        <f>SUM(K186:K186)</f>
        <v>0</v>
      </c>
      <c r="L161" s="106">
        <v>3339</v>
      </c>
      <c r="M161" s="106">
        <v>26</v>
      </c>
      <c r="N161" s="106">
        <v>898</v>
      </c>
    </row>
    <row r="162" spans="2:14" ht="24.75" customHeight="1" hidden="1">
      <c r="B162" s="19">
        <v>8</v>
      </c>
      <c r="C162" s="106">
        <v>303</v>
      </c>
      <c r="D162" s="302">
        <v>69</v>
      </c>
      <c r="E162" s="302">
        <v>64</v>
      </c>
      <c r="F162" s="302">
        <v>52</v>
      </c>
      <c r="G162" s="302">
        <v>13</v>
      </c>
      <c r="H162" s="302">
        <v>65</v>
      </c>
      <c r="I162" s="302">
        <v>0</v>
      </c>
      <c r="J162" s="302">
        <v>40</v>
      </c>
      <c r="K162" s="302">
        <f>SUM(K187:K187)</f>
        <v>0</v>
      </c>
      <c r="L162" s="106">
        <v>4853</v>
      </c>
      <c r="M162" s="106">
        <v>37</v>
      </c>
      <c r="N162" s="106">
        <v>1780</v>
      </c>
    </row>
    <row r="163" spans="2:14" ht="24.75" customHeight="1" hidden="1" thickBot="1">
      <c r="B163" s="19">
        <v>9</v>
      </c>
      <c r="C163" s="303">
        <v>253</v>
      </c>
      <c r="D163" s="304">
        <v>76</v>
      </c>
      <c r="E163" s="304">
        <v>51</v>
      </c>
      <c r="F163" s="304">
        <v>35</v>
      </c>
      <c r="G163" s="304">
        <v>15</v>
      </c>
      <c r="H163" s="304">
        <v>38</v>
      </c>
      <c r="I163" s="304">
        <v>0</v>
      </c>
      <c r="J163" s="304">
        <v>38</v>
      </c>
      <c r="K163" s="304">
        <v>0</v>
      </c>
      <c r="L163" s="301">
        <v>9050</v>
      </c>
      <c r="M163" s="301">
        <v>43</v>
      </c>
      <c r="N163" s="301">
        <v>1275</v>
      </c>
    </row>
    <row r="164" spans="2:14" ht="24.75" customHeight="1" hidden="1">
      <c r="B164" s="319" t="s">
        <v>450</v>
      </c>
      <c r="C164" s="316">
        <f>SUM(C161:C163)</f>
        <v>914</v>
      </c>
      <c r="D164" s="316">
        <f aca="true" t="shared" si="17" ref="D164:N164">SUM(D161:D163)</f>
        <v>252</v>
      </c>
      <c r="E164" s="316">
        <f t="shared" si="17"/>
        <v>172</v>
      </c>
      <c r="F164" s="316">
        <f t="shared" si="17"/>
        <v>147</v>
      </c>
      <c r="G164" s="316">
        <f t="shared" si="17"/>
        <v>46</v>
      </c>
      <c r="H164" s="316">
        <f t="shared" si="17"/>
        <v>174</v>
      </c>
      <c r="I164" s="317">
        <f t="shared" si="17"/>
        <v>0</v>
      </c>
      <c r="J164" s="316">
        <f t="shared" si="17"/>
        <v>123</v>
      </c>
      <c r="K164" s="318">
        <f>SUM(K161:K163)</f>
        <v>0</v>
      </c>
      <c r="L164" s="316">
        <f t="shared" si="17"/>
        <v>17242</v>
      </c>
      <c r="M164" s="316">
        <f t="shared" si="17"/>
        <v>106</v>
      </c>
      <c r="N164" s="316">
        <f t="shared" si="17"/>
        <v>3953</v>
      </c>
    </row>
    <row r="165" spans="2:14" ht="24.75" customHeight="1" hidden="1">
      <c r="B165" s="21">
        <v>10</v>
      </c>
      <c r="C165" s="151">
        <v>290</v>
      </c>
      <c r="D165" s="302">
        <v>42</v>
      </c>
      <c r="E165" s="302">
        <v>60</v>
      </c>
      <c r="F165" s="302">
        <v>65</v>
      </c>
      <c r="G165" s="302">
        <v>27</v>
      </c>
      <c r="H165" s="302">
        <v>40</v>
      </c>
      <c r="I165" s="302">
        <v>0</v>
      </c>
      <c r="J165" s="302">
        <v>53</v>
      </c>
      <c r="K165" s="302">
        <v>3</v>
      </c>
      <c r="L165" s="106">
        <v>6488</v>
      </c>
      <c r="M165" s="106">
        <v>35</v>
      </c>
      <c r="N165" s="106">
        <v>665</v>
      </c>
    </row>
    <row r="166" spans="2:14" ht="24.75" customHeight="1" hidden="1">
      <c r="B166" s="21">
        <v>11</v>
      </c>
      <c r="C166" s="151">
        <v>347</v>
      </c>
      <c r="D166" s="302">
        <v>75</v>
      </c>
      <c r="E166" s="302">
        <v>84</v>
      </c>
      <c r="F166" s="302">
        <v>66</v>
      </c>
      <c r="G166" s="302">
        <v>9</v>
      </c>
      <c r="H166" s="302">
        <v>45</v>
      </c>
      <c r="I166" s="302">
        <v>0</v>
      </c>
      <c r="J166" s="302">
        <v>67</v>
      </c>
      <c r="K166" s="302">
        <v>1</v>
      </c>
      <c r="L166" s="106">
        <v>2126</v>
      </c>
      <c r="M166" s="106">
        <v>29</v>
      </c>
      <c r="N166" s="106">
        <v>1046</v>
      </c>
    </row>
    <row r="167" spans="2:14" ht="24.75" customHeight="1" hidden="1">
      <c r="B167" s="21">
        <v>12</v>
      </c>
      <c r="C167" s="106">
        <v>268</v>
      </c>
      <c r="D167" s="106">
        <v>43</v>
      </c>
      <c r="E167" s="106">
        <v>56</v>
      </c>
      <c r="F167" s="106">
        <v>52</v>
      </c>
      <c r="G167" s="106">
        <v>21</v>
      </c>
      <c r="H167" s="106">
        <v>55</v>
      </c>
      <c r="I167" s="274">
        <v>0</v>
      </c>
      <c r="J167" s="106">
        <v>41</v>
      </c>
      <c r="K167" s="152">
        <v>0</v>
      </c>
      <c r="L167" s="106">
        <v>4334</v>
      </c>
      <c r="M167" s="106">
        <v>29</v>
      </c>
      <c r="N167" s="106">
        <v>867.5</v>
      </c>
    </row>
    <row r="168" spans="2:14" ht="24.75" customHeight="1" hidden="1">
      <c r="B168" s="320" t="s">
        <v>456</v>
      </c>
      <c r="C168" s="321">
        <f>SUM(C165:C167)</f>
        <v>905</v>
      </c>
      <c r="D168" s="321">
        <f aca="true" t="shared" si="18" ref="D168:M168">SUM(D165:D167)</f>
        <v>160</v>
      </c>
      <c r="E168" s="321">
        <f t="shared" si="18"/>
        <v>200</v>
      </c>
      <c r="F168" s="321">
        <f t="shared" si="18"/>
        <v>183</v>
      </c>
      <c r="G168" s="321">
        <f t="shared" si="18"/>
        <v>57</v>
      </c>
      <c r="H168" s="321">
        <f t="shared" si="18"/>
        <v>140</v>
      </c>
      <c r="I168" s="322">
        <f t="shared" si="18"/>
        <v>0</v>
      </c>
      <c r="J168" s="321">
        <f t="shared" si="18"/>
        <v>161</v>
      </c>
      <c r="K168" s="323">
        <f t="shared" si="18"/>
        <v>4</v>
      </c>
      <c r="L168" s="321">
        <f t="shared" si="18"/>
        <v>12948</v>
      </c>
      <c r="M168" s="321">
        <f t="shared" si="18"/>
        <v>93</v>
      </c>
      <c r="N168" s="321">
        <f>SUM(N165:N167)</f>
        <v>2578.5</v>
      </c>
    </row>
    <row r="169" spans="2:14" ht="24.75" customHeight="1" hidden="1">
      <c r="B169" s="21">
        <v>1</v>
      </c>
      <c r="C169" s="106">
        <f>SUM(D169:K169)</f>
        <v>270</v>
      </c>
      <c r="D169" s="106">
        <v>56</v>
      </c>
      <c r="E169" s="106">
        <v>54</v>
      </c>
      <c r="F169" s="106">
        <v>53</v>
      </c>
      <c r="G169" s="106">
        <v>16</v>
      </c>
      <c r="H169" s="106">
        <v>55</v>
      </c>
      <c r="I169" s="274">
        <v>0</v>
      </c>
      <c r="J169" s="106">
        <v>36</v>
      </c>
      <c r="K169" s="152">
        <v>0</v>
      </c>
      <c r="L169" s="106">
        <v>851</v>
      </c>
      <c r="M169" s="106">
        <v>48</v>
      </c>
      <c r="N169" s="106">
        <v>1561</v>
      </c>
    </row>
    <row r="170" spans="2:14" ht="24.75" customHeight="1" hidden="1">
      <c r="B170" s="21">
        <v>2</v>
      </c>
      <c r="C170" s="106">
        <f>SUM(D170:K170)</f>
        <v>184</v>
      </c>
      <c r="D170" s="106">
        <v>32</v>
      </c>
      <c r="E170" s="106">
        <v>19</v>
      </c>
      <c r="F170" s="106">
        <v>47</v>
      </c>
      <c r="G170" s="106">
        <v>9</v>
      </c>
      <c r="H170" s="106">
        <v>32</v>
      </c>
      <c r="I170" s="274">
        <v>0</v>
      </c>
      <c r="J170" s="106">
        <v>45</v>
      </c>
      <c r="K170" s="152">
        <v>0</v>
      </c>
      <c r="L170" s="106">
        <v>694</v>
      </c>
      <c r="M170" s="106">
        <v>21</v>
      </c>
      <c r="N170" s="106">
        <v>818</v>
      </c>
    </row>
    <row r="171" spans="2:14" ht="24.75" customHeight="1" hidden="1">
      <c r="B171" s="21">
        <v>3</v>
      </c>
      <c r="C171" s="106">
        <f>SUM(D171:K171)</f>
        <v>296</v>
      </c>
      <c r="D171" s="106">
        <v>66</v>
      </c>
      <c r="E171" s="106">
        <v>42</v>
      </c>
      <c r="F171" s="106">
        <v>68</v>
      </c>
      <c r="G171" s="106">
        <v>19</v>
      </c>
      <c r="H171" s="106">
        <v>52</v>
      </c>
      <c r="I171" s="274">
        <v>0</v>
      </c>
      <c r="J171" s="106">
        <v>47</v>
      </c>
      <c r="K171" s="152">
        <v>2</v>
      </c>
      <c r="L171" s="106">
        <v>1815</v>
      </c>
      <c r="M171" s="106">
        <v>39</v>
      </c>
      <c r="N171" s="106">
        <v>486</v>
      </c>
    </row>
    <row r="172" spans="1:14" ht="24.75" customHeight="1">
      <c r="A172">
        <v>95</v>
      </c>
      <c r="B172" s="320" t="s">
        <v>465</v>
      </c>
      <c r="C172" s="321">
        <f aca="true" t="shared" si="19" ref="C172:N172">SUM(C169:C171)</f>
        <v>750</v>
      </c>
      <c r="D172" s="321">
        <f t="shared" si="19"/>
        <v>154</v>
      </c>
      <c r="E172" s="321">
        <f t="shared" si="19"/>
        <v>115</v>
      </c>
      <c r="F172" s="321">
        <f t="shared" si="19"/>
        <v>168</v>
      </c>
      <c r="G172" s="321">
        <f t="shared" si="19"/>
        <v>44</v>
      </c>
      <c r="H172" s="321">
        <f t="shared" si="19"/>
        <v>139</v>
      </c>
      <c r="I172" s="322">
        <f t="shared" si="19"/>
        <v>0</v>
      </c>
      <c r="J172" s="321">
        <f t="shared" si="19"/>
        <v>128</v>
      </c>
      <c r="K172" s="323">
        <f t="shared" si="19"/>
        <v>2</v>
      </c>
      <c r="L172" s="321">
        <f t="shared" si="19"/>
        <v>3360</v>
      </c>
      <c r="M172" s="321">
        <f t="shared" si="19"/>
        <v>108</v>
      </c>
      <c r="N172" s="321">
        <f t="shared" si="19"/>
        <v>2865</v>
      </c>
    </row>
    <row r="173" spans="2:14" ht="24.75" customHeight="1">
      <c r="B173" s="320">
        <v>4</v>
      </c>
      <c r="C173" s="106">
        <f>SUM(D173:K173)</f>
        <v>287</v>
      </c>
      <c r="D173" s="321">
        <v>58</v>
      </c>
      <c r="E173" s="321">
        <v>34</v>
      </c>
      <c r="F173" s="321">
        <v>78</v>
      </c>
      <c r="G173" s="321">
        <v>19</v>
      </c>
      <c r="H173" s="321">
        <v>47</v>
      </c>
      <c r="I173" s="322">
        <v>0</v>
      </c>
      <c r="J173" s="321">
        <v>50</v>
      </c>
      <c r="K173" s="323">
        <v>1</v>
      </c>
      <c r="L173" s="321">
        <v>1802</v>
      </c>
      <c r="M173" s="321">
        <v>20</v>
      </c>
      <c r="N173" s="321">
        <v>743</v>
      </c>
    </row>
    <row r="174" spans="2:14" ht="24.75" customHeight="1">
      <c r="B174" s="320">
        <v>5</v>
      </c>
      <c r="C174" s="106">
        <f>SUM(D174:K174)</f>
        <v>284</v>
      </c>
      <c r="D174" s="321">
        <v>58</v>
      </c>
      <c r="E174" s="321">
        <v>48</v>
      </c>
      <c r="F174" s="321">
        <v>61</v>
      </c>
      <c r="G174" s="321">
        <v>15</v>
      </c>
      <c r="H174" s="321">
        <v>43</v>
      </c>
      <c r="I174" s="322">
        <v>0</v>
      </c>
      <c r="J174" s="321">
        <v>58</v>
      </c>
      <c r="K174" s="323">
        <v>1</v>
      </c>
      <c r="L174" s="321">
        <v>6178</v>
      </c>
      <c r="M174" s="321">
        <v>44</v>
      </c>
      <c r="N174" s="321">
        <v>946</v>
      </c>
    </row>
    <row r="175" spans="2:14" ht="24.75" customHeight="1">
      <c r="B175" s="320">
        <v>6</v>
      </c>
      <c r="C175" s="106">
        <f>SUM(D175:K175)</f>
        <v>322</v>
      </c>
      <c r="D175" s="321">
        <v>60</v>
      </c>
      <c r="E175" s="321">
        <v>61</v>
      </c>
      <c r="F175" s="321">
        <v>57</v>
      </c>
      <c r="G175" s="321">
        <v>14</v>
      </c>
      <c r="H175" s="321">
        <v>70</v>
      </c>
      <c r="I175" s="322">
        <v>1</v>
      </c>
      <c r="J175" s="321">
        <v>59</v>
      </c>
      <c r="K175" s="323">
        <v>0</v>
      </c>
      <c r="L175" s="321">
        <v>5840</v>
      </c>
      <c r="M175" s="321">
        <v>35</v>
      </c>
      <c r="N175" s="321">
        <v>1282</v>
      </c>
    </row>
    <row r="176" spans="1:14" ht="24.75" customHeight="1">
      <c r="A176">
        <v>95</v>
      </c>
      <c r="B176" s="320" t="s">
        <v>508</v>
      </c>
      <c r="C176" s="321">
        <f aca="true" t="shared" si="20" ref="C176:N176">SUM(C173:C175)</f>
        <v>893</v>
      </c>
      <c r="D176" s="321">
        <f>SUM(D173:D175)</f>
        <v>176</v>
      </c>
      <c r="E176" s="321">
        <f t="shared" si="20"/>
        <v>143</v>
      </c>
      <c r="F176" s="321">
        <f t="shared" si="20"/>
        <v>196</v>
      </c>
      <c r="G176" s="321">
        <f t="shared" si="20"/>
        <v>48</v>
      </c>
      <c r="H176" s="321">
        <f t="shared" si="20"/>
        <v>160</v>
      </c>
      <c r="I176" s="322">
        <f t="shared" si="20"/>
        <v>1</v>
      </c>
      <c r="J176" s="321">
        <f t="shared" si="20"/>
        <v>167</v>
      </c>
      <c r="K176" s="323">
        <f t="shared" si="20"/>
        <v>2</v>
      </c>
      <c r="L176" s="321">
        <f t="shared" si="20"/>
        <v>13820</v>
      </c>
      <c r="M176" s="321">
        <f t="shared" si="20"/>
        <v>99</v>
      </c>
      <c r="N176" s="321">
        <f t="shared" si="20"/>
        <v>2971</v>
      </c>
    </row>
    <row r="177" spans="2:14" ht="24.75" customHeight="1">
      <c r="B177" s="320">
        <v>7</v>
      </c>
      <c r="C177" s="106">
        <f>SUM(D177:K177)</f>
        <v>390</v>
      </c>
      <c r="D177" s="321">
        <v>110</v>
      </c>
      <c r="E177" s="321">
        <v>73</v>
      </c>
      <c r="F177" s="321">
        <v>47</v>
      </c>
      <c r="G177" s="321">
        <v>21</v>
      </c>
      <c r="H177" s="321">
        <v>67</v>
      </c>
      <c r="I177" s="322">
        <v>0</v>
      </c>
      <c r="J177" s="321">
        <v>72</v>
      </c>
      <c r="K177" s="323">
        <v>0</v>
      </c>
      <c r="L177" s="321">
        <v>4675</v>
      </c>
      <c r="M177" s="321">
        <v>56</v>
      </c>
      <c r="N177" s="321">
        <v>1255</v>
      </c>
    </row>
    <row r="178" spans="2:14" ht="24.75" customHeight="1">
      <c r="B178" s="320">
        <v>8</v>
      </c>
      <c r="C178" s="106">
        <f>SUM(D178:K178)</f>
        <v>360</v>
      </c>
      <c r="D178" s="321">
        <v>87</v>
      </c>
      <c r="E178" s="321">
        <v>72</v>
      </c>
      <c r="F178" s="321">
        <v>57</v>
      </c>
      <c r="G178" s="321">
        <v>27</v>
      </c>
      <c r="H178" s="321">
        <v>57</v>
      </c>
      <c r="I178" s="322">
        <v>0</v>
      </c>
      <c r="J178" s="321">
        <v>60</v>
      </c>
      <c r="K178" s="323">
        <v>0</v>
      </c>
      <c r="L178" s="321">
        <v>5207</v>
      </c>
      <c r="M178" s="321">
        <v>53</v>
      </c>
      <c r="N178" s="321">
        <v>1799</v>
      </c>
    </row>
    <row r="179" spans="2:14" ht="24.75" customHeight="1">
      <c r="B179" s="320">
        <v>9</v>
      </c>
      <c r="C179" s="106">
        <f>SUM(D179:K179)</f>
        <v>278</v>
      </c>
      <c r="D179" s="321">
        <v>53</v>
      </c>
      <c r="E179" s="321">
        <v>72</v>
      </c>
      <c r="F179" s="321">
        <v>48</v>
      </c>
      <c r="G179" s="321">
        <v>18</v>
      </c>
      <c r="H179" s="321">
        <v>48</v>
      </c>
      <c r="I179" s="322">
        <v>0</v>
      </c>
      <c r="J179" s="321">
        <v>39</v>
      </c>
      <c r="K179" s="323">
        <v>0</v>
      </c>
      <c r="L179" s="321">
        <v>6806</v>
      </c>
      <c r="M179" s="321">
        <v>62</v>
      </c>
      <c r="N179" s="321">
        <v>901</v>
      </c>
    </row>
    <row r="180" spans="2:14" ht="24.75" customHeight="1">
      <c r="B180" s="320" t="s">
        <v>514</v>
      </c>
      <c r="C180" s="321">
        <f aca="true" t="shared" si="21" ref="C180:N180">SUM(C177:C179)</f>
        <v>1028</v>
      </c>
      <c r="D180" s="321">
        <f t="shared" si="21"/>
        <v>250</v>
      </c>
      <c r="E180" s="321">
        <f t="shared" si="21"/>
        <v>217</v>
      </c>
      <c r="F180" s="321">
        <f t="shared" si="21"/>
        <v>152</v>
      </c>
      <c r="G180" s="321">
        <f t="shared" si="21"/>
        <v>66</v>
      </c>
      <c r="H180" s="321">
        <f t="shared" si="21"/>
        <v>172</v>
      </c>
      <c r="I180" s="322">
        <f t="shared" si="21"/>
        <v>0</v>
      </c>
      <c r="J180" s="321">
        <f t="shared" si="21"/>
        <v>171</v>
      </c>
      <c r="K180" s="323">
        <f t="shared" si="21"/>
        <v>0</v>
      </c>
      <c r="L180" s="321">
        <f t="shared" si="21"/>
        <v>16688</v>
      </c>
      <c r="M180" s="321">
        <f t="shared" si="21"/>
        <v>171</v>
      </c>
      <c r="N180" s="321">
        <f t="shared" si="21"/>
        <v>3955</v>
      </c>
    </row>
    <row r="181" spans="2:13" ht="49.5" customHeight="1">
      <c r="B181" s="21" t="s">
        <v>200</v>
      </c>
      <c r="C181" s="145">
        <f aca="true" t="shared" si="22" ref="C181:H181">(C123-C117)/C117*100</f>
        <v>-21.74496644295302</v>
      </c>
      <c r="D181" s="148">
        <f t="shared" si="22"/>
        <v>-26.262626262626267</v>
      </c>
      <c r="E181" s="146">
        <f t="shared" si="22"/>
        <v>-27.160493827160494</v>
      </c>
      <c r="F181" s="146">
        <f t="shared" si="22"/>
        <v>-33.54037267080746</v>
      </c>
      <c r="G181" s="146">
        <f t="shared" si="22"/>
        <v>-3.0303030303030303</v>
      </c>
      <c r="H181" s="146">
        <f t="shared" si="22"/>
        <v>-15.447154471544716</v>
      </c>
      <c r="I181" s="143"/>
      <c r="J181" s="143"/>
      <c r="K181" s="143"/>
      <c r="L181" s="143"/>
      <c r="M181" s="143"/>
    </row>
    <row r="182" spans="2:14" ht="49.5" customHeight="1" thickBot="1">
      <c r="B182" s="15" t="s">
        <v>201</v>
      </c>
      <c r="C182" s="13">
        <f aca="true" t="shared" si="23" ref="C182:H182">(C123-C105)/C105*100</f>
        <v>3.9215686274509802</v>
      </c>
      <c r="D182" s="48">
        <f t="shared" si="23"/>
        <v>-12.048192771084338</v>
      </c>
      <c r="E182" s="13">
        <f t="shared" si="23"/>
        <v>9.25925925925926</v>
      </c>
      <c r="F182" s="13">
        <f t="shared" si="23"/>
        <v>13.829787234042554</v>
      </c>
      <c r="G182" s="49">
        <f t="shared" si="23"/>
        <v>-41.81818181818181</v>
      </c>
      <c r="H182" s="13">
        <f t="shared" si="23"/>
        <v>30</v>
      </c>
      <c r="I182" s="58"/>
      <c r="J182" s="58"/>
      <c r="K182" s="58"/>
      <c r="L182" s="58"/>
      <c r="M182" s="58"/>
      <c r="N182" s="58"/>
    </row>
    <row r="183" ht="21.75" customHeight="1">
      <c r="B183" s="16" t="s">
        <v>202</v>
      </c>
    </row>
    <row r="184" ht="21.75" customHeight="1">
      <c r="B184" s="16" t="s">
        <v>203</v>
      </c>
    </row>
    <row r="185" ht="16.5">
      <c r="B185" s="52" t="s">
        <v>204</v>
      </c>
    </row>
  </sheetData>
  <mergeCells count="21">
    <mergeCell ref="L50:N53"/>
    <mergeCell ref="L4:N4"/>
    <mergeCell ref="L7:L8"/>
    <mergeCell ref="M7:M8"/>
    <mergeCell ref="M5:M6"/>
    <mergeCell ref="L5:L6"/>
    <mergeCell ref="B4:B8"/>
    <mergeCell ref="D5:E5"/>
    <mergeCell ref="C4:K4"/>
    <mergeCell ref="J5:J6"/>
    <mergeCell ref="C5:C6"/>
    <mergeCell ref="C7:C8"/>
    <mergeCell ref="F5:F6"/>
    <mergeCell ref="F7:F8"/>
    <mergeCell ref="I7:I8"/>
    <mergeCell ref="J7:J8"/>
    <mergeCell ref="K5:K6"/>
    <mergeCell ref="K7:K8"/>
    <mergeCell ref="G6:G7"/>
    <mergeCell ref="H6:H7"/>
    <mergeCell ref="I5:I6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8"/>
  <sheetViews>
    <sheetView showGridLines="0" view="pageBreakPreview" zoomScaleSheetLayoutView="100" workbookViewId="0" topLeftCell="A1">
      <selection activeCell="A1" sqref="A1:L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1:12" ht="49.5" customHeight="1">
      <c r="A1" s="776" t="s">
        <v>321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2:12" ht="81" customHeight="1">
      <c r="B2" s="697" t="s">
        <v>712</v>
      </c>
      <c r="C2" s="698"/>
      <c r="D2" s="698"/>
      <c r="E2" s="698"/>
      <c r="F2" s="698"/>
      <c r="G2" s="698"/>
      <c r="H2" s="698"/>
      <c r="I2" s="698"/>
      <c r="J2" s="698"/>
      <c r="K2" s="698"/>
      <c r="L2" s="131"/>
    </row>
    <row r="41" spans="2:11" ht="19.5" customHeight="1">
      <c r="B41" s="56" t="s">
        <v>254</v>
      </c>
      <c r="C41" s="56"/>
      <c r="D41" s="56"/>
      <c r="E41" s="56"/>
      <c r="F41" s="56"/>
      <c r="G41" s="56"/>
      <c r="H41" s="56"/>
      <c r="I41" s="56"/>
      <c r="J41" s="56"/>
      <c r="K41" s="56"/>
    </row>
    <row r="42" spans="2:11" ht="19.5" customHeight="1"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2:11" ht="19.5" customHeight="1"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2:11" ht="24.75" customHeight="1">
      <c r="B44" s="2" t="s">
        <v>415</v>
      </c>
      <c r="C44" s="1"/>
      <c r="D44" s="1"/>
      <c r="E44" s="1"/>
      <c r="F44" s="1"/>
      <c r="G44" s="1"/>
      <c r="H44" s="1"/>
      <c r="I44" s="1"/>
      <c r="J44" s="1"/>
      <c r="K44" s="1"/>
    </row>
    <row r="45" spans="2:11" ht="24.75" customHeight="1" thickBot="1">
      <c r="B45" s="230" t="s">
        <v>432</v>
      </c>
      <c r="C45" s="1"/>
      <c r="D45" s="1"/>
      <c r="E45" s="1"/>
      <c r="F45" s="1"/>
      <c r="G45" s="1"/>
      <c r="H45" s="1"/>
      <c r="I45" s="1"/>
      <c r="J45" s="1"/>
      <c r="K45" s="1"/>
    </row>
    <row r="46" spans="2:11" ht="24.75" customHeight="1">
      <c r="B46" s="712" t="s">
        <v>419</v>
      </c>
      <c r="C46" s="705" t="s">
        <v>434</v>
      </c>
      <c r="D46" s="709" t="s">
        <v>30</v>
      </c>
      <c r="E46" s="710"/>
      <c r="F46" s="711"/>
      <c r="G46" s="709" t="s">
        <v>31</v>
      </c>
      <c r="H46" s="710"/>
      <c r="I46" s="711"/>
      <c r="J46" s="239" t="s">
        <v>32</v>
      </c>
      <c r="K46" s="240" t="s">
        <v>33</v>
      </c>
    </row>
    <row r="47" spans="2:11" ht="24.75" customHeight="1">
      <c r="B47" s="713"/>
      <c r="C47" s="724"/>
      <c r="D47" s="706" t="s">
        <v>327</v>
      </c>
      <c r="E47" s="707"/>
      <c r="F47" s="708"/>
      <c r="G47" s="706" t="s">
        <v>328</v>
      </c>
      <c r="H47" s="707"/>
      <c r="I47" s="708"/>
      <c r="J47" s="225" t="s">
        <v>343</v>
      </c>
      <c r="K47" s="241" t="s">
        <v>343</v>
      </c>
    </row>
    <row r="48" spans="2:11" ht="18" customHeight="1">
      <c r="B48" s="729" t="s">
        <v>420</v>
      </c>
      <c r="C48" s="724" t="s">
        <v>377</v>
      </c>
      <c r="D48" s="727" t="s">
        <v>344</v>
      </c>
      <c r="E48" s="727" t="s">
        <v>345</v>
      </c>
      <c r="F48" s="727" t="s">
        <v>346</v>
      </c>
      <c r="G48" s="727" t="s">
        <v>344</v>
      </c>
      <c r="H48" s="727" t="s">
        <v>347</v>
      </c>
      <c r="I48" s="727" t="s">
        <v>348</v>
      </c>
      <c r="J48" s="716" t="s">
        <v>349</v>
      </c>
      <c r="K48" s="739" t="s">
        <v>350</v>
      </c>
    </row>
    <row r="49" spans="2:12" ht="18" customHeight="1">
      <c r="B49" s="729"/>
      <c r="C49" s="724"/>
      <c r="D49" s="721"/>
      <c r="E49" s="721"/>
      <c r="F49" s="721"/>
      <c r="G49" s="721"/>
      <c r="H49" s="721"/>
      <c r="I49" s="721"/>
      <c r="J49" s="717"/>
      <c r="K49" s="719"/>
      <c r="L49" s="186"/>
    </row>
    <row r="50" spans="2:12" ht="18" customHeight="1">
      <c r="B50" s="729"/>
      <c r="C50" s="724"/>
      <c r="D50" s="714" t="s">
        <v>378</v>
      </c>
      <c r="E50" s="714" t="s">
        <v>276</v>
      </c>
      <c r="F50" s="714" t="s">
        <v>277</v>
      </c>
      <c r="G50" s="714" t="s">
        <v>378</v>
      </c>
      <c r="H50" s="714" t="s">
        <v>278</v>
      </c>
      <c r="I50" s="714" t="s">
        <v>279</v>
      </c>
      <c r="J50" s="717"/>
      <c r="K50" s="719"/>
      <c r="L50" s="186"/>
    </row>
    <row r="51" spans="2:12" ht="18" customHeight="1" thickBot="1">
      <c r="B51" s="723"/>
      <c r="C51" s="725"/>
      <c r="D51" s="715"/>
      <c r="E51" s="715"/>
      <c r="F51" s="715"/>
      <c r="G51" s="715"/>
      <c r="H51" s="715"/>
      <c r="I51" s="715"/>
      <c r="J51" s="718"/>
      <c r="K51" s="720"/>
      <c r="L51" s="186"/>
    </row>
    <row r="52" spans="2:11" ht="27" customHeight="1" hidden="1">
      <c r="B52" s="19" t="s">
        <v>315</v>
      </c>
      <c r="C52" s="7">
        <f>D52+G52</f>
        <v>1850</v>
      </c>
      <c r="D52" s="7">
        <f>(E52-F52)</f>
        <v>4743</v>
      </c>
      <c r="E52" s="7">
        <v>7825</v>
      </c>
      <c r="F52" s="7">
        <v>3082</v>
      </c>
      <c r="G52" s="7">
        <f>(H52-I52)</f>
        <v>-2893</v>
      </c>
      <c r="H52" s="7">
        <v>27795</v>
      </c>
      <c r="I52" s="7">
        <v>30688</v>
      </c>
      <c r="J52" s="7">
        <v>3982</v>
      </c>
      <c r="K52" s="9">
        <v>635</v>
      </c>
    </row>
    <row r="53" spans="2:11" ht="27" customHeight="1" hidden="1">
      <c r="B53" s="205" t="s">
        <v>316</v>
      </c>
      <c r="C53" s="7">
        <f>D53+G53</f>
        <v>684</v>
      </c>
      <c r="D53" s="7">
        <f>(E53-F53)</f>
        <v>4653</v>
      </c>
      <c r="E53" s="7">
        <v>7762</v>
      </c>
      <c r="F53" s="7">
        <v>3109</v>
      </c>
      <c r="G53" s="7">
        <f>(H53-I53)</f>
        <v>-3969</v>
      </c>
      <c r="H53" s="7">
        <v>26858</v>
      </c>
      <c r="I53" s="7">
        <v>30827</v>
      </c>
      <c r="J53" s="7">
        <v>3743</v>
      </c>
      <c r="K53" s="9">
        <v>595</v>
      </c>
    </row>
    <row r="54" spans="2:11" ht="34.5" customHeight="1" hidden="1">
      <c r="B54" s="205" t="s">
        <v>406</v>
      </c>
      <c r="C54" s="7">
        <f>D54+G54</f>
        <v>77</v>
      </c>
      <c r="D54" s="7">
        <f>(E54-F54)</f>
        <v>4396</v>
      </c>
      <c r="E54" s="7">
        <v>7511</v>
      </c>
      <c r="F54" s="7">
        <v>3115</v>
      </c>
      <c r="G54" s="7">
        <f>(H54-I54)</f>
        <v>-4319</v>
      </c>
      <c r="H54" s="7">
        <v>26424</v>
      </c>
      <c r="I54" s="7">
        <v>30743</v>
      </c>
      <c r="J54" s="7">
        <v>3820</v>
      </c>
      <c r="K54" s="9">
        <v>695</v>
      </c>
    </row>
    <row r="55" spans="2:11" ht="15" customHeight="1" hidden="1">
      <c r="B55" s="205"/>
      <c r="C55" s="7"/>
      <c r="D55" s="7"/>
      <c r="E55" s="7"/>
      <c r="F55" s="7"/>
      <c r="G55" s="7"/>
      <c r="H55" s="7"/>
      <c r="I55" s="7"/>
      <c r="J55" s="7"/>
      <c r="K55" s="9"/>
    </row>
    <row r="56" spans="2:11" ht="30" customHeight="1" hidden="1">
      <c r="B56" s="205" t="s">
        <v>407</v>
      </c>
      <c r="C56" s="7">
        <f>D56+G56</f>
        <v>1483</v>
      </c>
      <c r="D56" s="7">
        <f>(E56-F56)</f>
        <v>4359</v>
      </c>
      <c r="E56" s="7">
        <v>7471</v>
      </c>
      <c r="F56" s="7">
        <v>3112</v>
      </c>
      <c r="G56" s="7">
        <f>(H56-I56)</f>
        <v>-2876</v>
      </c>
      <c r="H56" s="7">
        <v>31421</v>
      </c>
      <c r="I56" s="7">
        <v>34297</v>
      </c>
      <c r="J56" s="7">
        <v>3510</v>
      </c>
      <c r="K56" s="9">
        <v>642</v>
      </c>
    </row>
    <row r="57" spans="2:11" ht="30" customHeight="1">
      <c r="B57" s="205" t="s">
        <v>408</v>
      </c>
      <c r="C57" s="7">
        <f>D57+G57</f>
        <v>-976</v>
      </c>
      <c r="D57" s="6">
        <f>(E57-F57)</f>
        <v>2876</v>
      </c>
      <c r="E57" s="7">
        <v>5992</v>
      </c>
      <c r="F57" s="7">
        <v>3116</v>
      </c>
      <c r="G57" s="7">
        <f>(H57-I57)</f>
        <v>-3852</v>
      </c>
      <c r="H57" s="7">
        <v>28856</v>
      </c>
      <c r="I57" s="7">
        <v>32708</v>
      </c>
      <c r="J57" s="7">
        <v>3031</v>
      </c>
      <c r="K57" s="9">
        <v>808</v>
      </c>
    </row>
    <row r="58" spans="2:11" ht="30" customHeight="1">
      <c r="B58" s="205" t="s">
        <v>409</v>
      </c>
      <c r="C58" s="7">
        <f>D58+G58</f>
        <v>-623</v>
      </c>
      <c r="D58" s="6">
        <f>(E58-F58)</f>
        <v>2789</v>
      </c>
      <c r="E58" s="7">
        <v>5951</v>
      </c>
      <c r="F58" s="7">
        <v>3162</v>
      </c>
      <c r="G58" s="7">
        <f>(H58-I58)</f>
        <v>-3412</v>
      </c>
      <c r="H58" s="7">
        <v>24185</v>
      </c>
      <c r="I58" s="7">
        <v>27597</v>
      </c>
      <c r="J58" s="7">
        <v>3526</v>
      </c>
      <c r="K58" s="9">
        <v>917</v>
      </c>
    </row>
    <row r="59" spans="2:11" ht="30" customHeight="1">
      <c r="B59" s="205" t="s">
        <v>410</v>
      </c>
      <c r="C59" s="7">
        <f>D59+G59</f>
        <v>182</v>
      </c>
      <c r="D59" s="6">
        <f>(E59-F59)</f>
        <v>3207</v>
      </c>
      <c r="E59" s="7">
        <v>6388</v>
      </c>
      <c r="F59" s="7">
        <v>3181</v>
      </c>
      <c r="G59" s="7">
        <f>(H59-I59)</f>
        <v>-3025</v>
      </c>
      <c r="H59" s="7">
        <v>24256</v>
      </c>
      <c r="I59" s="7">
        <v>27281</v>
      </c>
      <c r="J59" s="7">
        <v>3645</v>
      </c>
      <c r="K59" s="9">
        <v>937</v>
      </c>
    </row>
    <row r="60" spans="2:11" ht="30" customHeight="1">
      <c r="B60" s="205" t="s">
        <v>411</v>
      </c>
      <c r="C60" s="7">
        <f>D60+G60</f>
        <v>613</v>
      </c>
      <c r="D60" s="6">
        <f>(E60-F60)</f>
        <v>2328</v>
      </c>
      <c r="E60" s="7">
        <v>5487</v>
      </c>
      <c r="F60" s="7">
        <v>3159</v>
      </c>
      <c r="G60" s="7">
        <f>(H60-I60)</f>
        <v>-1715</v>
      </c>
      <c r="H60" s="7">
        <v>27695</v>
      </c>
      <c r="I60" s="7">
        <v>29410</v>
      </c>
      <c r="J60" s="7">
        <v>3357</v>
      </c>
      <c r="K60" s="7">
        <v>1054</v>
      </c>
    </row>
    <row r="61" spans="2:11" ht="30" customHeight="1">
      <c r="B61" s="205" t="s">
        <v>412</v>
      </c>
      <c r="C61" s="7">
        <f aca="true" t="shared" si="0" ref="C61:C77">D61+G61</f>
        <v>-1346</v>
      </c>
      <c r="D61" s="166">
        <f aca="true" t="shared" si="1" ref="D61:K61">SUM(D62:D64)</f>
        <v>1243</v>
      </c>
      <c r="E61" s="7">
        <f t="shared" si="1"/>
        <v>3732</v>
      </c>
      <c r="F61" s="7">
        <f t="shared" si="1"/>
        <v>2489</v>
      </c>
      <c r="G61" s="7">
        <f t="shared" si="1"/>
        <v>-2589</v>
      </c>
      <c r="H61" s="7">
        <f t="shared" si="1"/>
        <v>26036</v>
      </c>
      <c r="I61" s="7">
        <f t="shared" si="1"/>
        <v>28625</v>
      </c>
      <c r="J61" s="7">
        <f t="shared" si="1"/>
        <v>2327</v>
      </c>
      <c r="K61" s="7">
        <f t="shared" si="1"/>
        <v>861</v>
      </c>
    </row>
    <row r="62" spans="2:11" ht="30" customHeight="1" hidden="1">
      <c r="B62" s="205" t="s">
        <v>21</v>
      </c>
      <c r="C62" s="7">
        <f t="shared" si="0"/>
        <v>216</v>
      </c>
      <c r="D62" s="6">
        <f>(E62-F62)</f>
        <v>357</v>
      </c>
      <c r="E62" s="7">
        <v>1216</v>
      </c>
      <c r="F62" s="7">
        <v>859</v>
      </c>
      <c r="G62" s="7">
        <f>(H62-I62)</f>
        <v>-141</v>
      </c>
      <c r="H62" s="7">
        <v>10865</v>
      </c>
      <c r="I62" s="7">
        <v>11006</v>
      </c>
      <c r="J62" s="7">
        <v>849</v>
      </c>
      <c r="K62" s="9">
        <v>269</v>
      </c>
    </row>
    <row r="63" spans="2:11" ht="30" customHeight="1" hidden="1">
      <c r="B63" s="205" t="s">
        <v>26</v>
      </c>
      <c r="C63" s="7">
        <f t="shared" si="0"/>
        <v>-865</v>
      </c>
      <c r="D63" s="6">
        <f>(E63-F63)</f>
        <v>457</v>
      </c>
      <c r="E63" s="7">
        <v>1240</v>
      </c>
      <c r="F63" s="7">
        <v>783</v>
      </c>
      <c r="G63" s="7">
        <f>(H63-I63)</f>
        <v>-1322</v>
      </c>
      <c r="H63" s="7">
        <v>6881</v>
      </c>
      <c r="I63" s="7">
        <v>8203</v>
      </c>
      <c r="J63" s="7">
        <v>806</v>
      </c>
      <c r="K63" s="9">
        <v>272</v>
      </c>
    </row>
    <row r="64" spans="2:11" ht="30" customHeight="1" hidden="1">
      <c r="B64" s="205" t="s">
        <v>27</v>
      </c>
      <c r="C64" s="7">
        <f t="shared" si="0"/>
        <v>-697</v>
      </c>
      <c r="D64" s="6">
        <f>(E64-F64)</f>
        <v>429</v>
      </c>
      <c r="E64" s="7">
        <v>1276</v>
      </c>
      <c r="F64" s="7">
        <v>847</v>
      </c>
      <c r="G64" s="7">
        <f>(H64-I64)</f>
        <v>-1126</v>
      </c>
      <c r="H64" s="7">
        <v>8290</v>
      </c>
      <c r="I64" s="7">
        <v>9416</v>
      </c>
      <c r="J64" s="7">
        <v>672</v>
      </c>
      <c r="K64" s="9">
        <v>320</v>
      </c>
    </row>
    <row r="65" spans="2:11" ht="30" customHeight="1">
      <c r="B65" s="205" t="s">
        <v>417</v>
      </c>
      <c r="C65" s="68">
        <f t="shared" si="0"/>
        <v>-822</v>
      </c>
      <c r="D65" s="166">
        <f>SUM(D66:D72)</f>
        <v>1597</v>
      </c>
      <c r="E65" s="166">
        <f>SUM(E66:E72)</f>
        <v>4701</v>
      </c>
      <c r="F65" s="166">
        <f aca="true" t="shared" si="2" ref="F65:K65">SUM(F66:F72)</f>
        <v>3104</v>
      </c>
      <c r="G65" s="68">
        <f t="shared" si="2"/>
        <v>-2419</v>
      </c>
      <c r="H65" s="166">
        <f t="shared" si="2"/>
        <v>24068</v>
      </c>
      <c r="I65" s="166">
        <f t="shared" si="2"/>
        <v>26487</v>
      </c>
      <c r="J65" s="166">
        <f t="shared" si="2"/>
        <v>3237</v>
      </c>
      <c r="K65" s="166">
        <f t="shared" si="2"/>
        <v>1147</v>
      </c>
    </row>
    <row r="66" spans="2:11" ht="30" customHeight="1" hidden="1">
      <c r="B66" s="205" t="s">
        <v>21</v>
      </c>
      <c r="C66" s="737">
        <f t="shared" si="0"/>
        <v>-153</v>
      </c>
      <c r="D66" s="731">
        <f>(E66-F66)</f>
        <v>389</v>
      </c>
      <c r="E66" s="731">
        <v>1193</v>
      </c>
      <c r="F66" s="731">
        <v>804</v>
      </c>
      <c r="G66" s="731">
        <f>(H66-I66)</f>
        <v>-542</v>
      </c>
      <c r="H66" s="731">
        <v>5909</v>
      </c>
      <c r="I66" s="731">
        <v>6451</v>
      </c>
      <c r="J66" s="731">
        <v>788</v>
      </c>
      <c r="K66" s="731">
        <v>248</v>
      </c>
    </row>
    <row r="67" spans="2:11" ht="30" customHeight="1" hidden="1">
      <c r="B67" s="205" t="s">
        <v>335</v>
      </c>
      <c r="C67" s="737"/>
      <c r="D67" s="731"/>
      <c r="E67" s="731"/>
      <c r="F67" s="731"/>
      <c r="G67" s="731"/>
      <c r="H67" s="731"/>
      <c r="I67" s="731"/>
      <c r="J67" s="731"/>
      <c r="K67" s="731"/>
    </row>
    <row r="68" spans="2:11" ht="30" customHeight="1" hidden="1">
      <c r="B68" s="205" t="s">
        <v>26</v>
      </c>
      <c r="C68" s="737">
        <f t="shared" si="0"/>
        <v>-348</v>
      </c>
      <c r="D68" s="731">
        <f>(E68-F68)</f>
        <v>271</v>
      </c>
      <c r="E68" s="731">
        <v>1092</v>
      </c>
      <c r="F68" s="731">
        <v>821</v>
      </c>
      <c r="G68" s="731">
        <f>(H68-I68)</f>
        <v>-619</v>
      </c>
      <c r="H68" s="731">
        <v>5961</v>
      </c>
      <c r="I68" s="731">
        <v>6580</v>
      </c>
      <c r="J68" s="731">
        <v>790</v>
      </c>
      <c r="K68" s="731">
        <v>274</v>
      </c>
    </row>
    <row r="69" spans="2:11" ht="30" customHeight="1" hidden="1">
      <c r="B69" s="205" t="s">
        <v>336</v>
      </c>
      <c r="C69" s="786"/>
      <c r="D69" s="791"/>
      <c r="E69" s="791"/>
      <c r="F69" s="791"/>
      <c r="G69" s="791"/>
      <c r="H69" s="791"/>
      <c r="I69" s="791"/>
      <c r="J69" s="791"/>
      <c r="K69" s="791"/>
    </row>
    <row r="70" spans="2:11" ht="30" customHeight="1" hidden="1">
      <c r="B70" s="205" t="s">
        <v>27</v>
      </c>
      <c r="C70" s="737">
        <f t="shared" si="0"/>
        <v>-281</v>
      </c>
      <c r="D70" s="731">
        <f>(E70-F70)</f>
        <v>434</v>
      </c>
      <c r="E70" s="731">
        <v>1175</v>
      </c>
      <c r="F70" s="731">
        <v>741</v>
      </c>
      <c r="G70" s="731">
        <f>(H70-I70)</f>
        <v>-715</v>
      </c>
      <c r="H70" s="731">
        <v>6737</v>
      </c>
      <c r="I70" s="731">
        <v>7452</v>
      </c>
      <c r="J70" s="731">
        <v>637</v>
      </c>
      <c r="K70" s="731">
        <v>319</v>
      </c>
    </row>
    <row r="71" spans="2:11" ht="30" customHeight="1" hidden="1">
      <c r="B71" s="205" t="s">
        <v>337</v>
      </c>
      <c r="C71" s="737"/>
      <c r="D71" s="731"/>
      <c r="E71" s="731"/>
      <c r="F71" s="731"/>
      <c r="G71" s="731"/>
      <c r="H71" s="731"/>
      <c r="I71" s="731"/>
      <c r="J71" s="731"/>
      <c r="K71" s="731"/>
    </row>
    <row r="72" spans="2:11" ht="30" customHeight="1" hidden="1">
      <c r="B72" s="205" t="s">
        <v>28</v>
      </c>
      <c r="C72" s="737">
        <f t="shared" si="0"/>
        <v>-40</v>
      </c>
      <c r="D72" s="731">
        <f>(E72-F72)</f>
        <v>503</v>
      </c>
      <c r="E72" s="731">
        <v>1241</v>
      </c>
      <c r="F72" s="731">
        <v>738</v>
      </c>
      <c r="G72" s="731">
        <f>(H72-I72)</f>
        <v>-543</v>
      </c>
      <c r="H72" s="731">
        <v>5461</v>
      </c>
      <c r="I72" s="731">
        <v>6004</v>
      </c>
      <c r="J72" s="731">
        <v>1022</v>
      </c>
      <c r="K72" s="731">
        <v>306</v>
      </c>
    </row>
    <row r="73" spans="2:11" ht="30" customHeight="1" hidden="1">
      <c r="B73" s="205" t="s">
        <v>338</v>
      </c>
      <c r="C73" s="737"/>
      <c r="D73" s="731"/>
      <c r="E73" s="731"/>
      <c r="F73" s="731"/>
      <c r="G73" s="731"/>
      <c r="H73" s="731"/>
      <c r="I73" s="731"/>
      <c r="J73" s="731"/>
      <c r="K73" s="731"/>
    </row>
    <row r="74" spans="2:11" ht="30" customHeight="1">
      <c r="B74" s="205" t="s">
        <v>413</v>
      </c>
      <c r="C74" s="139">
        <f>SUM(C75:C82)</f>
        <v>-999</v>
      </c>
      <c r="D74" s="68">
        <f>SUM(D75:D82)</f>
        <v>1267</v>
      </c>
      <c r="E74" s="68">
        <f>SUM(E75:E82)</f>
        <v>4428</v>
      </c>
      <c r="F74" s="68">
        <f aca="true" t="shared" si="3" ref="F74:K74">SUM(F75:F82)</f>
        <v>3161</v>
      </c>
      <c r="G74" s="68">
        <f t="shared" si="3"/>
        <v>-2266</v>
      </c>
      <c r="H74" s="68">
        <f t="shared" si="3"/>
        <v>23748</v>
      </c>
      <c r="I74" s="68">
        <f t="shared" si="3"/>
        <v>26014</v>
      </c>
      <c r="J74" s="68">
        <f t="shared" si="3"/>
        <v>2597</v>
      </c>
      <c r="K74" s="327">
        <f t="shared" si="3"/>
        <v>1135</v>
      </c>
    </row>
    <row r="75" spans="2:11" ht="30" customHeight="1" hidden="1">
      <c r="B75" s="205" t="s">
        <v>399</v>
      </c>
      <c r="C75" s="737">
        <f t="shared" si="0"/>
        <v>-527</v>
      </c>
      <c r="D75" s="731">
        <f>(E75-F75)</f>
        <v>205</v>
      </c>
      <c r="E75" s="731">
        <v>1095</v>
      </c>
      <c r="F75" s="731">
        <v>890</v>
      </c>
      <c r="G75" s="731">
        <f>(H75-I75)</f>
        <v>-732</v>
      </c>
      <c r="H75" s="731">
        <v>5402</v>
      </c>
      <c r="I75" s="731">
        <v>6134</v>
      </c>
      <c r="J75" s="731">
        <v>894</v>
      </c>
      <c r="K75" s="731">
        <v>264</v>
      </c>
    </row>
    <row r="76" spans="2:11" ht="30" customHeight="1" hidden="1">
      <c r="B76" s="205" t="s">
        <v>335</v>
      </c>
      <c r="C76" s="786"/>
      <c r="D76" s="791"/>
      <c r="E76" s="791"/>
      <c r="F76" s="791"/>
      <c r="G76" s="791"/>
      <c r="H76" s="791"/>
      <c r="I76" s="791"/>
      <c r="J76" s="791"/>
      <c r="K76" s="791"/>
    </row>
    <row r="77" spans="2:11" ht="30" customHeight="1" hidden="1">
      <c r="B77" s="205" t="s">
        <v>400</v>
      </c>
      <c r="C77" s="737">
        <f t="shared" si="0"/>
        <v>-445</v>
      </c>
      <c r="D77" s="731">
        <f>(E77-F77)</f>
        <v>237</v>
      </c>
      <c r="E77" s="731">
        <v>1009</v>
      </c>
      <c r="F77" s="731">
        <v>772</v>
      </c>
      <c r="G77" s="731">
        <f>(H77-I77)</f>
        <v>-682</v>
      </c>
      <c r="H77" s="731">
        <v>6231</v>
      </c>
      <c r="I77" s="731">
        <v>6913</v>
      </c>
      <c r="J77" s="731">
        <v>537</v>
      </c>
      <c r="K77" s="731">
        <v>283</v>
      </c>
    </row>
    <row r="78" spans="2:11" ht="30" customHeight="1" hidden="1">
      <c r="B78" s="205" t="s">
        <v>336</v>
      </c>
      <c r="C78" s="786"/>
      <c r="D78" s="791"/>
      <c r="E78" s="791"/>
      <c r="F78" s="791"/>
      <c r="G78" s="791"/>
      <c r="H78" s="791"/>
      <c r="I78" s="791"/>
      <c r="J78" s="791"/>
      <c r="K78" s="791"/>
    </row>
    <row r="79" spans="2:11" ht="30" customHeight="1" hidden="1">
      <c r="B79" s="205" t="s">
        <v>401</v>
      </c>
      <c r="C79" s="737">
        <f>D79+G79</f>
        <v>-81</v>
      </c>
      <c r="D79" s="731">
        <f>(E79-F79)</f>
        <v>347</v>
      </c>
      <c r="E79" s="731">
        <v>1106</v>
      </c>
      <c r="F79" s="731">
        <v>759</v>
      </c>
      <c r="G79" s="731">
        <f>(H79-I79)</f>
        <v>-428</v>
      </c>
      <c r="H79" s="731">
        <v>6928</v>
      </c>
      <c r="I79" s="731">
        <v>7356</v>
      </c>
      <c r="J79" s="731">
        <v>494</v>
      </c>
      <c r="K79" s="731">
        <v>304</v>
      </c>
    </row>
    <row r="80" spans="2:11" ht="30" customHeight="1" hidden="1">
      <c r="B80" s="205" t="s">
        <v>337</v>
      </c>
      <c r="C80" s="786"/>
      <c r="D80" s="791"/>
      <c r="E80" s="791"/>
      <c r="F80" s="791"/>
      <c r="G80" s="791"/>
      <c r="H80" s="791"/>
      <c r="I80" s="791"/>
      <c r="J80" s="791"/>
      <c r="K80" s="791"/>
    </row>
    <row r="81" spans="2:11" ht="30" customHeight="1" hidden="1">
      <c r="B81" s="205" t="s">
        <v>402</v>
      </c>
      <c r="C81" s="737">
        <f>D81+G81</f>
        <v>54</v>
      </c>
      <c r="D81" s="731">
        <f>(E81-F81)</f>
        <v>478</v>
      </c>
      <c r="E81" s="731">
        <v>1218</v>
      </c>
      <c r="F81" s="731">
        <v>740</v>
      </c>
      <c r="G81" s="731">
        <f>(H81-I81)</f>
        <v>-424</v>
      </c>
      <c r="H81" s="731">
        <v>5187</v>
      </c>
      <c r="I81" s="731">
        <v>5611</v>
      </c>
      <c r="J81" s="731">
        <v>672</v>
      </c>
      <c r="K81" s="731">
        <v>284</v>
      </c>
    </row>
    <row r="82" spans="2:11" ht="30" customHeight="1" hidden="1">
      <c r="B82" s="205" t="s">
        <v>338</v>
      </c>
      <c r="C82" s="786"/>
      <c r="D82" s="791"/>
      <c r="E82" s="791"/>
      <c r="F82" s="791"/>
      <c r="G82" s="791"/>
      <c r="H82" s="791"/>
      <c r="I82" s="791"/>
      <c r="J82" s="791"/>
      <c r="K82" s="791"/>
    </row>
    <row r="83" spans="2:11" ht="30" customHeight="1">
      <c r="B83" s="205" t="s">
        <v>414</v>
      </c>
      <c r="C83" s="139">
        <f>SUM(C84:C91)</f>
        <v>-700</v>
      </c>
      <c r="D83" s="327">
        <f aca="true" t="shared" si="4" ref="D83:J83">SUM(D84:D91)</f>
        <v>877</v>
      </c>
      <c r="E83" s="327">
        <f>SUM(E84:E91)</f>
        <v>4098</v>
      </c>
      <c r="F83" s="327">
        <f t="shared" si="4"/>
        <v>3221</v>
      </c>
      <c r="G83" s="68">
        <f t="shared" si="4"/>
        <v>-1577</v>
      </c>
      <c r="H83" s="327">
        <f t="shared" si="4"/>
        <v>27389</v>
      </c>
      <c r="I83" s="327">
        <f t="shared" si="4"/>
        <v>28966</v>
      </c>
      <c r="J83" s="327">
        <f t="shared" si="4"/>
        <v>2636</v>
      </c>
      <c r="K83" s="327">
        <f>SUM(K84:K91)</f>
        <v>1149</v>
      </c>
    </row>
    <row r="84" spans="2:11" ht="16.5" customHeight="1" hidden="1">
      <c r="B84" s="205" t="s">
        <v>403</v>
      </c>
      <c r="C84" s="737">
        <f>D84+G84</f>
        <v>-308</v>
      </c>
      <c r="D84" s="731">
        <f>(E84-F84)</f>
        <v>173</v>
      </c>
      <c r="E84" s="731">
        <v>1008</v>
      </c>
      <c r="F84" s="731">
        <v>835</v>
      </c>
      <c r="G84" s="731">
        <f>(H84-I84)</f>
        <v>-481</v>
      </c>
      <c r="H84" s="731">
        <v>5523</v>
      </c>
      <c r="I84" s="731">
        <v>6004</v>
      </c>
      <c r="J84" s="731">
        <v>682</v>
      </c>
      <c r="K84" s="731">
        <v>245</v>
      </c>
    </row>
    <row r="85" spans="2:11" ht="16.5" customHeight="1" hidden="1">
      <c r="B85" s="205" t="s">
        <v>335</v>
      </c>
      <c r="C85" s="786"/>
      <c r="D85" s="791"/>
      <c r="E85" s="791"/>
      <c r="F85" s="791"/>
      <c r="G85" s="791"/>
      <c r="H85" s="791"/>
      <c r="I85" s="791"/>
      <c r="J85" s="791"/>
      <c r="K85" s="791"/>
    </row>
    <row r="86" spans="2:11" ht="16.5" customHeight="1" hidden="1">
      <c r="B86" s="205" t="s">
        <v>400</v>
      </c>
      <c r="C86" s="737">
        <f>D86+G86</f>
        <v>-283</v>
      </c>
      <c r="D86" s="731">
        <f>(E86-F86)</f>
        <v>199</v>
      </c>
      <c r="E86" s="731">
        <v>1018</v>
      </c>
      <c r="F86" s="731">
        <v>819</v>
      </c>
      <c r="G86" s="731">
        <f>(H86-I86)</f>
        <v>-482</v>
      </c>
      <c r="H86" s="731">
        <v>8052</v>
      </c>
      <c r="I86" s="731">
        <v>8534</v>
      </c>
      <c r="J86" s="731">
        <v>637</v>
      </c>
      <c r="K86" s="731">
        <v>282</v>
      </c>
    </row>
    <row r="87" spans="2:11" ht="16.5" customHeight="1" hidden="1">
      <c r="B87" s="205" t="s">
        <v>336</v>
      </c>
      <c r="C87" s="786"/>
      <c r="D87" s="791"/>
      <c r="E87" s="791"/>
      <c r="F87" s="791"/>
      <c r="G87" s="791"/>
      <c r="H87" s="791"/>
      <c r="I87" s="791"/>
      <c r="J87" s="791"/>
      <c r="K87" s="791"/>
    </row>
    <row r="88" spans="2:11" ht="16.5" customHeight="1" hidden="1">
      <c r="B88" s="205" t="s">
        <v>401</v>
      </c>
      <c r="C88" s="737">
        <f>D88+G88</f>
        <v>-228</v>
      </c>
      <c r="D88" s="731">
        <f>(E88-F88)</f>
        <v>233</v>
      </c>
      <c r="E88" s="731">
        <v>1012</v>
      </c>
      <c r="F88" s="731">
        <v>779</v>
      </c>
      <c r="G88" s="731">
        <f>(H88-I88)</f>
        <v>-461</v>
      </c>
      <c r="H88" s="731">
        <v>7863</v>
      </c>
      <c r="I88" s="731">
        <v>8324</v>
      </c>
      <c r="J88" s="731">
        <v>538</v>
      </c>
      <c r="K88" s="731">
        <v>320</v>
      </c>
    </row>
    <row r="89" spans="2:11" ht="16.5" customHeight="1" hidden="1">
      <c r="B89" s="205" t="s">
        <v>337</v>
      </c>
      <c r="C89" s="786"/>
      <c r="D89" s="791"/>
      <c r="E89" s="791"/>
      <c r="F89" s="791"/>
      <c r="G89" s="791"/>
      <c r="H89" s="791"/>
      <c r="I89" s="791"/>
      <c r="J89" s="791"/>
      <c r="K89" s="791"/>
    </row>
    <row r="90" spans="2:11" ht="16.5" customHeight="1" hidden="1">
      <c r="B90" s="205" t="s">
        <v>402</v>
      </c>
      <c r="C90" s="737">
        <f>D90+G90</f>
        <v>119</v>
      </c>
      <c r="D90" s="731">
        <f>(E90-F90)</f>
        <v>272</v>
      </c>
      <c r="E90" s="731">
        <v>1060</v>
      </c>
      <c r="F90" s="731">
        <v>788</v>
      </c>
      <c r="G90" s="731">
        <f>(H90-I90)</f>
        <v>-153</v>
      </c>
      <c r="H90" s="731">
        <v>5951</v>
      </c>
      <c r="I90" s="731">
        <v>6104</v>
      </c>
      <c r="J90" s="731">
        <v>779</v>
      </c>
      <c r="K90" s="731">
        <v>302</v>
      </c>
    </row>
    <row r="91" spans="2:11" ht="16.5" customHeight="1" hidden="1">
      <c r="B91" s="205" t="s">
        <v>338</v>
      </c>
      <c r="C91" s="786"/>
      <c r="D91" s="791"/>
      <c r="E91" s="791"/>
      <c r="F91" s="791"/>
      <c r="G91" s="791"/>
      <c r="H91" s="791"/>
      <c r="I91" s="791"/>
      <c r="J91" s="791"/>
      <c r="K91" s="791"/>
    </row>
    <row r="92" spans="2:12" ht="25.5" customHeight="1">
      <c r="B92" s="205" t="s">
        <v>461</v>
      </c>
      <c r="C92" s="68">
        <f>SUM(C93:C100)</f>
        <v>-1160</v>
      </c>
      <c r="D92" s="68">
        <f aca="true" t="shared" si="5" ref="D92:K92">SUM(D93:D100)</f>
        <v>735</v>
      </c>
      <c r="E92" s="68">
        <f t="shared" si="5"/>
        <v>3952</v>
      </c>
      <c r="F92" s="68">
        <f t="shared" si="5"/>
        <v>3217</v>
      </c>
      <c r="G92" s="68">
        <f t="shared" si="5"/>
        <v>-1895</v>
      </c>
      <c r="H92" s="68">
        <f t="shared" si="5"/>
        <v>25830</v>
      </c>
      <c r="I92" s="68">
        <f t="shared" si="5"/>
        <v>27725</v>
      </c>
      <c r="J92" s="68">
        <f t="shared" si="5"/>
        <v>2662</v>
      </c>
      <c r="K92" s="68">
        <f t="shared" si="5"/>
        <v>1224</v>
      </c>
      <c r="L92" s="330"/>
    </row>
    <row r="93" spans="2:11" ht="16.5" customHeight="1" hidden="1">
      <c r="B93" s="205" t="s">
        <v>403</v>
      </c>
      <c r="C93" s="737">
        <f>D93+G93</f>
        <v>-470</v>
      </c>
      <c r="D93" s="731">
        <f>(E93-F93)</f>
        <v>79</v>
      </c>
      <c r="E93" s="731">
        <v>971</v>
      </c>
      <c r="F93" s="731">
        <v>892</v>
      </c>
      <c r="G93" s="731">
        <f>(H93-I93)</f>
        <v>-549</v>
      </c>
      <c r="H93" s="731">
        <v>6429</v>
      </c>
      <c r="I93" s="731">
        <v>6978</v>
      </c>
      <c r="J93" s="731">
        <v>711</v>
      </c>
      <c r="K93" s="731">
        <v>286</v>
      </c>
    </row>
    <row r="94" spans="2:11" ht="16.5" customHeight="1" hidden="1">
      <c r="B94" s="205" t="s">
        <v>335</v>
      </c>
      <c r="C94" s="786"/>
      <c r="D94" s="791"/>
      <c r="E94" s="791"/>
      <c r="F94" s="791"/>
      <c r="G94" s="791"/>
      <c r="H94" s="791"/>
      <c r="I94" s="791"/>
      <c r="J94" s="791"/>
      <c r="K94" s="791"/>
    </row>
    <row r="95" spans="2:11" ht="16.5" customHeight="1" hidden="1">
      <c r="B95" s="205" t="s">
        <v>567</v>
      </c>
      <c r="C95" s="737">
        <f>D95+G95</f>
        <v>-261</v>
      </c>
      <c r="D95" s="731">
        <f>(E95-F95)</f>
        <v>185</v>
      </c>
      <c r="E95" s="731">
        <v>947</v>
      </c>
      <c r="F95" s="731">
        <v>762</v>
      </c>
      <c r="G95" s="731">
        <f>(H95-I95)</f>
        <v>-446</v>
      </c>
      <c r="H95" s="731">
        <v>6071</v>
      </c>
      <c r="I95" s="731">
        <v>6517</v>
      </c>
      <c r="J95" s="731">
        <v>664</v>
      </c>
      <c r="K95" s="731">
        <v>311</v>
      </c>
    </row>
    <row r="96" spans="2:11" ht="16.5" customHeight="1" hidden="1">
      <c r="B96" s="205" t="s">
        <v>336</v>
      </c>
      <c r="C96" s="786"/>
      <c r="D96" s="791"/>
      <c r="E96" s="791"/>
      <c r="F96" s="791"/>
      <c r="G96" s="791"/>
      <c r="H96" s="791"/>
      <c r="I96" s="791"/>
      <c r="J96" s="791"/>
      <c r="K96" s="791"/>
    </row>
    <row r="97" spans="2:11" ht="16.5" customHeight="1" hidden="1">
      <c r="B97" s="205" t="s">
        <v>401</v>
      </c>
      <c r="C97" s="737">
        <f>D97+G97</f>
        <v>-256</v>
      </c>
      <c r="D97" s="731">
        <f>(E97-F97)</f>
        <v>203</v>
      </c>
      <c r="E97" s="731">
        <v>965</v>
      </c>
      <c r="F97" s="731">
        <v>762</v>
      </c>
      <c r="G97" s="731">
        <f>(H97-I97)</f>
        <v>-459</v>
      </c>
      <c r="H97" s="731">
        <v>7072</v>
      </c>
      <c r="I97" s="731">
        <v>7531</v>
      </c>
      <c r="J97" s="731">
        <v>452</v>
      </c>
      <c r="K97" s="731">
        <v>337</v>
      </c>
    </row>
    <row r="98" spans="2:11" ht="16.5" customHeight="1" hidden="1">
      <c r="B98" s="205" t="s">
        <v>337</v>
      </c>
      <c r="C98" s="786"/>
      <c r="D98" s="791"/>
      <c r="E98" s="791"/>
      <c r="F98" s="791"/>
      <c r="G98" s="791"/>
      <c r="H98" s="791"/>
      <c r="I98" s="791"/>
      <c r="J98" s="791"/>
      <c r="K98" s="791"/>
    </row>
    <row r="99" spans="2:11" ht="16.5" customHeight="1" hidden="1">
      <c r="B99" s="205" t="s">
        <v>402</v>
      </c>
      <c r="C99" s="737">
        <v>-173</v>
      </c>
      <c r="D99" s="731">
        <v>268</v>
      </c>
      <c r="E99" s="731">
        <v>1069</v>
      </c>
      <c r="F99" s="731">
        <v>801</v>
      </c>
      <c r="G99" s="731">
        <v>-441</v>
      </c>
      <c r="H99" s="731">
        <v>6258</v>
      </c>
      <c r="I99" s="731">
        <v>6699</v>
      </c>
      <c r="J99" s="731">
        <v>835</v>
      </c>
      <c r="K99" s="731">
        <v>290</v>
      </c>
    </row>
    <row r="100" spans="2:11" ht="16.5" customHeight="1" hidden="1">
      <c r="B100" s="205" t="s">
        <v>338</v>
      </c>
      <c r="C100" s="786"/>
      <c r="D100" s="791"/>
      <c r="E100" s="791"/>
      <c r="F100" s="791"/>
      <c r="G100" s="791"/>
      <c r="H100" s="791"/>
      <c r="I100" s="791"/>
      <c r="J100" s="791"/>
      <c r="K100" s="791"/>
    </row>
    <row r="101" spans="2:11" ht="7.5" customHeight="1">
      <c r="B101" s="205"/>
      <c r="C101" s="172"/>
      <c r="D101" s="172"/>
      <c r="E101" s="172"/>
      <c r="F101" s="172"/>
      <c r="G101" s="172"/>
      <c r="H101" s="172"/>
      <c r="I101" s="172"/>
      <c r="J101" s="172"/>
      <c r="K101" s="172"/>
    </row>
    <row r="102" spans="1:12" ht="16.5" customHeight="1">
      <c r="A102" s="74"/>
      <c r="B102" s="205" t="s">
        <v>524</v>
      </c>
      <c r="C102" s="68">
        <f>SUM(C103:C110)</f>
        <v>-28</v>
      </c>
      <c r="D102" s="68">
        <f aca="true" t="shared" si="6" ref="D102:K102">SUM(D103:D110)</f>
        <v>491</v>
      </c>
      <c r="E102" s="68">
        <f t="shared" si="6"/>
        <v>3796</v>
      </c>
      <c r="F102" s="68">
        <f t="shared" si="6"/>
        <v>3305</v>
      </c>
      <c r="G102" s="68">
        <f t="shared" si="6"/>
        <v>-519</v>
      </c>
      <c r="H102" s="68">
        <f t="shared" si="6"/>
        <v>20931</v>
      </c>
      <c r="I102" s="68">
        <f t="shared" si="6"/>
        <v>21450</v>
      </c>
      <c r="J102" s="68">
        <f t="shared" si="6"/>
        <v>2462</v>
      </c>
      <c r="K102" s="68">
        <f t="shared" si="6"/>
        <v>1101</v>
      </c>
      <c r="L102" s="330"/>
    </row>
    <row r="103" spans="1:11" ht="16.5" customHeight="1" hidden="1">
      <c r="A103" s="74"/>
      <c r="B103" s="205" t="s">
        <v>403</v>
      </c>
      <c r="C103" s="737">
        <v>-215</v>
      </c>
      <c r="D103" s="731">
        <v>22</v>
      </c>
      <c r="E103" s="731">
        <v>924</v>
      </c>
      <c r="F103" s="731">
        <v>902</v>
      </c>
      <c r="G103" s="731">
        <v>-237</v>
      </c>
      <c r="H103" s="731">
        <v>5189</v>
      </c>
      <c r="I103" s="731">
        <v>5426</v>
      </c>
      <c r="J103" s="731">
        <v>639</v>
      </c>
      <c r="K103" s="731">
        <v>266</v>
      </c>
    </row>
    <row r="104" spans="1:11" ht="16.5" customHeight="1" hidden="1">
      <c r="A104" s="74"/>
      <c r="B104" s="205" t="s">
        <v>335</v>
      </c>
      <c r="C104" s="786"/>
      <c r="D104" s="791"/>
      <c r="E104" s="791"/>
      <c r="F104" s="791"/>
      <c r="G104" s="791"/>
      <c r="H104" s="791"/>
      <c r="I104" s="791"/>
      <c r="J104" s="791"/>
      <c r="K104" s="791"/>
    </row>
    <row r="105" spans="1:11" ht="16.5" customHeight="1" hidden="1">
      <c r="A105" s="74"/>
      <c r="B105" s="205" t="s">
        <v>567</v>
      </c>
      <c r="C105" s="737">
        <v>-78</v>
      </c>
      <c r="D105" s="731">
        <v>134</v>
      </c>
      <c r="E105" s="731">
        <v>876</v>
      </c>
      <c r="F105" s="731">
        <v>742</v>
      </c>
      <c r="G105" s="731">
        <v>-212</v>
      </c>
      <c r="H105" s="731">
        <v>5363</v>
      </c>
      <c r="I105" s="731">
        <v>5575</v>
      </c>
      <c r="J105" s="731">
        <v>659</v>
      </c>
      <c r="K105" s="731">
        <v>264</v>
      </c>
    </row>
    <row r="106" spans="1:11" ht="16.5" customHeight="1" hidden="1">
      <c r="A106" s="74"/>
      <c r="B106" s="205" t="s">
        <v>336</v>
      </c>
      <c r="C106" s="786"/>
      <c r="D106" s="791"/>
      <c r="E106" s="791"/>
      <c r="F106" s="791"/>
      <c r="G106" s="791"/>
      <c r="H106" s="791"/>
      <c r="I106" s="791"/>
      <c r="J106" s="791"/>
      <c r="K106" s="791"/>
    </row>
    <row r="107" spans="1:12" ht="16.5" customHeight="1" hidden="1">
      <c r="A107" s="74"/>
      <c r="B107" s="205" t="s">
        <v>401</v>
      </c>
      <c r="C107" s="737">
        <v>60</v>
      </c>
      <c r="D107" s="731">
        <v>160</v>
      </c>
      <c r="E107" s="731">
        <v>912</v>
      </c>
      <c r="F107" s="731">
        <v>752</v>
      </c>
      <c r="G107" s="731">
        <v>-100</v>
      </c>
      <c r="H107" s="731">
        <v>5810</v>
      </c>
      <c r="I107" s="731">
        <v>5910</v>
      </c>
      <c r="J107" s="731">
        <v>463</v>
      </c>
      <c r="K107" s="731">
        <v>296</v>
      </c>
      <c r="L107" s="74"/>
    </row>
    <row r="108" spans="1:12" ht="16.5" customHeight="1" hidden="1">
      <c r="A108" s="74"/>
      <c r="B108" s="205" t="s">
        <v>337</v>
      </c>
      <c r="C108" s="737"/>
      <c r="D108" s="731"/>
      <c r="E108" s="791"/>
      <c r="F108" s="791"/>
      <c r="G108" s="791"/>
      <c r="H108" s="791"/>
      <c r="I108" s="791"/>
      <c r="J108" s="791"/>
      <c r="K108" s="791"/>
      <c r="L108" s="74"/>
    </row>
    <row r="109" spans="1:12" ht="16.5" customHeight="1">
      <c r="A109" s="74"/>
      <c r="B109" s="205" t="s">
        <v>402</v>
      </c>
      <c r="C109" s="737">
        <v>205</v>
      </c>
      <c r="D109" s="731">
        <v>175</v>
      </c>
      <c r="E109" s="731">
        <v>1084</v>
      </c>
      <c r="F109" s="731">
        <v>909</v>
      </c>
      <c r="G109" s="731">
        <v>30</v>
      </c>
      <c r="H109" s="731">
        <v>4569</v>
      </c>
      <c r="I109" s="731">
        <v>4539</v>
      </c>
      <c r="J109" s="731">
        <v>701</v>
      </c>
      <c r="K109" s="731">
        <v>275</v>
      </c>
      <c r="L109" s="74"/>
    </row>
    <row r="110" spans="1:12" ht="16.5" customHeight="1">
      <c r="A110" s="74"/>
      <c r="B110" s="205" t="s">
        <v>338</v>
      </c>
      <c r="C110" s="786"/>
      <c r="D110" s="791"/>
      <c r="E110" s="791"/>
      <c r="F110" s="791"/>
      <c r="G110" s="791"/>
      <c r="H110" s="791"/>
      <c r="I110" s="791"/>
      <c r="J110" s="791"/>
      <c r="K110" s="791"/>
      <c r="L110" s="74"/>
    </row>
    <row r="111" spans="1:12" ht="25.5" customHeight="1">
      <c r="A111" s="74"/>
      <c r="B111" s="205" t="s">
        <v>578</v>
      </c>
      <c r="C111" s="139">
        <f>SUM(C112:C118)</f>
        <v>504</v>
      </c>
      <c r="D111" s="68">
        <f aca="true" t="shared" si="7" ref="D111:K111">SUM(D112:D118)</f>
        <v>242</v>
      </c>
      <c r="E111" s="68">
        <f t="shared" si="7"/>
        <v>3683</v>
      </c>
      <c r="F111" s="68">
        <f t="shared" si="7"/>
        <v>3441</v>
      </c>
      <c r="G111" s="68">
        <f t="shared" si="7"/>
        <v>262</v>
      </c>
      <c r="H111" s="68">
        <f t="shared" si="7"/>
        <v>22759</v>
      </c>
      <c r="I111" s="68">
        <f t="shared" si="7"/>
        <v>22497</v>
      </c>
      <c r="J111" s="68">
        <f t="shared" si="7"/>
        <v>2817</v>
      </c>
      <c r="K111" s="68">
        <f t="shared" si="7"/>
        <v>1029</v>
      </c>
      <c r="L111" s="74"/>
    </row>
    <row r="112" spans="1:12" ht="16.5" customHeight="1">
      <c r="A112" s="74"/>
      <c r="B112" s="205" t="s">
        <v>403</v>
      </c>
      <c r="C112" s="139">
        <v>258</v>
      </c>
      <c r="D112" s="68">
        <v>-11</v>
      </c>
      <c r="E112" s="68">
        <v>950</v>
      </c>
      <c r="F112" s="68">
        <v>961</v>
      </c>
      <c r="G112" s="68">
        <v>269</v>
      </c>
      <c r="H112" s="68">
        <v>5169</v>
      </c>
      <c r="I112" s="68">
        <v>4900</v>
      </c>
      <c r="J112" s="68">
        <v>703</v>
      </c>
      <c r="K112" s="68">
        <v>255</v>
      </c>
      <c r="L112" s="74"/>
    </row>
    <row r="113" spans="1:12" ht="16.5" customHeight="1">
      <c r="A113" s="74"/>
      <c r="B113" s="205" t="s">
        <v>335</v>
      </c>
      <c r="C113" s="331"/>
      <c r="D113" s="172"/>
      <c r="E113" s="172"/>
      <c r="F113" s="172"/>
      <c r="G113" s="172"/>
      <c r="H113" s="172"/>
      <c r="I113" s="172"/>
      <c r="J113" s="172"/>
      <c r="K113" s="172"/>
      <c r="L113" s="74"/>
    </row>
    <row r="114" spans="1:12" ht="16.5" customHeight="1">
      <c r="A114" s="74"/>
      <c r="B114" s="205" t="s">
        <v>567</v>
      </c>
      <c r="C114" s="139">
        <v>426</v>
      </c>
      <c r="D114" s="68">
        <v>19</v>
      </c>
      <c r="E114" s="68">
        <v>832</v>
      </c>
      <c r="F114" s="68">
        <v>813</v>
      </c>
      <c r="G114" s="68">
        <v>407</v>
      </c>
      <c r="H114" s="68">
        <v>6322</v>
      </c>
      <c r="I114" s="68">
        <v>5915</v>
      </c>
      <c r="J114" s="68">
        <v>697</v>
      </c>
      <c r="K114" s="68">
        <v>242</v>
      </c>
      <c r="L114" s="74"/>
    </row>
    <row r="115" spans="1:12" ht="16.5" customHeight="1">
      <c r="A115" s="74"/>
      <c r="B115" s="205" t="s">
        <v>336</v>
      </c>
      <c r="C115" s="331"/>
      <c r="D115" s="172"/>
      <c r="E115" s="172"/>
      <c r="F115" s="172"/>
      <c r="G115" s="172"/>
      <c r="H115" s="172"/>
      <c r="I115" s="172"/>
      <c r="J115" s="172"/>
      <c r="K115" s="172"/>
      <c r="L115" s="74"/>
    </row>
    <row r="116" spans="1:12" ht="16.5" customHeight="1">
      <c r="A116" s="74"/>
      <c r="B116" s="205" t="s">
        <v>401</v>
      </c>
      <c r="C116" s="139">
        <v>12</v>
      </c>
      <c r="D116" s="68">
        <v>75</v>
      </c>
      <c r="E116" s="68">
        <v>863</v>
      </c>
      <c r="F116" s="68">
        <v>788</v>
      </c>
      <c r="G116" s="68">
        <v>-63</v>
      </c>
      <c r="H116" s="68">
        <v>6114</v>
      </c>
      <c r="I116" s="68">
        <v>6177</v>
      </c>
      <c r="J116" s="68">
        <v>452</v>
      </c>
      <c r="K116" s="68">
        <v>272</v>
      </c>
      <c r="L116" s="74"/>
    </row>
    <row r="117" spans="1:12" ht="16.5" customHeight="1">
      <c r="A117" s="74"/>
      <c r="B117" s="205" t="s">
        <v>337</v>
      </c>
      <c r="C117" s="331"/>
      <c r="D117" s="172"/>
      <c r="E117" s="172"/>
      <c r="F117" s="172"/>
      <c r="G117" s="172"/>
      <c r="H117" s="172"/>
      <c r="I117" s="172"/>
      <c r="J117" s="172"/>
      <c r="K117" s="172"/>
      <c r="L117" s="74"/>
    </row>
    <row r="118" spans="1:12" ht="16.5" customHeight="1">
      <c r="A118" s="74"/>
      <c r="B118" s="205" t="s">
        <v>402</v>
      </c>
      <c r="C118" s="139">
        <v>-192</v>
      </c>
      <c r="D118" s="68">
        <v>159</v>
      </c>
      <c r="E118" s="68">
        <v>1038</v>
      </c>
      <c r="F118" s="68">
        <v>879</v>
      </c>
      <c r="G118" s="68">
        <v>-351</v>
      </c>
      <c r="H118" s="68">
        <v>5154</v>
      </c>
      <c r="I118" s="68">
        <v>5505</v>
      </c>
      <c r="J118" s="68">
        <v>965</v>
      </c>
      <c r="K118" s="68">
        <v>260</v>
      </c>
      <c r="L118" s="74"/>
    </row>
    <row r="119" spans="1:12" ht="16.5" customHeight="1" thickBot="1">
      <c r="A119" s="74"/>
      <c r="B119" s="209" t="s">
        <v>338</v>
      </c>
      <c r="C119" s="371"/>
      <c r="D119" s="372"/>
      <c r="E119" s="372"/>
      <c r="F119" s="372"/>
      <c r="G119" s="372"/>
      <c r="H119" s="372"/>
      <c r="I119" s="372"/>
      <c r="J119" s="372"/>
      <c r="K119" s="372"/>
      <c r="L119" s="57"/>
    </row>
    <row r="120" ht="21.75" customHeight="1">
      <c r="B120" s="16" t="s">
        <v>575</v>
      </c>
    </row>
    <row r="121" ht="21.75" customHeight="1">
      <c r="B121" s="98"/>
    </row>
    <row r="122" ht="21.75" customHeight="1">
      <c r="B122" s="98"/>
    </row>
    <row r="123" ht="21.75" customHeight="1">
      <c r="B123" s="98"/>
    </row>
    <row r="124" spans="2:11" ht="19.5" customHeight="1">
      <c r="B124" s="56" t="s">
        <v>255</v>
      </c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2:11" ht="19.5" customHeight="1"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2:11" ht="19.5" customHeight="1"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2:11" ht="24.75" customHeight="1">
      <c r="B127" s="2" t="s">
        <v>416</v>
      </c>
      <c r="C127" s="1"/>
      <c r="D127" s="1"/>
      <c r="E127" s="1"/>
      <c r="F127" s="1"/>
      <c r="G127" s="1"/>
      <c r="H127" s="1"/>
      <c r="I127" s="1"/>
      <c r="J127" s="1"/>
      <c r="K127" s="339" t="s">
        <v>519</v>
      </c>
    </row>
    <row r="128" spans="3:11" ht="24.75" customHeight="1" thickBot="1">
      <c r="C128" s="230" t="s">
        <v>433</v>
      </c>
      <c r="D128" s="56"/>
      <c r="E128" s="1"/>
      <c r="F128" s="1"/>
      <c r="G128" s="1"/>
      <c r="H128" s="1"/>
      <c r="I128" s="1"/>
      <c r="J128" s="1"/>
      <c r="K128" s="357" t="s">
        <v>520</v>
      </c>
    </row>
    <row r="129" spans="2:11" ht="37.5" customHeight="1">
      <c r="B129" s="703" t="s">
        <v>419</v>
      </c>
      <c r="C129" s="705" t="s">
        <v>435</v>
      </c>
      <c r="D129" s="709" t="s">
        <v>30</v>
      </c>
      <c r="E129" s="710"/>
      <c r="F129" s="711"/>
      <c r="G129" s="709" t="s">
        <v>31</v>
      </c>
      <c r="H129" s="710"/>
      <c r="I129" s="711"/>
      <c r="J129" s="239" t="s">
        <v>32</v>
      </c>
      <c r="K129" s="240" t="s">
        <v>33</v>
      </c>
    </row>
    <row r="130" spans="2:11" ht="37.5" customHeight="1">
      <c r="B130" s="704"/>
      <c r="C130" s="724"/>
      <c r="D130" s="706" t="s">
        <v>327</v>
      </c>
      <c r="E130" s="707"/>
      <c r="F130" s="708"/>
      <c r="G130" s="706" t="s">
        <v>328</v>
      </c>
      <c r="H130" s="707"/>
      <c r="I130" s="708"/>
      <c r="J130" s="225" t="s">
        <v>351</v>
      </c>
      <c r="K130" s="241" t="s">
        <v>351</v>
      </c>
    </row>
    <row r="131" spans="2:11" ht="19.5" customHeight="1">
      <c r="B131" s="729" t="s">
        <v>421</v>
      </c>
      <c r="C131" s="724" t="s">
        <v>377</v>
      </c>
      <c r="D131" s="727" t="s">
        <v>53</v>
      </c>
      <c r="E131" s="727" t="s">
        <v>54</v>
      </c>
      <c r="F131" s="727" t="s">
        <v>55</v>
      </c>
      <c r="G131" s="727" t="s">
        <v>53</v>
      </c>
      <c r="H131" s="727" t="s">
        <v>56</v>
      </c>
      <c r="I131" s="727" t="s">
        <v>57</v>
      </c>
      <c r="J131" s="742" t="s">
        <v>340</v>
      </c>
      <c r="K131" s="739" t="s">
        <v>341</v>
      </c>
    </row>
    <row r="132" spans="2:12" ht="19.5" customHeight="1">
      <c r="B132" s="729"/>
      <c r="C132" s="724"/>
      <c r="D132" s="728"/>
      <c r="E132" s="728"/>
      <c r="F132" s="728"/>
      <c r="G132" s="728"/>
      <c r="H132" s="728"/>
      <c r="I132" s="728"/>
      <c r="J132" s="742"/>
      <c r="K132" s="740"/>
      <c r="L132" s="186"/>
    </row>
    <row r="133" spans="2:12" ht="19.5" customHeight="1">
      <c r="B133" s="729"/>
      <c r="C133" s="724"/>
      <c r="D133" s="742" t="s">
        <v>379</v>
      </c>
      <c r="E133" s="742" t="s">
        <v>352</v>
      </c>
      <c r="F133" s="742" t="s">
        <v>353</v>
      </c>
      <c r="G133" s="742" t="s">
        <v>379</v>
      </c>
      <c r="H133" s="742" t="s">
        <v>354</v>
      </c>
      <c r="I133" s="742" t="s">
        <v>355</v>
      </c>
      <c r="J133" s="742"/>
      <c r="K133" s="740"/>
      <c r="L133" s="186"/>
    </row>
    <row r="134" spans="2:12" ht="19.5" customHeight="1" thickBot="1">
      <c r="B134" s="723"/>
      <c r="C134" s="725"/>
      <c r="D134" s="726"/>
      <c r="E134" s="726"/>
      <c r="F134" s="726"/>
      <c r="G134" s="726"/>
      <c r="H134" s="726"/>
      <c r="I134" s="726"/>
      <c r="J134" s="726"/>
      <c r="K134" s="741"/>
      <c r="L134" s="186"/>
    </row>
    <row r="135" spans="2:11" ht="28.5" customHeight="1" hidden="1">
      <c r="B135" s="19" t="s">
        <v>49</v>
      </c>
      <c r="C135" s="8">
        <f>D135+G135</f>
        <v>3.991938442151417</v>
      </c>
      <c r="D135" s="8">
        <f>D52/'參考'!M3*1000</f>
        <v>10.234467043850904</v>
      </c>
      <c r="E135" s="8">
        <f>E52/'參考'!M3*1000</f>
        <v>16.884820708018832</v>
      </c>
      <c r="F135" s="8">
        <f>F52/'參考'!M3*1000</f>
        <v>6.6503536641679295</v>
      </c>
      <c r="G135" s="8">
        <f>G52/'參考'!M3*1000</f>
        <v>-6.242528601699487</v>
      </c>
      <c r="H135" s="8">
        <f>H52/'參考'!M3*1000</f>
        <v>59.97617783762089</v>
      </c>
      <c r="I135" s="8">
        <f>I52/'參考'!M3*1000</f>
        <v>66.21870643932037</v>
      </c>
      <c r="J135" s="8">
        <f>J52/'參考'!M3*1000</f>
        <v>8.59237777116051</v>
      </c>
      <c r="K135" s="36">
        <f>K52/'參考'!M3*1000</f>
        <v>1.3702058977114324</v>
      </c>
    </row>
    <row r="136" spans="2:11" ht="26.25" customHeight="1" hidden="1">
      <c r="B136" s="205" t="s">
        <v>316</v>
      </c>
      <c r="C136" s="8">
        <f>D136+G136</f>
        <v>1.4719141985922128</v>
      </c>
      <c r="D136" s="8">
        <f>D53/'參考'!M4*1000</f>
        <v>10.012890008844398</v>
      </c>
      <c r="E136" s="8">
        <f>E53/'參考'!M4*1000</f>
        <v>16.70321346414146</v>
      </c>
      <c r="F136" s="8">
        <f>F53/'參考'!M4*1000</f>
        <v>6.690323455297062</v>
      </c>
      <c r="G136" s="8">
        <f>G53/'參考'!M4*1000</f>
        <v>-8.540975810252185</v>
      </c>
      <c r="H136" s="8">
        <f>H53/'參考'!M4*1000</f>
        <v>57.796303429517046</v>
      </c>
      <c r="I136" s="8">
        <f>I53/'參考'!M4*1000</f>
        <v>66.33727923976923</v>
      </c>
      <c r="J136" s="8">
        <f>J53/'參考'!M4*1000</f>
        <v>8.054641586740722</v>
      </c>
      <c r="K136" s="36">
        <f>K53/'參考'!M4*1000</f>
        <v>1.2803931990677877</v>
      </c>
    </row>
    <row r="137" spans="2:11" ht="33" customHeight="1" hidden="1">
      <c r="B137" s="205" t="s">
        <v>406</v>
      </c>
      <c r="C137" s="8">
        <f>D137+G137</f>
        <v>0.16556220193428395</v>
      </c>
      <c r="D137" s="8">
        <f>D54/'參考'!M5*1000</f>
        <v>9.452096619520859</v>
      </c>
      <c r="E137" s="8">
        <f>E54/'參考'!M5*1000</f>
        <v>16.149840243225924</v>
      </c>
      <c r="F137" s="8">
        <f>F54/'參考'!M5*1000</f>
        <v>6.697743623705066</v>
      </c>
      <c r="G137" s="8">
        <f>G54/'參考'!M5*1000</f>
        <v>-9.286534417586575</v>
      </c>
      <c r="H137" s="8">
        <f>H54/'參考'!M5*1000</f>
        <v>56.81578732352574</v>
      </c>
      <c r="I137" s="8">
        <f>I54/'參考'!M5*1000</f>
        <v>66.10232174111232</v>
      </c>
      <c r="J137" s="8">
        <f>J54/'參考'!M5*1000</f>
        <v>8.213605342713757</v>
      </c>
      <c r="K137" s="36">
        <f>K54/'參考'!M5*1000</f>
        <v>1.494360134341901</v>
      </c>
    </row>
    <row r="138" spans="2:11" ht="15" customHeight="1" hidden="1">
      <c r="B138" s="205"/>
      <c r="C138" s="8"/>
      <c r="D138" s="8"/>
      <c r="E138" s="8"/>
      <c r="F138" s="8"/>
      <c r="G138" s="8"/>
      <c r="H138" s="8"/>
      <c r="I138" s="8"/>
      <c r="J138" s="8"/>
      <c r="K138" s="36"/>
    </row>
    <row r="139" spans="2:11" ht="24.75" customHeight="1" hidden="1">
      <c r="B139" s="205" t="s">
        <v>407</v>
      </c>
      <c r="C139" s="8">
        <f aca="true" t="shared" si="8" ref="C139:C148">D139+G139</f>
        <v>3.1833461411319224</v>
      </c>
      <c r="D139" s="8">
        <f>D56/'參考'!M6*1000</f>
        <v>9.356848165336515</v>
      </c>
      <c r="E139" s="8">
        <f>E56/'參考'!M6*1000</f>
        <v>16.036937977340926</v>
      </c>
      <c r="F139" s="8">
        <f>F56/'參考'!M6*1000</f>
        <v>6.680089812004414</v>
      </c>
      <c r="G139" s="8">
        <f>G56/'參考'!M6*1000</f>
        <v>-6.173502024204593</v>
      </c>
      <c r="H139" s="8">
        <f>H56/'參考'!M6*1000</f>
        <v>67.44701220533119</v>
      </c>
      <c r="I139" s="8">
        <f>I56/'參考'!M6*1000</f>
        <v>73.62051422953579</v>
      </c>
      <c r="J139" s="8">
        <f>J56/'參考'!M6*1000</f>
        <v>7.53442006431089</v>
      </c>
      <c r="K139" s="36">
        <f>K56/'參考'!M6*1000</f>
        <v>1.3780905074893424</v>
      </c>
    </row>
    <row r="140" spans="2:11" ht="24.75" customHeight="1">
      <c r="B140" s="205" t="s">
        <v>408</v>
      </c>
      <c r="C140" s="8">
        <f t="shared" si="8"/>
        <v>-2.0939038649260384</v>
      </c>
      <c r="D140" s="36">
        <f>D57/'參考'!M7*1000</f>
        <v>6.170151142958283</v>
      </c>
      <c r="E140" s="8">
        <f>E57/'參考'!M7*1000</f>
        <v>12.855196678931165</v>
      </c>
      <c r="F140" s="8">
        <f>F57/'參考'!M7*1000</f>
        <v>6.685045535972882</v>
      </c>
      <c r="G140" s="8">
        <f>G57/'參考'!M7*1000</f>
        <v>-8.264055007884322</v>
      </c>
      <c r="H140" s="8">
        <f>H57/'參考'!M7*1000</f>
        <v>61.90746918678867</v>
      </c>
      <c r="I140" s="8">
        <f>I57/'參考'!M7*1000</f>
        <v>70.17152419467298</v>
      </c>
      <c r="J140" s="8">
        <f>J57/'參考'!M7*1000</f>
        <v>6.502687105113544</v>
      </c>
      <c r="K140" s="36">
        <f>K57/'參考'!M7*1000</f>
        <v>1.733477789815818</v>
      </c>
    </row>
    <row r="141" spans="2:11" ht="24.75" customHeight="1">
      <c r="B141" s="205" t="s">
        <v>409</v>
      </c>
      <c r="C141" s="8">
        <f t="shared" si="8"/>
        <v>-1.3388750870376258</v>
      </c>
      <c r="D141" s="36">
        <f>D58/'參考'!M8*1000</f>
        <v>5.993776272468602</v>
      </c>
      <c r="E141" s="8">
        <f>E58/'參考'!M8*1000</f>
        <v>12.789158335410773</v>
      </c>
      <c r="F141" s="8">
        <f>F58/'參考'!M8*1000</f>
        <v>6.795382062942172</v>
      </c>
      <c r="G141" s="8">
        <f>G58/'參考'!M8*1000</f>
        <v>-7.332651359506228</v>
      </c>
      <c r="H141" s="8">
        <f>H58/'參考'!M8*1000</f>
        <v>51.97543174960672</v>
      </c>
      <c r="I141" s="8">
        <f>I58/'參考'!M8*1000</f>
        <v>59.30808310911294</v>
      </c>
      <c r="J141" s="8">
        <f>J58/'參考'!M8*1000</f>
        <v>7.577646158739437</v>
      </c>
      <c r="K141" s="36">
        <f>K58/'參考'!M8*1000</f>
        <v>1.970703779796955</v>
      </c>
    </row>
    <row r="142" spans="2:11" ht="24.75" customHeight="1">
      <c r="B142" s="205" t="s">
        <v>410</v>
      </c>
      <c r="C142" s="8">
        <f t="shared" si="8"/>
        <v>0.39131790279405276</v>
      </c>
      <c r="D142" s="36">
        <f>D59/'參考'!M9*1000</f>
        <v>6.895365462969931</v>
      </c>
      <c r="E142" s="8">
        <f>E59/'參考'!M9*1000</f>
        <v>13.734828368397855</v>
      </c>
      <c r="F142" s="8">
        <f>F59/'參考'!M9*1000</f>
        <v>6.839462905427924</v>
      </c>
      <c r="G142" s="8">
        <f>G59/'參考'!M9*1000</f>
        <v>-6.504047560175878</v>
      </c>
      <c r="H142" s="8">
        <f>H59/'參考'!M9*1000</f>
        <v>52.152785989959035</v>
      </c>
      <c r="I142" s="8">
        <f>I59/'參考'!M9*1000</f>
        <v>58.65683355013491</v>
      </c>
      <c r="J142" s="8">
        <f>J59/'參考'!M9*1000</f>
        <v>7.837108547716057</v>
      </c>
      <c r="K142" s="36">
        <f>K59/'參考'!M9*1000</f>
        <v>2.0146421698792722</v>
      </c>
    </row>
    <row r="143" spans="2:11" ht="24.75" customHeight="1">
      <c r="B143" s="205" t="s">
        <v>411</v>
      </c>
      <c r="C143" s="8">
        <f t="shared" si="8"/>
        <v>1.3168833902980275</v>
      </c>
      <c r="D143" s="36">
        <f>D60/'參考'!M10*1000</f>
        <v>5.001149319108987</v>
      </c>
      <c r="E143" s="8">
        <f>E60/'參考'!M10*1000</f>
        <v>11.787502712178272</v>
      </c>
      <c r="F143" s="8">
        <f>F60/'參考'!M10*1000</f>
        <v>6.786353393069284</v>
      </c>
      <c r="G143" s="8">
        <f>G60/'參考'!M10*1000</f>
        <v>-3.6842659288109596</v>
      </c>
      <c r="H143" s="8">
        <f>H60/'參考'!M10*1000</f>
        <v>59.4960611652592</v>
      </c>
      <c r="I143" s="8">
        <f>I60/'參考'!M10*1000</f>
        <v>63.180327094070165</v>
      </c>
      <c r="J143" s="8">
        <f>J60/'參考'!M10*1000</f>
        <v>7.211708876395564</v>
      </c>
      <c r="K143" s="36">
        <f>K60/'參考'!M10*1000</f>
        <v>2.2642660577065605</v>
      </c>
    </row>
    <row r="144" spans="2:11" ht="24.75" customHeight="1">
      <c r="B144" s="205" t="s">
        <v>412</v>
      </c>
      <c r="C144" s="8">
        <f t="shared" si="8"/>
        <v>-2.8949162603531975</v>
      </c>
      <c r="D144" s="8">
        <f>D61/'參考'!M11*1000</f>
        <v>2.6733884930304783</v>
      </c>
      <c r="E144" s="8">
        <f>E61/'參考'!M11*1000</f>
        <v>8.026617744159086</v>
      </c>
      <c r="F144" s="8">
        <f>F61/'參考'!M11*1000</f>
        <v>5.353229251128608</v>
      </c>
      <c r="G144" s="8">
        <f>G61/'參考'!M11*1000</f>
        <v>-5.568304753383676</v>
      </c>
      <c r="H144" s="8">
        <f>H61/'參考'!M11*1000</f>
        <v>55.99705776712915</v>
      </c>
      <c r="I144" s="8">
        <f>I61/'參考'!M11*1000</f>
        <v>61.56536252051283</v>
      </c>
      <c r="J144" s="8">
        <f>J61/'參考'!M11*1000</f>
        <v>5.004806937475401</v>
      </c>
      <c r="K144" s="36">
        <f>K61/'參考'!M11*1000</f>
        <v>1.8518000744161238</v>
      </c>
    </row>
    <row r="145" spans="2:11" ht="24.75" customHeight="1" hidden="1">
      <c r="B145" s="19" t="s">
        <v>50</v>
      </c>
      <c r="C145" s="8">
        <f t="shared" si="8"/>
        <v>0.4644552005005794</v>
      </c>
      <c r="D145" s="36">
        <f>D62/'參考'!M12*1000</f>
        <v>0.76764123416068</v>
      </c>
      <c r="E145" s="8">
        <f>E62/'參考'!M12*1000</f>
        <v>2.614710758373633</v>
      </c>
      <c r="F145" s="8">
        <f>F62/'參考'!M12*1000</f>
        <v>1.847069524212953</v>
      </c>
      <c r="G145" s="8">
        <f>G62/'參考'!M12*1000</f>
        <v>-0.30318603366010055</v>
      </c>
      <c r="H145" s="8">
        <f>H62/'參考'!M12*1000</f>
        <v>23.362526636290724</v>
      </c>
      <c r="I145" s="8">
        <f>I62/'參考'!M12*1000</f>
        <v>23.66571266995082</v>
      </c>
      <c r="J145" s="8">
        <f>J62/'參考'!M12*1000</f>
        <v>1.8255669686342222</v>
      </c>
      <c r="K145" s="36">
        <f>K62/'參考'!M12*1000</f>
        <v>0.5784187450678513</v>
      </c>
    </row>
    <row r="146" spans="2:11" ht="24.75" customHeight="1" hidden="1">
      <c r="B146" s="19" t="s">
        <v>51</v>
      </c>
      <c r="C146" s="8">
        <f t="shared" si="8"/>
        <v>-1.8578857045897295</v>
      </c>
      <c r="D146" s="36">
        <f>D63/'參考'!M13*1000</f>
        <v>0.9815650485520304</v>
      </c>
      <c r="E146" s="8">
        <f>E63/'參考'!M13*1000</f>
        <v>2.6633274840361443</v>
      </c>
      <c r="F146" s="8">
        <f>F63/'參考'!M13*1000</f>
        <v>1.6817624354841134</v>
      </c>
      <c r="G146" s="8">
        <f>G63/'參考'!M13*1000</f>
        <v>-2.83945075314176</v>
      </c>
      <c r="H146" s="8">
        <f>H63/'參考'!M13*1000</f>
        <v>14.77931969165541</v>
      </c>
      <c r="I146" s="8">
        <f>I63/'參考'!M13*1000</f>
        <v>17.618770444797168</v>
      </c>
      <c r="J146" s="8">
        <f>J63/'參考'!M13*1000</f>
        <v>1.7311628646234936</v>
      </c>
      <c r="K146" s="36">
        <f>K63/'參考'!M13*1000</f>
        <v>0.5842137706917994</v>
      </c>
    </row>
    <row r="147" spans="2:11" ht="24.75" customHeight="1" hidden="1">
      <c r="B147" s="19" t="s">
        <v>52</v>
      </c>
      <c r="C147" s="8">
        <f t="shared" si="8"/>
        <v>-1.49956325489133</v>
      </c>
      <c r="D147" s="36">
        <f>D64/'參考'!M14*1000</f>
        <v>0.9229736532975331</v>
      </c>
      <c r="E147" s="8">
        <f>E64/'參考'!M14*1000</f>
        <v>2.7452549687824064</v>
      </c>
      <c r="F147" s="8">
        <f>F64/'參考'!M14*1000</f>
        <v>1.8222813154848732</v>
      </c>
      <c r="G147" s="8">
        <f>G64/'參考'!M14*1000</f>
        <v>-2.4225369081888632</v>
      </c>
      <c r="H147" s="8">
        <f>H64/'參考'!M14*1000</f>
        <v>17.835551482136477</v>
      </c>
      <c r="I147" s="8">
        <f>I64/'參考'!M14*1000</f>
        <v>20.25808839032534</v>
      </c>
      <c r="J147" s="8">
        <f>J64/'參考'!M14*1000</f>
        <v>1.4457769114590728</v>
      </c>
      <c r="K147" s="36">
        <f>K64/'參考'!M14*1000</f>
        <v>0.6884651959328918</v>
      </c>
    </row>
    <row r="148" spans="2:11" ht="24.75" customHeight="1" hidden="1">
      <c r="B148" s="205" t="s">
        <v>318</v>
      </c>
      <c r="C148" s="8" t="e">
        <f t="shared" si="8"/>
        <v>#REF!</v>
      </c>
      <c r="D148" s="36" t="e">
        <f>#REF!/'參考'!M15*1000</f>
        <v>#REF!</v>
      </c>
      <c r="E148" s="8" t="e">
        <f>#REF!/'參考'!M15*1000</f>
        <v>#REF!</v>
      </c>
      <c r="F148" s="8" t="e">
        <f>#REF!/'參考'!M15*1000</f>
        <v>#REF!</v>
      </c>
      <c r="G148" s="8" t="e">
        <f>#REF!/'參考'!M15*1000</f>
        <v>#REF!</v>
      </c>
      <c r="H148" s="8" t="e">
        <f>#REF!/'參考'!M15*1000</f>
        <v>#REF!</v>
      </c>
      <c r="I148" s="8" t="e">
        <f>#REF!/'參考'!M15*1000</f>
        <v>#REF!</v>
      </c>
      <c r="J148" s="8" t="e">
        <f>#REF!/'參考'!M15*1000</f>
        <v>#REF!</v>
      </c>
      <c r="K148" s="36" t="e">
        <f>#REF!/'參考'!M15*1000</f>
        <v>#REF!</v>
      </c>
    </row>
    <row r="149" spans="2:11" ht="24.75" customHeight="1" hidden="1">
      <c r="B149" s="10"/>
      <c r="C149" s="22"/>
      <c r="D149" s="27"/>
      <c r="E149" s="27"/>
      <c r="F149" s="27"/>
      <c r="G149" s="27"/>
      <c r="H149" s="8"/>
      <c r="I149" s="8"/>
      <c r="J149" s="8"/>
      <c r="K149" s="36"/>
    </row>
    <row r="150" spans="2:11" ht="24.75" customHeight="1">
      <c r="B150" s="205" t="s">
        <v>417</v>
      </c>
      <c r="C150" s="24">
        <f>SUM(C151:C157)</f>
        <v>-1.7727125549339504</v>
      </c>
      <c r="D150" s="24">
        <f>SUM(D151:D157)</f>
        <v>3.4447352599360572</v>
      </c>
      <c r="E150" s="24">
        <f aca="true" t="shared" si="9" ref="E150:K150">SUM(E151:E157)</f>
        <v>10.139339956123848</v>
      </c>
      <c r="F150" s="24">
        <f t="shared" si="9"/>
        <v>6.694604696187792</v>
      </c>
      <c r="G150" s="24">
        <f t="shared" si="9"/>
        <v>-5.217447814870008</v>
      </c>
      <c r="H150" s="24">
        <f t="shared" si="9"/>
        <v>51.91031726938938</v>
      </c>
      <c r="I150" s="24">
        <f t="shared" si="9"/>
        <v>57.12776508425939</v>
      </c>
      <c r="J150" s="24">
        <f t="shared" si="9"/>
        <v>6.981873149070793</v>
      </c>
      <c r="K150" s="24">
        <f t="shared" si="9"/>
        <v>2.4740085854049076</v>
      </c>
    </row>
    <row r="151" spans="2:11" ht="24.75" customHeight="1" hidden="1">
      <c r="B151" s="205" t="s">
        <v>21</v>
      </c>
      <c r="C151" s="738">
        <f>D151+G151</f>
        <v>-0.3297193506468319</v>
      </c>
      <c r="D151" s="732">
        <f>D66/'參考'!M17*1000</f>
        <v>0.8383060614484807</v>
      </c>
      <c r="E151" s="732">
        <f>E66/'參考'!M17*1000</f>
        <v>2.570948923671048</v>
      </c>
      <c r="F151" s="732">
        <f>F66/'參考'!M17*1000</f>
        <v>1.732642862222567</v>
      </c>
      <c r="G151" s="732">
        <f>G66/'參考'!M17*1000</f>
        <v>-1.1680254120953126</v>
      </c>
      <c r="H151" s="732">
        <f>H66/'參考'!M17*1000</f>
        <v>12.734063025961627</v>
      </c>
      <c r="I151" s="732">
        <f>I66/'參考'!M17*1000</f>
        <v>13.90208843805694</v>
      </c>
      <c r="J151" s="732">
        <f>J66/'參考'!M17*1000</f>
        <v>1.6981624072529637</v>
      </c>
      <c r="K151" s="732">
        <f>K66/'參考'!M17*1000</f>
        <v>0.5344470520288516</v>
      </c>
    </row>
    <row r="152" spans="2:11" ht="24.75" customHeight="1" hidden="1">
      <c r="B152" s="205" t="s">
        <v>335</v>
      </c>
      <c r="C152" s="786"/>
      <c r="D152" s="791"/>
      <c r="E152" s="791"/>
      <c r="F152" s="791"/>
      <c r="G152" s="791"/>
      <c r="H152" s="791"/>
      <c r="I152" s="791"/>
      <c r="J152" s="791"/>
      <c r="K152" s="791"/>
    </row>
    <row r="153" spans="2:11" ht="24.75" customHeight="1" hidden="1">
      <c r="B153" s="205" t="s">
        <v>26</v>
      </c>
      <c r="C153" s="738">
        <f>D153+G153</f>
        <v>-0.750355772133339</v>
      </c>
      <c r="D153" s="732">
        <f>D68/'參考'!M18*1000</f>
        <v>0.5843287765751003</v>
      </c>
      <c r="E153" s="732">
        <f>E68/'參考'!M18*1000</f>
        <v>2.3545646642804776</v>
      </c>
      <c r="F153" s="732">
        <f>F68/'參考'!M18*1000</f>
        <v>1.7702358877053774</v>
      </c>
      <c r="G153" s="732">
        <f>G68/'參考'!M18*1000</f>
        <v>-1.3346845487084393</v>
      </c>
      <c r="H153" s="732">
        <f>H68/'參考'!M18*1000</f>
        <v>12.853076889904697</v>
      </c>
      <c r="I153" s="732">
        <f>I68/'參考'!M18*1000</f>
        <v>14.187761438613135</v>
      </c>
      <c r="J153" s="732">
        <f>J68/'參考'!M18*1000</f>
        <v>1.70339385053258</v>
      </c>
      <c r="K153" s="732">
        <f>K68/'參考'!M18*1000</f>
        <v>0.590797360817629</v>
      </c>
    </row>
    <row r="154" spans="2:11" ht="24.75" customHeight="1" hidden="1">
      <c r="B154" s="205" t="s">
        <v>336</v>
      </c>
      <c r="C154" s="738"/>
      <c r="D154" s="732"/>
      <c r="E154" s="732"/>
      <c r="F154" s="732"/>
      <c r="G154" s="732"/>
      <c r="H154" s="732"/>
      <c r="I154" s="732"/>
      <c r="J154" s="732"/>
      <c r="K154" s="732"/>
    </row>
    <row r="155" spans="2:11" ht="24.75" customHeight="1" hidden="1">
      <c r="B155" s="205" t="s">
        <v>27</v>
      </c>
      <c r="C155" s="738">
        <f>D155+G155</f>
        <v>-0.606301217349277</v>
      </c>
      <c r="D155" s="732">
        <f>D70/'參考'!M19*1000</f>
        <v>0.9364225207458583</v>
      </c>
      <c r="E155" s="732">
        <f>E70/'參考'!M19*1000</f>
        <v>2.535245303862635</v>
      </c>
      <c r="F155" s="732">
        <f>F70/'參考'!M19*1000</f>
        <v>1.5988227831167767</v>
      </c>
      <c r="G155" s="732">
        <f>G70/'參考'!M19*1000</f>
        <v>-1.5427237380951353</v>
      </c>
      <c r="H155" s="732">
        <f>H70/'參考'!M19*1000</f>
        <v>14.53612562733836</v>
      </c>
      <c r="I155" s="732">
        <f>I70/'參考'!M19*1000</f>
        <v>16.078849365433495</v>
      </c>
      <c r="J155" s="732">
        <f>J70/'參考'!M19*1000</f>
        <v>1.3744266030302115</v>
      </c>
      <c r="K155" s="732">
        <f>K70/'參考'!M19*1000</f>
        <v>0.6882921293039835</v>
      </c>
    </row>
    <row r="156" spans="2:11" ht="24.75" customHeight="1" hidden="1">
      <c r="B156" s="205" t="s">
        <v>337</v>
      </c>
      <c r="C156" s="738"/>
      <c r="D156" s="732"/>
      <c r="E156" s="732"/>
      <c r="F156" s="732"/>
      <c r="G156" s="732"/>
      <c r="H156" s="732"/>
      <c r="I156" s="732"/>
      <c r="J156" s="732"/>
      <c r="K156" s="732"/>
    </row>
    <row r="157" spans="2:11" ht="24.75" customHeight="1" hidden="1">
      <c r="B157" s="205" t="s">
        <v>28</v>
      </c>
      <c r="C157" s="738">
        <f>D157+G157</f>
        <v>-0.0863362148045026</v>
      </c>
      <c r="D157" s="732">
        <f>D72/'參考'!M20*1000</f>
        <v>1.085677901166618</v>
      </c>
      <c r="E157" s="732">
        <f>E72/'參考'!M20*1000</f>
        <v>2.678581064309688</v>
      </c>
      <c r="F157" s="732">
        <f>F72/'參考'!M20*1000</f>
        <v>1.59290316314307</v>
      </c>
      <c r="G157" s="732">
        <f>G72/'參考'!M20*1000</f>
        <v>-1.1720141159711206</v>
      </c>
      <c r="H157" s="732">
        <f>H72/'參考'!M20*1000</f>
        <v>11.787051726184696</v>
      </c>
      <c r="I157" s="732">
        <f>I72/'參考'!M20*1000</f>
        <v>12.959065842155816</v>
      </c>
      <c r="J157" s="732">
        <f>J72/'參考'!M20*1000</f>
        <v>2.2058902882550373</v>
      </c>
      <c r="K157" s="732">
        <f>K72/'參考'!M20*1000</f>
        <v>0.6604720432544436</v>
      </c>
    </row>
    <row r="158" spans="2:11" ht="24.75" customHeight="1" hidden="1">
      <c r="B158" s="205" t="s">
        <v>338</v>
      </c>
      <c r="C158" s="738"/>
      <c r="D158" s="732"/>
      <c r="E158" s="732"/>
      <c r="F158" s="732"/>
      <c r="G158" s="732"/>
      <c r="H158" s="732"/>
      <c r="I158" s="732"/>
      <c r="J158" s="732"/>
      <c r="K158" s="732"/>
    </row>
    <row r="159" spans="2:11" ht="24.75" customHeight="1">
      <c r="B159" s="205" t="s">
        <v>413</v>
      </c>
      <c r="C159" s="8">
        <f>D159+G159</f>
        <v>-2.1586651281585874</v>
      </c>
      <c r="D159" s="8">
        <f>D74/'參考'!$M$21*1000</f>
        <v>2.7377664838607907</v>
      </c>
      <c r="E159" s="8">
        <f>E74/'參考'!$M$21*1000</f>
        <v>9.568137324811037</v>
      </c>
      <c r="F159" s="8">
        <f>F74/'參考'!$M$21*1000</f>
        <v>6.830370840950245</v>
      </c>
      <c r="G159" s="8">
        <f>G74/'參考'!$M$21*1000</f>
        <v>-4.896431612019378</v>
      </c>
      <c r="H159" s="8">
        <f>H74/'參考'!$M$21*1000</f>
        <v>51.3152947582684</v>
      </c>
      <c r="I159" s="8">
        <f>I74/'參考'!$M$21*1000</f>
        <v>56.21172637028778</v>
      </c>
      <c r="J159" s="8">
        <f>J74/'參考'!$M$21*1000</f>
        <v>5.611665002830682</v>
      </c>
      <c r="K159" s="8">
        <f>K74/'參考'!$M$21*1000</f>
        <v>2.452537457917914</v>
      </c>
    </row>
    <row r="160" spans="2:11" ht="24.75" customHeight="1" hidden="1">
      <c r="B160" s="205" t="s">
        <v>399</v>
      </c>
      <c r="C160" s="738">
        <f>D160+G160</f>
        <v>-1.1381748599418604</v>
      </c>
      <c r="D160" s="732">
        <f>D75/'參考'!M22*1000</f>
        <v>0.4427435413436078</v>
      </c>
      <c r="E160" s="732">
        <f>E75/'參考'!M22*1000</f>
        <v>2.364898428152442</v>
      </c>
      <c r="F160" s="732">
        <f>F75/'參考'!M22*1000</f>
        <v>1.9221548868088343</v>
      </c>
      <c r="G160" s="732">
        <f>G75/'參考'!M22*1000</f>
        <v>-1.5809184012854682</v>
      </c>
      <c r="H160" s="732">
        <f>H75/'參考'!M22*1000</f>
        <v>11.666832245552047</v>
      </c>
      <c r="I160" s="732">
        <f>I75/'參考'!M22*1000</f>
        <v>13.247750646837515</v>
      </c>
      <c r="J160" s="732">
        <f>J75/'參考'!M22*1000</f>
        <v>1.9307937851765145</v>
      </c>
      <c r="K160" s="732">
        <f>K75/'參考'!M22*1000</f>
        <v>0.5701672922668901</v>
      </c>
    </row>
    <row r="161" spans="2:11" ht="24.75" customHeight="1" hidden="1">
      <c r="B161" s="205" t="s">
        <v>335</v>
      </c>
      <c r="C161" s="786"/>
      <c r="D161" s="791"/>
      <c r="E161" s="791"/>
      <c r="F161" s="791"/>
      <c r="G161" s="791"/>
      <c r="H161" s="791"/>
      <c r="I161" s="791"/>
      <c r="J161" s="791"/>
      <c r="K161" s="791"/>
    </row>
    <row r="162" spans="2:11" ht="24.75" customHeight="1" hidden="1">
      <c r="B162" s="205" t="s">
        <v>400</v>
      </c>
      <c r="C162" s="738">
        <f>D162+G162</f>
        <v>-0.9620872753688361</v>
      </c>
      <c r="D162" s="732">
        <f>D77/'參考'!M23*1000</f>
        <v>0.5123925489043015</v>
      </c>
      <c r="E162" s="732">
        <f>E77/'參考'!M23*1000</f>
        <v>2.1814518221284396</v>
      </c>
      <c r="F162" s="732">
        <f>F77/'參考'!M23*1000</f>
        <v>1.6690592732241383</v>
      </c>
      <c r="G162" s="732">
        <f>G77/'參考'!M23*1000</f>
        <v>-1.4744798242731376</v>
      </c>
      <c r="H162" s="732">
        <f>H77/'參考'!M23*1000</f>
        <v>13.47138384904094</v>
      </c>
      <c r="I162" s="732">
        <f>I77/'參考'!M23*1000</f>
        <v>14.945863673314076</v>
      </c>
      <c r="J162" s="732">
        <f>J77/'參考'!M23*1000</f>
        <v>1.1609907120743033</v>
      </c>
      <c r="K162" s="732">
        <f>K77/'參考'!M23*1000</f>
        <v>0.6118442672570351</v>
      </c>
    </row>
    <row r="163" spans="2:11" ht="24.75" customHeight="1" hidden="1">
      <c r="B163" s="205" t="s">
        <v>336</v>
      </c>
      <c r="C163" s="786"/>
      <c r="D163" s="791"/>
      <c r="E163" s="791"/>
      <c r="F163" s="791"/>
      <c r="G163" s="791"/>
      <c r="H163" s="791"/>
      <c r="I163" s="791"/>
      <c r="J163" s="791"/>
      <c r="K163" s="791"/>
    </row>
    <row r="164" spans="2:11" ht="24.75" customHeight="1" hidden="1">
      <c r="B164" s="205" t="s">
        <v>401</v>
      </c>
      <c r="C164" s="738">
        <f>D164+G164</f>
        <v>-0.17522113556275198</v>
      </c>
      <c r="D164" s="732">
        <f>D79/'參考'!$M$24*1000</f>
        <v>0.7506386918552457</v>
      </c>
      <c r="E164" s="732">
        <f>E79/'參考'!$M$24*1000</f>
        <v>2.3925256287951058</v>
      </c>
      <c r="F164" s="732">
        <f>F79/'參考'!$M$24*1000</f>
        <v>1.6418869369398603</v>
      </c>
      <c r="G164" s="732">
        <f>G79/'參考'!$M$24*1000</f>
        <v>-0.9258598274179977</v>
      </c>
      <c r="H164" s="732">
        <f>H79/'參考'!$M$24*1000</f>
        <v>14.986815150354877</v>
      </c>
      <c r="I164" s="732">
        <f>I79/'參考'!$M$24*1000</f>
        <v>15.912674977772875</v>
      </c>
      <c r="J164" s="732">
        <f>J79/'參考'!$M$24*1000</f>
        <v>1.0686326045432026</v>
      </c>
      <c r="K164" s="732">
        <f>K79/'參考'!$M$24*1000</f>
        <v>0.6576200643342787</v>
      </c>
    </row>
    <row r="165" spans="2:11" ht="24.75" customHeight="1" hidden="1">
      <c r="B165" s="205" t="s">
        <v>337</v>
      </c>
      <c r="C165" s="786"/>
      <c r="D165" s="791"/>
      <c r="E165" s="791"/>
      <c r="F165" s="791"/>
      <c r="G165" s="791"/>
      <c r="H165" s="791"/>
      <c r="I165" s="791"/>
      <c r="J165" s="791"/>
      <c r="K165" s="788"/>
    </row>
    <row r="166" spans="2:11" ht="24.75" customHeight="1" hidden="1">
      <c r="B166" s="205" t="s">
        <v>402</v>
      </c>
      <c r="C166" s="738">
        <f>D166+G166</f>
        <v>0.11681762821275521</v>
      </c>
      <c r="D166" s="732">
        <f>D81/'參考'!M25*1000</f>
        <v>1.0340523386240181</v>
      </c>
      <c r="E166" s="732">
        <f>E81/'參考'!M25*1000</f>
        <v>2.6348865030210336</v>
      </c>
      <c r="F166" s="732">
        <f>F81/'參考'!M25*1000</f>
        <v>1.6008341643970154</v>
      </c>
      <c r="G166" s="732">
        <f>G81/'參考'!M25*1000</f>
        <v>-0.9172347104112629</v>
      </c>
      <c r="H166" s="732">
        <f>H81/'參考'!M25*1000</f>
        <v>11.22098217665854</v>
      </c>
      <c r="I166" s="732">
        <f>I81/'參考'!M25*1000</f>
        <v>12.138216887069804</v>
      </c>
      <c r="J166" s="732">
        <f>J81/'參考'!M25*1000</f>
        <v>1.453730484425398</v>
      </c>
      <c r="K166" s="732">
        <f>K81/'參考'!M25*1000</f>
        <v>0.6143741928226384</v>
      </c>
    </row>
    <row r="167" spans="2:11" ht="24.75" customHeight="1" hidden="1">
      <c r="B167" s="205" t="s">
        <v>338</v>
      </c>
      <c r="C167" s="738"/>
      <c r="D167" s="732"/>
      <c r="E167" s="732"/>
      <c r="F167" s="732"/>
      <c r="G167" s="732"/>
      <c r="H167" s="732"/>
      <c r="I167" s="732"/>
      <c r="J167" s="732"/>
      <c r="K167" s="732"/>
    </row>
    <row r="168" spans="2:11" ht="24.75" customHeight="1">
      <c r="B168" s="205" t="s">
        <v>414</v>
      </c>
      <c r="C168" s="24">
        <f>D168+G168</f>
        <v>-1.5153614353503515</v>
      </c>
      <c r="D168" s="24">
        <f>D83/'參考'!$M$26*1000</f>
        <v>1.8985313982889405</v>
      </c>
      <c r="E168" s="24">
        <f>E83/'參考'!$M$26*1000</f>
        <v>8.871358802951057</v>
      </c>
      <c r="F168" s="24">
        <f>F83/'參考'!$M$26*1000</f>
        <v>6.972827404662118</v>
      </c>
      <c r="G168" s="24">
        <f>G83/'參考'!$M$26*1000</f>
        <v>-3.413892833639292</v>
      </c>
      <c r="H168" s="24">
        <f>H83/'參考'!$M$26*1000</f>
        <v>59.29176336115825</v>
      </c>
      <c r="I168" s="24">
        <f>I83/'參考'!$M$26*1000</f>
        <v>62.70565619479755</v>
      </c>
      <c r="J168" s="24">
        <f>J83/'參考'!$M$26*1000</f>
        <v>5.7064182051193235</v>
      </c>
      <c r="K168" s="24">
        <f>K83/'參考'!$M$26*1000</f>
        <v>2.487357556025077</v>
      </c>
    </row>
    <row r="169" spans="2:11" ht="16.5" customHeight="1" hidden="1">
      <c r="B169" s="205" t="s">
        <v>403</v>
      </c>
      <c r="C169" s="738">
        <f>D169+G169</f>
        <v>-0.6664762448824145</v>
      </c>
      <c r="D169" s="732">
        <f>D84/'參考'!M27*1000</f>
        <v>0.3743519167683692</v>
      </c>
      <c r="E169" s="732">
        <f>E84/'參考'!M27*1000</f>
        <v>2.1811949832515385</v>
      </c>
      <c r="F169" s="732">
        <f>F84/'參考'!M27*1000</f>
        <v>1.8068430664831692</v>
      </c>
      <c r="G169" s="732">
        <f>G84/'參考'!M27*1000</f>
        <v>-1.0408281616507837</v>
      </c>
      <c r="H169" s="732">
        <f>H84/'參考'!M27*1000</f>
        <v>11.951130845732388</v>
      </c>
      <c r="I169" s="732">
        <f>I84/'參考'!M27*1000</f>
        <v>12.991959007383171</v>
      </c>
      <c r="J169" s="732">
        <f>J84/'參考'!M27*1000</f>
        <v>1.475768827953918</v>
      </c>
      <c r="K169" s="732">
        <f>K84/'參考'!M27*1000</f>
        <v>0.5301515584291934</v>
      </c>
    </row>
    <row r="170" spans="2:11" ht="16.5" customHeight="1" hidden="1">
      <c r="B170" s="205" t="s">
        <v>335</v>
      </c>
      <c r="C170" s="738"/>
      <c r="D170" s="732"/>
      <c r="E170" s="732"/>
      <c r="F170" s="732"/>
      <c r="G170" s="732"/>
      <c r="H170" s="732"/>
      <c r="I170" s="732"/>
      <c r="J170" s="732"/>
      <c r="K170" s="732"/>
    </row>
    <row r="171" spans="2:11" ht="16.5" customHeight="1" hidden="1">
      <c r="B171" s="205" t="s">
        <v>400</v>
      </c>
      <c r="C171" s="738">
        <f>D171+G171</f>
        <v>-0.6127703064068057</v>
      </c>
      <c r="D171" s="732">
        <f>D86/'參考'!M28*1000</f>
        <v>0.4308879539751038</v>
      </c>
      <c r="E171" s="732">
        <f>E86/'參考'!M28*1000</f>
        <v>2.204240890184199</v>
      </c>
      <c r="F171" s="732">
        <f>F86/'參考'!M28*1000</f>
        <v>1.7733529362090954</v>
      </c>
      <c r="G171" s="732">
        <f>G86/'參考'!M28*1000</f>
        <v>-1.0436582603819096</v>
      </c>
      <c r="H171" s="732">
        <f>H86/'參考'!M28*1000</f>
        <v>17.43472264023887</v>
      </c>
      <c r="I171" s="732">
        <f>I86/'參考'!M28*1000</f>
        <v>18.47838090062078</v>
      </c>
      <c r="J171" s="732">
        <f>J86/'參考'!M28*1000</f>
        <v>1.3792745059404077</v>
      </c>
      <c r="K171" s="732">
        <f>K86/'參考'!M28*1000</f>
        <v>0.6106050403064285</v>
      </c>
    </row>
    <row r="172" spans="2:11" ht="16.5" customHeight="1" hidden="1">
      <c r="B172" s="205" t="s">
        <v>336</v>
      </c>
      <c r="C172" s="738"/>
      <c r="D172" s="732"/>
      <c r="E172" s="732"/>
      <c r="F172" s="732"/>
      <c r="G172" s="732"/>
      <c r="H172" s="732"/>
      <c r="I172" s="732"/>
      <c r="J172" s="732"/>
      <c r="K172" s="732"/>
    </row>
    <row r="173" spans="2:11" ht="16.5" customHeight="1" hidden="1">
      <c r="B173" s="205" t="s">
        <v>401</v>
      </c>
      <c r="C173" s="738">
        <f>D173+G173</f>
        <v>-0.4939544738626589</v>
      </c>
      <c r="D173" s="732">
        <f>D88/'參考'!M29*1000</f>
        <v>0.5047868088157875</v>
      </c>
      <c r="E173" s="732">
        <f>E88/'參考'!M29*1000</f>
        <v>2.192464594513206</v>
      </c>
      <c r="F173" s="732">
        <f>F88/'參考'!M29*1000</f>
        <v>1.687677785697418</v>
      </c>
      <c r="G173" s="732">
        <f>G88/'參考'!M29*1000</f>
        <v>-0.9987412826784464</v>
      </c>
      <c r="H173" s="732">
        <f>H88/'參考'!M29*1000</f>
        <v>17.034929947289857</v>
      </c>
      <c r="I173" s="732">
        <f>I88/'參考'!M29*1000</f>
        <v>18.033671229968306</v>
      </c>
      <c r="J173" s="732">
        <f>J88/'參考'!M29*1000</f>
        <v>1.165559240956625</v>
      </c>
      <c r="K173" s="732">
        <f>K88/'參考'!M29*1000</f>
        <v>0.6932694370002231</v>
      </c>
    </row>
    <row r="174" spans="2:11" ht="16.5" customHeight="1" hidden="1">
      <c r="B174" s="205" t="s">
        <v>337</v>
      </c>
      <c r="C174" s="738"/>
      <c r="D174" s="732"/>
      <c r="E174" s="732"/>
      <c r="F174" s="732"/>
      <c r="G174" s="732"/>
      <c r="H174" s="732"/>
      <c r="I174" s="732"/>
      <c r="J174" s="732"/>
      <c r="K174" s="732"/>
    </row>
    <row r="175" spans="2:11" ht="16.5" customHeight="1" hidden="1">
      <c r="B175" s="205" t="s">
        <v>402</v>
      </c>
      <c r="C175" s="736">
        <f>D175+G175</f>
        <v>0.2578397363534527</v>
      </c>
      <c r="D175" s="732">
        <f>D90/'參考'!M30*1000</f>
        <v>0.589347968807892</v>
      </c>
      <c r="E175" s="732">
        <f>E90/'參考'!M30*1000</f>
        <v>2.2967237019719327</v>
      </c>
      <c r="F175" s="732">
        <f>F90/'參考'!M30*1000</f>
        <v>1.7073757331640402</v>
      </c>
      <c r="G175" s="732">
        <f>G90/'參考'!M30*1000</f>
        <v>-0.3315082324544393</v>
      </c>
      <c r="H175" s="732">
        <f>H90/'參考'!M30*1000</f>
        <v>12.894153538146197</v>
      </c>
      <c r="I175" s="732">
        <f>I90/'參考'!M30*1000</f>
        <v>13.225661770600636</v>
      </c>
      <c r="J175" s="732">
        <f>J90/'參考'!M30*1000</f>
        <v>1.6878752489020143</v>
      </c>
      <c r="K175" s="732">
        <f>K90/'參考'!M30*1000</f>
        <v>0.6543495830146449</v>
      </c>
    </row>
    <row r="176" spans="2:11" ht="16.5" customHeight="1" hidden="1">
      <c r="B176" s="205" t="s">
        <v>338</v>
      </c>
      <c r="C176" s="736"/>
      <c r="D176" s="732"/>
      <c r="E176" s="732"/>
      <c r="F176" s="732"/>
      <c r="G176" s="732"/>
      <c r="H176" s="732"/>
      <c r="I176" s="732"/>
      <c r="J176" s="732"/>
      <c r="K176" s="732"/>
    </row>
    <row r="177" spans="2:11" ht="24.75" customHeight="1">
      <c r="B177" s="205" t="s">
        <v>461</v>
      </c>
      <c r="C177" s="24">
        <f>D177+G177</f>
        <v>-2.516236231198726</v>
      </c>
      <c r="D177" s="24">
        <f>D92/'參考'!M31*1000</f>
        <v>1.5943393361474687</v>
      </c>
      <c r="E177" s="24">
        <f>E92/'參考'!M31*1000</f>
        <v>8.57255653939428</v>
      </c>
      <c r="F177" s="24">
        <f>F92/'參考'!M31*1000</f>
        <v>6.978217203246813</v>
      </c>
      <c r="G177" s="24">
        <f>G92/'參考'!M31*1000</f>
        <v>-4.110575567346195</v>
      </c>
      <c r="H177" s="24">
        <f>H92/'參考'!M31*1000</f>
        <v>56.029639527468184</v>
      </c>
      <c r="I177" s="24">
        <f>I92/'參考'!M31*1000</f>
        <v>60.14021509481438</v>
      </c>
      <c r="J177" s="24">
        <f>J92/'參考'!M31*1000</f>
        <v>5.774328316768111</v>
      </c>
      <c r="K177" s="24">
        <f>K92/'參考'!M31*1000</f>
        <v>2.6550630577476215</v>
      </c>
    </row>
    <row r="178" spans="2:11" ht="16.5" customHeight="1" hidden="1">
      <c r="B178" s="205" t="s">
        <v>403</v>
      </c>
      <c r="C178" s="736">
        <f>D178+G178</f>
        <v>-1.018747114452987</v>
      </c>
      <c r="D178" s="732">
        <f>D93/'參考'!M32*1000</f>
        <v>0.17123621711018291</v>
      </c>
      <c r="E178" s="732">
        <f>E93/'參考'!M32*1000</f>
        <v>2.1046881875188306</v>
      </c>
      <c r="F178" s="732">
        <f>F93/'參考'!M32*1000</f>
        <v>1.9334519704086477</v>
      </c>
      <c r="G178" s="732">
        <f>G93/'參考'!M32*1000</f>
        <v>-1.1899833315631698</v>
      </c>
      <c r="H178" s="732">
        <f>H93/'參考'!M32*1000</f>
        <v>13.935159997485645</v>
      </c>
      <c r="I178" s="732">
        <f>I93/'參考'!M32*1000</f>
        <v>15.125143329048814</v>
      </c>
      <c r="J178" s="732">
        <f>J93/'參考'!M32*1000</f>
        <v>1.5411259539916462</v>
      </c>
      <c r="K178" s="732">
        <f>K93/'參考'!M32*1000</f>
        <v>0.6199184568799028</v>
      </c>
    </row>
    <row r="179" spans="2:11" ht="16.5" customHeight="1" hidden="1">
      <c r="B179" s="205" t="s">
        <v>335</v>
      </c>
      <c r="C179" s="736"/>
      <c r="D179" s="732"/>
      <c r="E179" s="732"/>
      <c r="F179" s="732"/>
      <c r="G179" s="732"/>
      <c r="H179" s="732"/>
      <c r="I179" s="732"/>
      <c r="J179" s="732"/>
      <c r="K179" s="732"/>
    </row>
    <row r="180" spans="2:11" ht="16.5" customHeight="1" hidden="1">
      <c r="B180" s="205" t="s">
        <v>400</v>
      </c>
      <c r="C180" s="736">
        <f>D180+G180</f>
        <v>-0.5661777147245253</v>
      </c>
      <c r="D180" s="732">
        <f>D95/'參考'!M33*1000</f>
        <v>0.4013137058392229</v>
      </c>
      <c r="E180" s="732">
        <f>E95/'參考'!M33*1000</f>
        <v>2.05429232124186</v>
      </c>
      <c r="F180" s="732">
        <f>F95/'參考'!M33*1000</f>
        <v>1.652978615402637</v>
      </c>
      <c r="G180" s="732">
        <f>G95/'參考'!M33*1000</f>
        <v>-0.9674914205637482</v>
      </c>
      <c r="H180" s="732">
        <f>H95/'參考'!M33*1000</f>
        <v>13.16959734135093</v>
      </c>
      <c r="I180" s="732">
        <f>I95/'參考'!M33*1000</f>
        <v>14.137088761914677</v>
      </c>
      <c r="J180" s="732">
        <f>J95/'參考'!M33*1000</f>
        <v>1.4403908144715891</v>
      </c>
      <c r="K180" s="732">
        <f>K95/'參考'!M33*1000</f>
        <v>0.6746408784648558</v>
      </c>
    </row>
    <row r="181" spans="2:11" ht="16.5" customHeight="1" hidden="1">
      <c r="B181" s="205" t="s">
        <v>336</v>
      </c>
      <c r="C181" s="736"/>
      <c r="D181" s="732"/>
      <c r="E181" s="732"/>
      <c r="F181" s="732"/>
      <c r="G181" s="732"/>
      <c r="H181" s="732"/>
      <c r="I181" s="732"/>
      <c r="J181" s="732"/>
      <c r="K181" s="732"/>
    </row>
    <row r="182" spans="2:11" ht="16.5" customHeight="1" hidden="1">
      <c r="B182" s="205" t="s">
        <v>401</v>
      </c>
      <c r="C182" s="736">
        <f>D182+G182</f>
        <v>-0.555643580688781</v>
      </c>
      <c r="D182" s="732">
        <f>D97/'參考'!M34*1000</f>
        <v>0.4406079956243068</v>
      </c>
      <c r="E182" s="732">
        <f>E97/'參考'!M34*1000</f>
        <v>2.0945158412682563</v>
      </c>
      <c r="F182" s="732">
        <f>F97/'參考'!M34*1000</f>
        <v>1.6539078456439495</v>
      </c>
      <c r="G182" s="732">
        <f>G97/'參考'!M34*1000</f>
        <v>-0.9962515763130878</v>
      </c>
      <c r="H182" s="732">
        <f>H97/'參考'!M34*1000</f>
        <v>15.349653916527576</v>
      </c>
      <c r="I182" s="732">
        <f>I97/'參考'!M34*1000</f>
        <v>16.34590549284066</v>
      </c>
      <c r="J182" s="732">
        <f>J97/'參考'!M34*1000</f>
        <v>0.9810581971536289</v>
      </c>
      <c r="K182" s="732">
        <f>K97/'參考'!M34*1000</f>
        <v>0.7314526823910906</v>
      </c>
    </row>
    <row r="183" spans="2:11" ht="16.5" customHeight="1" hidden="1">
      <c r="B183" s="205" t="s">
        <v>337</v>
      </c>
      <c r="C183" s="736"/>
      <c r="D183" s="732"/>
      <c r="E183" s="732"/>
      <c r="F183" s="732"/>
      <c r="G183" s="732"/>
      <c r="H183" s="732"/>
      <c r="I183" s="732"/>
      <c r="J183" s="732"/>
      <c r="K183" s="732"/>
    </row>
    <row r="184" spans="2:11" ht="16.5" customHeight="1" hidden="1">
      <c r="B184" s="205" t="s">
        <v>402</v>
      </c>
      <c r="C184" s="736">
        <f>D184+G184</f>
        <v>-0.37566800502917397</v>
      </c>
      <c r="D184" s="732">
        <f>D99/'參考'!M35*1000</f>
        <v>0.5819596840914372</v>
      </c>
      <c r="E184" s="732">
        <f>E99/'參考'!M35*1000</f>
        <v>2.3213242622900983</v>
      </c>
      <c r="F184" s="732">
        <f>F99/'參考'!M35*1000</f>
        <v>1.739364578198661</v>
      </c>
      <c r="G184" s="732">
        <f>G99/'參考'!M35*1000</f>
        <v>-0.9576276891206111</v>
      </c>
      <c r="H184" s="732">
        <f>H99/'參考'!M35*1000</f>
        <v>13.589192921806768</v>
      </c>
      <c r="I184" s="732">
        <f>I99/'參考'!M35*1000</f>
        <v>14.546820610927378</v>
      </c>
      <c r="J184" s="732">
        <f>J99/'參考'!M35*1000</f>
        <v>1.813195284389366</v>
      </c>
      <c r="K184" s="732">
        <f>K99/'參考'!M35*1000</f>
        <v>0.6297324939795402</v>
      </c>
    </row>
    <row r="185" spans="2:11" ht="16.5" customHeight="1" hidden="1">
      <c r="B185" s="205" t="s">
        <v>338</v>
      </c>
      <c r="C185" s="736"/>
      <c r="D185" s="732"/>
      <c r="E185" s="732"/>
      <c r="F185" s="732"/>
      <c r="G185" s="732"/>
      <c r="H185" s="732"/>
      <c r="I185" s="732"/>
      <c r="J185" s="732"/>
      <c r="K185" s="732"/>
    </row>
    <row r="186" spans="2:11" s="74" customFormat="1" ht="20.25" customHeight="1">
      <c r="B186" s="205" t="s">
        <v>524</v>
      </c>
      <c r="C186" s="24">
        <f>D186+G186</f>
        <v>-0.06081509604441271</v>
      </c>
      <c r="D186" s="24">
        <f>D102/'參考'!M36*1000</f>
        <v>1.0664361484930887</v>
      </c>
      <c r="E186" s="24">
        <f>E102/'參考'!M36*1000</f>
        <v>8.244789449449623</v>
      </c>
      <c r="F186" s="24">
        <f>F102/'參考'!M36*1000</f>
        <v>7.178353300956534</v>
      </c>
      <c r="G186" s="24">
        <f>G102/'參考'!M36*1000</f>
        <v>-1.1272512445375014</v>
      </c>
      <c r="H186" s="24">
        <f>H102/'參考'!M36*1000</f>
        <v>45.46145626091413</v>
      </c>
      <c r="I186" s="24">
        <f>I102/'參考'!M36*1000</f>
        <v>46.58870750545164</v>
      </c>
      <c r="J186" s="24">
        <f>J102/'參考'!M36*1000</f>
        <v>5.347384516476548</v>
      </c>
      <c r="K186" s="24">
        <f>K102/'參考'!M36*1000</f>
        <v>2.39133645517493</v>
      </c>
    </row>
    <row r="187" spans="2:11" s="74" customFormat="1" ht="16.5" customHeight="1" hidden="1">
      <c r="B187" s="205" t="s">
        <v>403</v>
      </c>
      <c r="C187" s="736">
        <f>D187+G187</f>
        <v>-0.4670674032573063</v>
      </c>
      <c r="D187" s="732">
        <f>D103/'參考'!M37*1000</f>
        <v>0.04779294358911972</v>
      </c>
      <c r="E187" s="732">
        <f>E103/'參考'!M37*1000</f>
        <v>2.0073036307430283</v>
      </c>
      <c r="F187" s="732">
        <f>F103/'參考'!M37*1000</f>
        <v>1.9595106871539087</v>
      </c>
      <c r="G187" s="732">
        <f>G103/'參考'!M37*1000</f>
        <v>-0.514860346846426</v>
      </c>
      <c r="H187" s="732">
        <f>H103/'參考'!M37*1000</f>
        <v>11.27261746745192</v>
      </c>
      <c r="I187" s="732">
        <f>I103/'參考'!M37*1000</f>
        <v>11.787477814298345</v>
      </c>
      <c r="J187" s="732">
        <f>J103/'參考'!M37*1000</f>
        <v>1.38816777061125</v>
      </c>
      <c r="K187" s="732">
        <f>K103/'參考'!M37*1000</f>
        <v>0.577860136122993</v>
      </c>
    </row>
    <row r="188" spans="2:11" s="74" customFormat="1" ht="16.5" customHeight="1" hidden="1">
      <c r="B188" s="205" t="s">
        <v>335</v>
      </c>
      <c r="C188" s="736"/>
      <c r="D188" s="732"/>
      <c r="E188" s="732"/>
      <c r="F188" s="732"/>
      <c r="G188" s="732"/>
      <c r="H188" s="732"/>
      <c r="I188" s="732"/>
      <c r="J188" s="732"/>
      <c r="K188" s="732"/>
    </row>
    <row r="189" spans="2:11" s="74" customFormat="1" ht="16.5" customHeight="1" hidden="1">
      <c r="B189" s="205" t="s">
        <v>400</v>
      </c>
      <c r="C189" s="736">
        <f>D189+G189</f>
        <v>-0.16950183844301697</v>
      </c>
      <c r="D189" s="732">
        <f>D105/'參考'!M38*1000</f>
        <v>0.29119546604313173</v>
      </c>
      <c r="E189" s="732">
        <f>E105/'參考'!M38*1000</f>
        <v>1.9036360317446521</v>
      </c>
      <c r="F189" s="732">
        <f>F105/'參考'!M38*1000</f>
        <v>1.6124405657015202</v>
      </c>
      <c r="G189" s="732">
        <f>G105/'參考'!M38*1000</f>
        <v>-0.4606973044861487</v>
      </c>
      <c r="H189" s="732">
        <f>H105/'參考'!M38*1000</f>
        <v>11.654337943203846</v>
      </c>
      <c r="I189" s="732">
        <f>I105/'參考'!M38*1000</f>
        <v>12.115035247689995</v>
      </c>
      <c r="J189" s="732">
        <f>J105/'參考'!M38*1000</f>
        <v>1.4320732247942074</v>
      </c>
      <c r="K189" s="732">
        <f>K105/'參考'!M38*1000</f>
        <v>0.5736985301148266</v>
      </c>
    </row>
    <row r="190" spans="2:11" s="74" customFormat="1" ht="16.5" customHeight="1" hidden="1">
      <c r="B190" s="205" t="s">
        <v>336</v>
      </c>
      <c r="C190" s="736"/>
      <c r="D190" s="732"/>
      <c r="E190" s="732"/>
      <c r="F190" s="732"/>
      <c r="G190" s="732"/>
      <c r="H190" s="732"/>
      <c r="I190" s="732"/>
      <c r="J190" s="732"/>
      <c r="K190" s="732"/>
    </row>
    <row r="191" spans="2:11" s="74" customFormat="1" ht="16.5" customHeight="1" hidden="1">
      <c r="B191" s="205" t="s">
        <v>401</v>
      </c>
      <c r="C191" s="736">
        <f>D191+G191</f>
        <v>0.1303885796989328</v>
      </c>
      <c r="D191" s="732">
        <f>D107/'參考'!M39*1000</f>
        <v>0.3477028791971541</v>
      </c>
      <c r="E191" s="732">
        <f>E107/'參考'!M39*1000</f>
        <v>1.981906411423778</v>
      </c>
      <c r="F191" s="732">
        <f>F107/'參考'!M39*1000</f>
        <v>1.634203532226624</v>
      </c>
      <c r="G191" s="732">
        <f>G107/'參考'!M39*1000</f>
        <v>-0.21731429949822129</v>
      </c>
      <c r="H191" s="732">
        <f>H107/'參考'!M39*1000</f>
        <v>12.625960800846658</v>
      </c>
      <c r="I191" s="732">
        <f>I107/'參考'!M39*1000</f>
        <v>12.843275100344878</v>
      </c>
      <c r="J191" s="732">
        <f>J107/'參考'!M39*1000</f>
        <v>1.0061652066767646</v>
      </c>
      <c r="K191" s="732">
        <f>K107/'參考'!M39*1000</f>
        <v>0.643250326514735</v>
      </c>
    </row>
    <row r="192" spans="2:11" s="74" customFormat="1" ht="16.5" customHeight="1" hidden="1">
      <c r="B192" s="205" t="s">
        <v>337</v>
      </c>
      <c r="C192" s="736"/>
      <c r="D192" s="732"/>
      <c r="E192" s="732"/>
      <c r="F192" s="732"/>
      <c r="G192" s="732"/>
      <c r="H192" s="732"/>
      <c r="I192" s="732"/>
      <c r="J192" s="732"/>
      <c r="K192" s="732"/>
    </row>
    <row r="193" spans="2:11" s="74" customFormat="1" ht="16.5" customHeight="1">
      <c r="B193" s="205" t="s">
        <v>402</v>
      </c>
      <c r="C193" s="736">
        <f>D193+G193</f>
        <v>0.4453660746194564</v>
      </c>
      <c r="D193" s="732">
        <f>D109/'參考'!M40*1000</f>
        <v>0.380190551504414</v>
      </c>
      <c r="E193" s="732">
        <f>E109/'參考'!M40*1000</f>
        <v>2.3550089018901987</v>
      </c>
      <c r="F193" s="732">
        <f>F109/'參考'!M40*1000</f>
        <v>1.9748183503857848</v>
      </c>
      <c r="G193" s="732">
        <f>G109/'參考'!M40*1000</f>
        <v>0.06517552311504239</v>
      </c>
      <c r="H193" s="732">
        <f>H109/'參考'!M40*1000</f>
        <v>9.926232170420958</v>
      </c>
      <c r="I193" s="732">
        <f>I109/'參考'!M40*1000</f>
        <v>9.861056647305915</v>
      </c>
      <c r="J193" s="732">
        <f>J109/'參考'!M40*1000</f>
        <v>1.522934723454824</v>
      </c>
      <c r="K193" s="732">
        <f>K109/'參考'!M40*1000</f>
        <v>0.597442295221222</v>
      </c>
    </row>
    <row r="194" spans="2:11" s="74" customFormat="1" ht="16.5" customHeight="1">
      <c r="B194" s="205" t="s">
        <v>338</v>
      </c>
      <c r="C194" s="736"/>
      <c r="D194" s="732"/>
      <c r="E194" s="732"/>
      <c r="F194" s="732"/>
      <c r="G194" s="732"/>
      <c r="H194" s="732"/>
      <c r="I194" s="732"/>
      <c r="J194" s="732"/>
      <c r="K194" s="732"/>
    </row>
    <row r="195" spans="2:11" s="74" customFormat="1" ht="16.5" customHeight="1">
      <c r="B195" s="205" t="s">
        <v>578</v>
      </c>
      <c r="C195" s="368"/>
      <c r="D195" s="24"/>
      <c r="E195" s="24"/>
      <c r="F195" s="24"/>
      <c r="G195" s="24"/>
      <c r="H195" s="24"/>
      <c r="I195" s="24"/>
      <c r="J195" s="24"/>
      <c r="K195" s="24"/>
    </row>
    <row r="196" spans="2:11" s="74" customFormat="1" ht="16.5" customHeight="1">
      <c r="B196" s="205" t="s">
        <v>403</v>
      </c>
      <c r="C196" s="736">
        <f>D196+G196</f>
        <v>0.5602277390902162</v>
      </c>
      <c r="D196" s="732">
        <f>D112/'參考'!M42*1000</f>
        <v>-0.02388567879842007</v>
      </c>
      <c r="E196" s="732">
        <f>E112/'參考'!M42*1000</f>
        <v>2.06285407804537</v>
      </c>
      <c r="F196" s="732">
        <f>F112/'參考'!M42*1000</f>
        <v>2.0867397568437895</v>
      </c>
      <c r="G196" s="732">
        <f>G112/'參考'!M42*1000</f>
        <v>0.5841134178886362</v>
      </c>
      <c r="H196" s="732">
        <f>H112/'參考'!M42*1000</f>
        <v>11.224097609912123</v>
      </c>
      <c r="I196" s="732">
        <f>I112/'參考'!M42*1000</f>
        <v>10.639984192023485</v>
      </c>
      <c r="J196" s="732">
        <f>J112/'參考'!M42*1000</f>
        <v>1.5265120177535736</v>
      </c>
      <c r="K196" s="732">
        <f>K112/'參考'!M42*1000</f>
        <v>0.5537134630542835</v>
      </c>
    </row>
    <row r="197" spans="2:11" s="74" customFormat="1" ht="16.5" customHeight="1">
      <c r="B197" s="205" t="s">
        <v>335</v>
      </c>
      <c r="C197" s="736"/>
      <c r="D197" s="732"/>
      <c r="E197" s="732"/>
      <c r="F197" s="732"/>
      <c r="G197" s="732"/>
      <c r="H197" s="732"/>
      <c r="I197" s="732"/>
      <c r="J197" s="732"/>
      <c r="K197" s="732"/>
    </row>
    <row r="198" spans="2:11" s="74" customFormat="1" ht="16.5" customHeight="1">
      <c r="B198" s="205" t="s">
        <v>508</v>
      </c>
      <c r="C198" s="736">
        <f>D198+G198</f>
        <v>0.9243407562669651</v>
      </c>
      <c r="D198" s="732">
        <f>D114/'參考'!M43*1000</f>
        <v>0.04122646565509939</v>
      </c>
      <c r="E198" s="732">
        <f>E114/'參考'!M43*1000</f>
        <v>1.8052852328969837</v>
      </c>
      <c r="F198" s="732">
        <f>F114/'參考'!M43*1000</f>
        <v>1.7640587672418844</v>
      </c>
      <c r="G198" s="732">
        <f>G114/'參考'!M43*1000</f>
        <v>0.8831142906118657</v>
      </c>
      <c r="H198" s="732">
        <f>H114/'參考'!M43*1000</f>
        <v>13.71756399323886</v>
      </c>
      <c r="I198" s="732">
        <f>I114/'參考'!M43*1000</f>
        <v>12.834449702626994</v>
      </c>
      <c r="J198" s="732">
        <f>J114/'參考'!M43*1000</f>
        <v>1.5123603453475933</v>
      </c>
      <c r="K198" s="732">
        <f>K114/'參考'!M43*1000</f>
        <v>0.5250949836070553</v>
      </c>
    </row>
    <row r="199" spans="2:11" s="74" customFormat="1" ht="16.5" customHeight="1">
      <c r="B199" s="205" t="s">
        <v>336</v>
      </c>
      <c r="C199" s="736"/>
      <c r="D199" s="732"/>
      <c r="E199" s="732"/>
      <c r="F199" s="732"/>
      <c r="G199" s="732"/>
      <c r="H199" s="732"/>
      <c r="I199" s="732"/>
      <c r="J199" s="732"/>
      <c r="K199" s="732"/>
    </row>
    <row r="200" spans="2:11" s="74" customFormat="1" ht="16.5" customHeight="1">
      <c r="B200" s="205" t="s">
        <v>401</v>
      </c>
      <c r="C200" s="736">
        <f>D200+G200</f>
        <v>0.026102694484896244</v>
      </c>
      <c r="D200" s="732">
        <f>D116/'參考'!M43*1000</f>
        <v>0.1627360486385502</v>
      </c>
      <c r="E200" s="732">
        <f>E116/'參考'!M44*1000</f>
        <v>1.871660073565133</v>
      </c>
      <c r="F200" s="732">
        <f>F116/'參考'!M44*1000</f>
        <v>1.7090013186203068</v>
      </c>
      <c r="G200" s="732">
        <f>G116/'參考'!M44*1000</f>
        <v>-0.13663335415365396</v>
      </c>
      <c r="H200" s="732">
        <f>H116/'參考'!M44*1000</f>
        <v>13.259941703102228</v>
      </c>
      <c r="I200" s="732">
        <f>I116/'參考'!M44*1000</f>
        <v>13.396575057255882</v>
      </c>
      <c r="J200" s="732">
        <f>J116/'參考'!M44*1000</f>
        <v>0.9802900964674857</v>
      </c>
      <c r="K200" s="732">
        <f>K116/'參考'!M44*1000</f>
        <v>0.5899090845999029</v>
      </c>
    </row>
    <row r="201" spans="2:11" s="74" customFormat="1" ht="16.5" customHeight="1">
      <c r="B201" s="205" t="s">
        <v>337</v>
      </c>
      <c r="C201" s="736"/>
      <c r="D201" s="732"/>
      <c r="E201" s="732"/>
      <c r="F201" s="732"/>
      <c r="G201" s="732"/>
      <c r="H201" s="732"/>
      <c r="I201" s="732"/>
      <c r="J201" s="732"/>
      <c r="K201" s="732"/>
    </row>
    <row r="202" spans="2:11" s="74" customFormat="1" ht="16.5" customHeight="1">
      <c r="B202" s="205" t="s">
        <v>402</v>
      </c>
      <c r="C202" s="736">
        <f>D202+G202</f>
        <v>-0.41648770710502003</v>
      </c>
      <c r="D202" s="732">
        <f>D118/'參考'!M45*1000</f>
        <v>0.3449038824463446</v>
      </c>
      <c r="E202" s="732">
        <f>E118/'參考'!M45*1000</f>
        <v>2.2516366665365144</v>
      </c>
      <c r="F202" s="732">
        <f>F118/'參考'!M45*1000</f>
        <v>1.9067327840901696</v>
      </c>
      <c r="G202" s="732">
        <f>G118/'參考'!M45*1000</f>
        <v>-0.7613915895513647</v>
      </c>
      <c r="H202" s="732">
        <f>H118/'參考'!M45*1000</f>
        <v>11.18009188760038</v>
      </c>
      <c r="I202" s="732">
        <f>I118/'參考'!M45*1000</f>
        <v>11.941483477151744</v>
      </c>
      <c r="J202" s="732">
        <f>J118/'參考'!M45*1000</f>
        <v>2.093284569564293</v>
      </c>
      <c r="K202" s="732">
        <f>K118/'參考'!M45*1000</f>
        <v>0.563993770038048</v>
      </c>
    </row>
    <row r="203" spans="2:11" s="74" customFormat="1" ht="16.5" customHeight="1" thickBot="1">
      <c r="B203" s="209" t="s">
        <v>338</v>
      </c>
      <c r="C203" s="699"/>
      <c r="D203" s="700"/>
      <c r="E203" s="700"/>
      <c r="F203" s="700"/>
      <c r="G203" s="700"/>
      <c r="H203" s="700"/>
      <c r="I203" s="700"/>
      <c r="J203" s="700"/>
      <c r="K203" s="700"/>
    </row>
    <row r="204" ht="19.5" customHeight="1">
      <c r="B204" s="16" t="s">
        <v>576</v>
      </c>
    </row>
    <row r="205" spans="2:3" ht="19.5" customHeight="1">
      <c r="B205" s="98" t="s">
        <v>390</v>
      </c>
      <c r="C205" s="74"/>
    </row>
    <row r="206" spans="2:3" ht="19.5" customHeight="1">
      <c r="B206" s="98"/>
      <c r="C206" s="74"/>
    </row>
    <row r="207" spans="2:3" ht="19.5" customHeight="1">
      <c r="B207" s="98"/>
      <c r="C207" s="74"/>
    </row>
    <row r="208" spans="2:11" ht="16.5">
      <c r="B208" s="132" t="s">
        <v>256</v>
      </c>
      <c r="C208" s="56"/>
      <c r="D208" s="56"/>
      <c r="E208" s="56"/>
      <c r="F208" s="56"/>
      <c r="G208" s="56"/>
      <c r="H208" s="56"/>
      <c r="I208" s="56"/>
      <c r="J208" s="56"/>
      <c r="K208" s="56"/>
    </row>
    <row r="209" ht="4.5" customHeight="1"/>
  </sheetData>
  <mergeCells count="442">
    <mergeCell ref="K200:K201"/>
    <mergeCell ref="G200:G201"/>
    <mergeCell ref="H200:H201"/>
    <mergeCell ref="I200:I201"/>
    <mergeCell ref="J200:J201"/>
    <mergeCell ref="C200:C201"/>
    <mergeCell ref="D200:D201"/>
    <mergeCell ref="E200:E201"/>
    <mergeCell ref="F200:F201"/>
    <mergeCell ref="C202:C203"/>
    <mergeCell ref="K198:K199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G198:G199"/>
    <mergeCell ref="H198:H199"/>
    <mergeCell ref="I198:I199"/>
    <mergeCell ref="J198:J199"/>
    <mergeCell ref="D198:D199"/>
    <mergeCell ref="E198:E199"/>
    <mergeCell ref="F198:F199"/>
    <mergeCell ref="C103:C104"/>
    <mergeCell ref="D103:D104"/>
    <mergeCell ref="E103:E104"/>
    <mergeCell ref="F103:F104"/>
    <mergeCell ref="C105:C106"/>
    <mergeCell ref="D105:D106"/>
    <mergeCell ref="E105:E106"/>
    <mergeCell ref="G103:G104"/>
    <mergeCell ref="H103:H104"/>
    <mergeCell ref="I103:I104"/>
    <mergeCell ref="J103:J104"/>
    <mergeCell ref="K103:K104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K105:K106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G105:G106"/>
    <mergeCell ref="H105:H106"/>
    <mergeCell ref="I105:I106"/>
    <mergeCell ref="J105:J106"/>
    <mergeCell ref="F105:F106"/>
    <mergeCell ref="K97:K98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G97:G98"/>
    <mergeCell ref="H97:H98"/>
    <mergeCell ref="I97:I98"/>
    <mergeCell ref="J97:J98"/>
    <mergeCell ref="K99:K100"/>
    <mergeCell ref="K160:K161"/>
    <mergeCell ref="G157:G158"/>
    <mergeCell ref="H157:H158"/>
    <mergeCell ref="I157:I158"/>
    <mergeCell ref="C97:C98"/>
    <mergeCell ref="D97:D98"/>
    <mergeCell ref="E97:E98"/>
    <mergeCell ref="F97:F98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G99:G100"/>
    <mergeCell ref="H99:H100"/>
    <mergeCell ref="I99:I100"/>
    <mergeCell ref="J99:J100"/>
    <mergeCell ref="K157:K158"/>
    <mergeCell ref="G160:G161"/>
    <mergeCell ref="H160:H161"/>
    <mergeCell ref="I160:I161"/>
    <mergeCell ref="J160:J161"/>
    <mergeCell ref="C99:C100"/>
    <mergeCell ref="D99:D100"/>
    <mergeCell ref="E99:E100"/>
    <mergeCell ref="F99:F100"/>
    <mergeCell ref="K95:K96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G95:G96"/>
    <mergeCell ref="H95:H96"/>
    <mergeCell ref="I95:I96"/>
    <mergeCell ref="J95:J96"/>
    <mergeCell ref="C95:C96"/>
    <mergeCell ref="D95:D96"/>
    <mergeCell ref="E95:E96"/>
    <mergeCell ref="F95:F96"/>
    <mergeCell ref="K90:K91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G90:G91"/>
    <mergeCell ref="H90:H91"/>
    <mergeCell ref="I90:I91"/>
    <mergeCell ref="J90:J91"/>
    <mergeCell ref="C90:C91"/>
    <mergeCell ref="D90:D91"/>
    <mergeCell ref="E90:E91"/>
    <mergeCell ref="F90:F91"/>
    <mergeCell ref="K81:K82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G81:G82"/>
    <mergeCell ref="H81:H82"/>
    <mergeCell ref="I81:I82"/>
    <mergeCell ref="J81:J82"/>
    <mergeCell ref="C81:C82"/>
    <mergeCell ref="D81:D82"/>
    <mergeCell ref="E81:E82"/>
    <mergeCell ref="F81:F82"/>
    <mergeCell ref="K77:K78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G77:G78"/>
    <mergeCell ref="H77:H78"/>
    <mergeCell ref="I77:I78"/>
    <mergeCell ref="J77:J78"/>
    <mergeCell ref="C77:C78"/>
    <mergeCell ref="D77:D78"/>
    <mergeCell ref="E77:E78"/>
    <mergeCell ref="F77:F78"/>
    <mergeCell ref="C160:C161"/>
    <mergeCell ref="D160:D161"/>
    <mergeCell ref="E160:E161"/>
    <mergeCell ref="F160:F161"/>
    <mergeCell ref="J157:J158"/>
    <mergeCell ref="C157:C158"/>
    <mergeCell ref="D157:D158"/>
    <mergeCell ref="E157:E158"/>
    <mergeCell ref="F157:F158"/>
    <mergeCell ref="K153:K154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G153:G154"/>
    <mergeCell ref="H153:H154"/>
    <mergeCell ref="I153:I154"/>
    <mergeCell ref="J153:J154"/>
    <mergeCell ref="C153:C154"/>
    <mergeCell ref="D153:D154"/>
    <mergeCell ref="E153:E154"/>
    <mergeCell ref="F153:F154"/>
    <mergeCell ref="K75:K76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G75:G76"/>
    <mergeCell ref="H75:H76"/>
    <mergeCell ref="I75:I76"/>
    <mergeCell ref="J75:J76"/>
    <mergeCell ref="C75:C76"/>
    <mergeCell ref="D75:D76"/>
    <mergeCell ref="E75:E76"/>
    <mergeCell ref="F75:F76"/>
    <mergeCell ref="K66:K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G66:G67"/>
    <mergeCell ref="H66:H67"/>
    <mergeCell ref="I66:I67"/>
    <mergeCell ref="J66:J67"/>
    <mergeCell ref="C66:C67"/>
    <mergeCell ref="D66:D67"/>
    <mergeCell ref="E66:E67"/>
    <mergeCell ref="F66:F67"/>
    <mergeCell ref="A1:L1"/>
    <mergeCell ref="C48:C51"/>
    <mergeCell ref="B2:K2"/>
    <mergeCell ref="D46:F46"/>
    <mergeCell ref="G46:I46"/>
    <mergeCell ref="C46:C47"/>
    <mergeCell ref="D47:F47"/>
    <mergeCell ref="E50:E51"/>
    <mergeCell ref="G50:G51"/>
    <mergeCell ref="H50:H51"/>
    <mergeCell ref="J48:J51"/>
    <mergeCell ref="K48:K51"/>
    <mergeCell ref="D48:D49"/>
    <mergeCell ref="E48:E49"/>
    <mergeCell ref="F48:F49"/>
    <mergeCell ref="G48:G49"/>
    <mergeCell ref="H48:H49"/>
    <mergeCell ref="I48:I49"/>
    <mergeCell ref="D50:D51"/>
    <mergeCell ref="I50:I51"/>
    <mergeCell ref="B46:B47"/>
    <mergeCell ref="B48:B51"/>
    <mergeCell ref="G47:I47"/>
    <mergeCell ref="F50:F51"/>
    <mergeCell ref="B129:B130"/>
    <mergeCell ref="C129:C130"/>
    <mergeCell ref="D130:F130"/>
    <mergeCell ref="G130:I130"/>
    <mergeCell ref="D129:F129"/>
    <mergeCell ref="G129:I129"/>
    <mergeCell ref="H131:H132"/>
    <mergeCell ref="I131:I132"/>
    <mergeCell ref="J131:J134"/>
    <mergeCell ref="B131:B134"/>
    <mergeCell ref="C131:C134"/>
    <mergeCell ref="D131:D132"/>
    <mergeCell ref="E131:E132"/>
    <mergeCell ref="F131:F132"/>
    <mergeCell ref="D133:D134"/>
    <mergeCell ref="E133:E134"/>
    <mergeCell ref="F133:F134"/>
    <mergeCell ref="G133:G134"/>
    <mergeCell ref="C70:C71"/>
    <mergeCell ref="D70:D71"/>
    <mergeCell ref="E70:E71"/>
    <mergeCell ref="F70:F71"/>
    <mergeCell ref="G70:G71"/>
    <mergeCell ref="C72:C73"/>
    <mergeCell ref="D72:D73"/>
    <mergeCell ref="E72:E73"/>
    <mergeCell ref="H70:H71"/>
    <mergeCell ref="I70:I71"/>
    <mergeCell ref="J70:J71"/>
    <mergeCell ref="K70:K71"/>
    <mergeCell ref="F72:F73"/>
    <mergeCell ref="G72:G73"/>
    <mergeCell ref="H72:H73"/>
    <mergeCell ref="I72:I73"/>
    <mergeCell ref="J72:J73"/>
    <mergeCell ref="K72:K73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C86:C87"/>
    <mergeCell ref="D86:D87"/>
    <mergeCell ref="E86:E87"/>
    <mergeCell ref="F86:F87"/>
    <mergeCell ref="F171:F172"/>
    <mergeCell ref="K86:K87"/>
    <mergeCell ref="G86:G87"/>
    <mergeCell ref="H86:H87"/>
    <mergeCell ref="I86:I87"/>
    <mergeCell ref="J86:J87"/>
    <mergeCell ref="K131:K134"/>
    <mergeCell ref="H133:H134"/>
    <mergeCell ref="I133:I134"/>
    <mergeCell ref="G131:G132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C93:C94"/>
    <mergeCell ref="D93:D94"/>
    <mergeCell ref="E93:E94"/>
    <mergeCell ref="F93:F94"/>
    <mergeCell ref="K178:K179"/>
    <mergeCell ref="G93:G94"/>
    <mergeCell ref="H93:H94"/>
    <mergeCell ref="I93:I94"/>
    <mergeCell ref="J93:J94"/>
    <mergeCell ref="K171:K172"/>
    <mergeCell ref="G171:G172"/>
    <mergeCell ref="H171:H172"/>
    <mergeCell ref="I171:I172"/>
    <mergeCell ref="J171:J172"/>
    <mergeCell ref="K93:K94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F107:F108"/>
    <mergeCell ref="C198:C199"/>
    <mergeCell ref="C107:C108"/>
    <mergeCell ref="D107:D108"/>
    <mergeCell ref="E107:E108"/>
    <mergeCell ref="C109:C110"/>
    <mergeCell ref="D109:D110"/>
    <mergeCell ref="E109:E110"/>
    <mergeCell ref="C171:C172"/>
    <mergeCell ref="D171:D172"/>
    <mergeCell ref="E171:E172"/>
    <mergeCell ref="G107:G108"/>
    <mergeCell ref="H107:H108"/>
    <mergeCell ref="I107:I108"/>
    <mergeCell ref="J107:J108"/>
    <mergeCell ref="K107:K108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F109:F110"/>
    <mergeCell ref="G109:G110"/>
    <mergeCell ref="H109:H110"/>
    <mergeCell ref="I109:I110"/>
    <mergeCell ref="J109:J110"/>
    <mergeCell ref="K109:K110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C196:C197"/>
    <mergeCell ref="D196:D197"/>
    <mergeCell ref="E196:E197"/>
    <mergeCell ref="F196:F197"/>
    <mergeCell ref="K196:K197"/>
    <mergeCell ref="G196:G197"/>
    <mergeCell ref="H196:H197"/>
    <mergeCell ref="I196:I197"/>
    <mergeCell ref="J196:J197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L7:N14"/>
  <sheetViews>
    <sheetView showGridLines="0" workbookViewId="0" topLeftCell="I5">
      <selection activeCell="N7" sqref="N7:N12"/>
    </sheetView>
  </sheetViews>
  <sheetFormatPr defaultColWidth="9.00390625" defaultRowHeight="16.5"/>
  <cols>
    <col min="10" max="10" width="16.00390625" style="0" customWidth="1"/>
    <col min="11" max="11" width="13.00390625" style="0" customWidth="1"/>
    <col min="12" max="12" width="15.75390625" style="0" customWidth="1"/>
    <col min="13" max="13" width="11.875" style="0" customWidth="1"/>
    <col min="14" max="14" width="15.625" style="0" customWidth="1"/>
  </cols>
  <sheetData>
    <row r="7" spans="12:14" ht="24.75" customHeight="1">
      <c r="L7" s="119" t="s">
        <v>92</v>
      </c>
      <c r="M7" s="121">
        <v>6572922</v>
      </c>
      <c r="N7" s="300">
        <f aca="true" t="shared" si="0" ref="N7:N12">M7/$M$14*100</f>
        <v>45.77932335225911</v>
      </c>
    </row>
    <row r="8" spans="12:14" ht="24.75" customHeight="1">
      <c r="L8" s="119" t="s">
        <v>101</v>
      </c>
      <c r="M8" s="121">
        <v>1890826</v>
      </c>
      <c r="N8" s="300">
        <f t="shared" si="0"/>
        <v>13.169292874137057</v>
      </c>
    </row>
    <row r="9" spans="12:14" ht="24.75" customHeight="1">
      <c r="L9" s="119" t="s">
        <v>251</v>
      </c>
      <c r="M9" s="121">
        <v>1411218</v>
      </c>
      <c r="N9" s="300">
        <f t="shared" si="0"/>
        <v>9.828901840388248</v>
      </c>
    </row>
    <row r="10" spans="12:14" ht="24.75" customHeight="1">
      <c r="L10" s="120" t="s">
        <v>252</v>
      </c>
      <c r="M10" s="359">
        <v>1696186</v>
      </c>
      <c r="N10" s="300">
        <f t="shared" si="0"/>
        <v>11.81365720749082</v>
      </c>
    </row>
    <row r="11" spans="12:14" ht="24.75" customHeight="1">
      <c r="L11" s="119" t="s">
        <v>93</v>
      </c>
      <c r="M11" s="121">
        <v>1196850</v>
      </c>
      <c r="N11" s="300">
        <f t="shared" si="0"/>
        <v>8.335863890390199</v>
      </c>
    </row>
    <row r="12" spans="12:14" ht="24.75" customHeight="1">
      <c r="L12" s="119" t="s">
        <v>94</v>
      </c>
      <c r="M12" s="121">
        <v>1589838</v>
      </c>
      <c r="N12" s="300">
        <f t="shared" si="0"/>
        <v>11.072960835334563</v>
      </c>
    </row>
    <row r="13" ht="34.5" customHeight="1">
      <c r="M13" s="121"/>
    </row>
    <row r="14" spans="13:14" ht="16.5">
      <c r="M14" s="283">
        <f>SUM(M7:M12)</f>
        <v>14357840</v>
      </c>
      <c r="N14" s="300">
        <f>SUM(N7:N12)</f>
        <v>100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135"/>
  <sheetViews>
    <sheetView showGridLines="0" workbookViewId="0" topLeftCell="A116">
      <selection activeCell="I123" sqref="I123"/>
    </sheetView>
  </sheetViews>
  <sheetFormatPr defaultColWidth="9.00390625" defaultRowHeight="16.5"/>
  <cols>
    <col min="1" max="1" width="3.00390625" style="0" customWidth="1"/>
    <col min="3" max="9" width="10.625" style="0" customWidth="1"/>
    <col min="10" max="11" width="2.625" style="0" customWidth="1"/>
    <col min="12" max="12" width="11.125" style="0" bestFit="1" customWidth="1"/>
  </cols>
  <sheetData>
    <row r="2" spans="2:9" ht="21">
      <c r="B2" s="2" t="s">
        <v>102</v>
      </c>
      <c r="C2" s="1"/>
      <c r="D2" s="1"/>
      <c r="E2" s="1"/>
      <c r="F2" s="1"/>
      <c r="G2" s="1"/>
      <c r="H2" s="1"/>
      <c r="I2" s="56"/>
    </row>
    <row r="3" spans="2:9" ht="17.25" thickBot="1">
      <c r="B3" s="1"/>
      <c r="C3" s="1"/>
      <c r="D3" s="1"/>
      <c r="E3" s="1"/>
      <c r="F3" s="1"/>
      <c r="G3" s="1"/>
      <c r="H3" s="1"/>
      <c r="I3" s="51" t="s">
        <v>103</v>
      </c>
    </row>
    <row r="4" spans="2:9" ht="25.5" customHeight="1">
      <c r="B4" s="658" t="s">
        <v>78</v>
      </c>
      <c r="C4" s="1215" t="s">
        <v>104</v>
      </c>
      <c r="D4" s="1201"/>
      <c r="E4" s="1201"/>
      <c r="F4" s="1201"/>
      <c r="G4" s="1201"/>
      <c r="H4" s="1201"/>
      <c r="I4" s="1201"/>
    </row>
    <row r="5" spans="2:9" ht="25.5" customHeight="1">
      <c r="B5" s="659"/>
      <c r="C5" s="1228" t="s">
        <v>105</v>
      </c>
      <c r="D5" s="801" t="s">
        <v>106</v>
      </c>
      <c r="E5" s="801" t="s">
        <v>107</v>
      </c>
      <c r="F5" s="42" t="s">
        <v>108</v>
      </c>
      <c r="G5" s="42" t="s">
        <v>109</v>
      </c>
      <c r="H5" s="801" t="s">
        <v>110</v>
      </c>
      <c r="I5" s="945" t="s">
        <v>111</v>
      </c>
    </row>
    <row r="6" spans="2:9" ht="25.5" customHeight="1" thickBot="1">
      <c r="B6" s="1199"/>
      <c r="C6" s="1229"/>
      <c r="D6" s="1222"/>
      <c r="E6" s="1222"/>
      <c r="F6" s="4" t="s">
        <v>100</v>
      </c>
      <c r="G6" s="4" t="s">
        <v>112</v>
      </c>
      <c r="H6" s="1222"/>
      <c r="I6" s="1227"/>
    </row>
    <row r="7" spans="2:8" ht="24.75" customHeight="1" hidden="1">
      <c r="B7" s="19" t="s">
        <v>113</v>
      </c>
      <c r="C7" s="7"/>
      <c r="D7" s="7"/>
      <c r="E7" s="7"/>
      <c r="F7" s="7"/>
      <c r="G7" s="7"/>
      <c r="H7" s="9"/>
    </row>
    <row r="8" spans="2:8" ht="24.75" customHeight="1" hidden="1">
      <c r="B8" s="19" t="s">
        <v>114</v>
      </c>
      <c r="C8" s="7"/>
      <c r="D8" s="7"/>
      <c r="E8" s="7"/>
      <c r="F8" s="7"/>
      <c r="G8" s="7"/>
      <c r="H8" s="9"/>
    </row>
    <row r="9" spans="2:8" ht="24.75" customHeight="1" hidden="1">
      <c r="B9" s="19" t="s">
        <v>115</v>
      </c>
      <c r="C9" s="7"/>
      <c r="D9" s="7"/>
      <c r="E9" s="7"/>
      <c r="F9" s="7"/>
      <c r="G9" s="7"/>
      <c r="H9" s="9"/>
    </row>
    <row r="10" spans="2:8" ht="24.75" customHeight="1" hidden="1">
      <c r="B10" s="19"/>
      <c r="C10" s="7"/>
      <c r="D10" s="7"/>
      <c r="E10" s="7"/>
      <c r="F10" s="7"/>
      <c r="G10" s="7"/>
      <c r="H10" s="9"/>
    </row>
    <row r="11" spans="2:9" ht="24.75" customHeight="1" hidden="1">
      <c r="B11" s="19" t="s">
        <v>116</v>
      </c>
      <c r="C11" s="37">
        <f>SUM(C12:C23)</f>
        <v>4301837</v>
      </c>
      <c r="D11" s="37">
        <f aca="true" t="shared" si="0" ref="D11:I11">SUM(D12:D23)</f>
        <v>2282156</v>
      </c>
      <c r="E11" s="7">
        <f t="shared" si="0"/>
        <v>421984</v>
      </c>
      <c r="F11" s="7">
        <f t="shared" si="0"/>
        <v>824253</v>
      </c>
      <c r="G11" s="7">
        <f t="shared" si="0"/>
        <v>392546</v>
      </c>
      <c r="H11" s="9">
        <f t="shared" si="0"/>
        <v>41125</v>
      </c>
      <c r="I11" s="37">
        <f t="shared" si="0"/>
        <v>339773</v>
      </c>
    </row>
    <row r="12" spans="2:9" ht="24.75" customHeight="1" hidden="1">
      <c r="B12" s="19">
        <v>1</v>
      </c>
      <c r="C12" s="37">
        <f>SUM(D12:I12)</f>
        <v>152160</v>
      </c>
      <c r="D12" s="37">
        <v>96944</v>
      </c>
      <c r="E12" s="7">
        <v>25722</v>
      </c>
      <c r="F12" s="99" t="s">
        <v>234</v>
      </c>
      <c r="G12" s="7">
        <v>9689</v>
      </c>
      <c r="H12" s="9">
        <v>740</v>
      </c>
      <c r="I12" s="11">
        <v>19065</v>
      </c>
    </row>
    <row r="13" spans="2:9" ht="24.75" customHeight="1" hidden="1">
      <c r="B13" s="19">
        <v>2</v>
      </c>
      <c r="C13" s="37">
        <f aca="true" t="shared" si="1" ref="C13:C23">SUM(D13:I13)</f>
        <v>106049</v>
      </c>
      <c r="D13" s="37">
        <v>53383</v>
      </c>
      <c r="E13" s="7">
        <v>20558</v>
      </c>
      <c r="F13" s="7">
        <v>3000</v>
      </c>
      <c r="G13" s="7">
        <v>8263</v>
      </c>
      <c r="H13" s="9">
        <v>740</v>
      </c>
      <c r="I13" s="11">
        <v>20105</v>
      </c>
    </row>
    <row r="14" spans="2:9" ht="24.75" customHeight="1" hidden="1">
      <c r="B14" s="19">
        <v>3</v>
      </c>
      <c r="C14" s="37">
        <f t="shared" si="1"/>
        <v>128945</v>
      </c>
      <c r="D14" s="37">
        <v>90219</v>
      </c>
      <c r="E14" s="7">
        <v>20434</v>
      </c>
      <c r="F14" s="7">
        <v>2510</v>
      </c>
      <c r="G14" s="7">
        <v>6254</v>
      </c>
      <c r="H14" s="9">
        <v>851</v>
      </c>
      <c r="I14" s="11">
        <v>8677</v>
      </c>
    </row>
    <row r="15" spans="2:9" ht="24.75" customHeight="1" hidden="1">
      <c r="B15" s="19">
        <v>4</v>
      </c>
      <c r="C15" s="37">
        <f t="shared" si="1"/>
        <v>139029</v>
      </c>
      <c r="D15" s="37">
        <v>96232</v>
      </c>
      <c r="E15" s="7">
        <v>23187</v>
      </c>
      <c r="F15" s="7">
        <v>1780</v>
      </c>
      <c r="G15" s="7">
        <v>7816</v>
      </c>
      <c r="H15" s="9">
        <v>854</v>
      </c>
      <c r="I15" s="11">
        <v>9160</v>
      </c>
    </row>
    <row r="16" spans="2:9" ht="24.75" customHeight="1" hidden="1">
      <c r="B16" s="19">
        <v>5</v>
      </c>
      <c r="C16" s="37">
        <f t="shared" si="1"/>
        <v>242560</v>
      </c>
      <c r="D16" s="37">
        <v>161349</v>
      </c>
      <c r="E16" s="7">
        <v>40980</v>
      </c>
      <c r="F16" s="7">
        <v>2500</v>
      </c>
      <c r="G16" s="7">
        <v>12775</v>
      </c>
      <c r="H16" s="9">
        <v>963</v>
      </c>
      <c r="I16" s="11">
        <v>23993</v>
      </c>
    </row>
    <row r="17" spans="2:9" ht="24.75" customHeight="1" hidden="1">
      <c r="B17" s="19">
        <v>6</v>
      </c>
      <c r="C17" s="37">
        <f t="shared" si="1"/>
        <v>245962</v>
      </c>
      <c r="D17" s="37">
        <v>140794</v>
      </c>
      <c r="E17" s="7">
        <v>51316</v>
      </c>
      <c r="F17" s="7">
        <v>2610</v>
      </c>
      <c r="G17" s="7">
        <v>12275</v>
      </c>
      <c r="H17" s="9">
        <v>7913</v>
      </c>
      <c r="I17" s="11">
        <v>31054</v>
      </c>
    </row>
    <row r="18" spans="2:9" ht="24.75" customHeight="1" hidden="1">
      <c r="B18" s="19">
        <v>7</v>
      </c>
      <c r="C18" s="37">
        <f t="shared" si="1"/>
        <v>555816</v>
      </c>
      <c r="D18" s="37">
        <v>228941</v>
      </c>
      <c r="E18" s="7">
        <v>32857</v>
      </c>
      <c r="F18" s="7">
        <v>242765</v>
      </c>
      <c r="G18" s="7">
        <v>16693</v>
      </c>
      <c r="H18" s="9">
        <v>15816</v>
      </c>
      <c r="I18" s="11">
        <v>18744</v>
      </c>
    </row>
    <row r="19" spans="2:9" ht="24.75" customHeight="1" hidden="1">
      <c r="B19" s="19">
        <v>8</v>
      </c>
      <c r="C19" s="37">
        <f t="shared" si="1"/>
        <v>447027</v>
      </c>
      <c r="D19" s="37">
        <v>230764</v>
      </c>
      <c r="E19" s="7">
        <v>35220</v>
      </c>
      <c r="F19" s="7">
        <v>136495</v>
      </c>
      <c r="G19" s="7">
        <v>14510</v>
      </c>
      <c r="H19" s="9">
        <v>4713</v>
      </c>
      <c r="I19" s="11">
        <v>25325</v>
      </c>
    </row>
    <row r="20" spans="2:9" ht="24.75" customHeight="1" hidden="1">
      <c r="B20" s="19">
        <v>9</v>
      </c>
      <c r="C20" s="37">
        <f t="shared" si="1"/>
        <v>478192</v>
      </c>
      <c r="D20" s="37">
        <v>279771</v>
      </c>
      <c r="E20" s="7">
        <v>38940</v>
      </c>
      <c r="F20" s="7">
        <v>66002</v>
      </c>
      <c r="G20" s="7">
        <v>58127</v>
      </c>
      <c r="H20" s="9">
        <v>1241</v>
      </c>
      <c r="I20" s="11">
        <v>34111</v>
      </c>
    </row>
    <row r="21" spans="2:9" ht="24.75" customHeight="1" hidden="1">
      <c r="B21" s="19">
        <v>10</v>
      </c>
      <c r="C21" s="37">
        <f t="shared" si="1"/>
        <v>596725</v>
      </c>
      <c r="D21" s="37">
        <v>309536</v>
      </c>
      <c r="E21" s="7">
        <v>46646</v>
      </c>
      <c r="F21" s="7">
        <v>100139</v>
      </c>
      <c r="G21" s="7">
        <v>78865</v>
      </c>
      <c r="H21" s="9">
        <v>983</v>
      </c>
      <c r="I21" s="11">
        <v>60556</v>
      </c>
    </row>
    <row r="22" spans="2:9" ht="24.75" customHeight="1" hidden="1">
      <c r="B22" s="19">
        <v>11</v>
      </c>
      <c r="C22" s="37">
        <f t="shared" si="1"/>
        <v>751485</v>
      </c>
      <c r="D22" s="37">
        <v>334931</v>
      </c>
      <c r="E22" s="7">
        <v>51741</v>
      </c>
      <c r="F22" s="7">
        <v>220275</v>
      </c>
      <c r="G22" s="7">
        <v>98491</v>
      </c>
      <c r="H22" s="9">
        <v>1537</v>
      </c>
      <c r="I22" s="11">
        <v>44510</v>
      </c>
    </row>
    <row r="23" spans="2:9" ht="24.75" customHeight="1" hidden="1">
      <c r="B23" s="19">
        <v>12</v>
      </c>
      <c r="C23" s="37">
        <f t="shared" si="1"/>
        <v>457887</v>
      </c>
      <c r="D23" s="37">
        <v>259292</v>
      </c>
      <c r="E23" s="7">
        <v>34383</v>
      </c>
      <c r="F23" s="7">
        <v>46177</v>
      </c>
      <c r="G23" s="7">
        <v>68788</v>
      </c>
      <c r="H23" s="9">
        <v>4774</v>
      </c>
      <c r="I23" s="11">
        <v>44473</v>
      </c>
    </row>
    <row r="24" spans="2:9" ht="24.75" customHeight="1" hidden="1">
      <c r="B24" s="19" t="s">
        <v>117</v>
      </c>
      <c r="C24" s="37">
        <f>SUM(C25:C36)</f>
        <v>5450770</v>
      </c>
      <c r="D24" s="37">
        <f aca="true" t="shared" si="2" ref="D24:I24">SUM(D25:D36)</f>
        <v>2735991</v>
      </c>
      <c r="E24" s="7">
        <f t="shared" si="2"/>
        <v>476684</v>
      </c>
      <c r="F24" s="7">
        <f t="shared" si="2"/>
        <v>887456</v>
      </c>
      <c r="G24" s="7">
        <f t="shared" si="2"/>
        <v>509729</v>
      </c>
      <c r="H24" s="9">
        <f t="shared" si="2"/>
        <v>39775</v>
      </c>
      <c r="I24">
        <f t="shared" si="2"/>
        <v>801135</v>
      </c>
    </row>
    <row r="25" spans="2:9" ht="24.75" customHeight="1" hidden="1">
      <c r="B25" s="19">
        <v>1</v>
      </c>
      <c r="C25" s="37">
        <f aca="true" t="shared" si="3" ref="C25:C36">SUM(D25:I25)</f>
        <v>562280</v>
      </c>
      <c r="D25" s="37">
        <v>273727</v>
      </c>
      <c r="E25" s="7">
        <v>39421</v>
      </c>
      <c r="F25" s="7">
        <v>117860</v>
      </c>
      <c r="G25" s="7">
        <v>54819</v>
      </c>
      <c r="H25" s="9">
        <v>18950</v>
      </c>
      <c r="I25" s="11">
        <v>57503</v>
      </c>
    </row>
    <row r="26" spans="2:9" ht="24.75" customHeight="1" hidden="1">
      <c r="B26" s="19">
        <v>2</v>
      </c>
      <c r="C26" s="37">
        <f t="shared" si="3"/>
        <v>456073</v>
      </c>
      <c r="D26" s="37">
        <v>247072</v>
      </c>
      <c r="E26" s="7">
        <v>35895</v>
      </c>
      <c r="F26" s="7">
        <v>88078</v>
      </c>
      <c r="G26" s="7">
        <v>30201</v>
      </c>
      <c r="H26" s="9">
        <v>2159</v>
      </c>
      <c r="I26" s="11">
        <v>52668</v>
      </c>
    </row>
    <row r="27" spans="2:9" ht="24.75" customHeight="1" hidden="1">
      <c r="B27" s="19">
        <v>3</v>
      </c>
      <c r="C27" s="37">
        <f t="shared" si="3"/>
        <v>492867</v>
      </c>
      <c r="D27" s="37">
        <v>199797</v>
      </c>
      <c r="E27" s="7">
        <v>36556</v>
      </c>
      <c r="F27" s="7">
        <v>151687</v>
      </c>
      <c r="G27" s="7">
        <v>26231</v>
      </c>
      <c r="H27" s="9">
        <v>6035</v>
      </c>
      <c r="I27" s="11">
        <v>72561</v>
      </c>
    </row>
    <row r="28" spans="2:9" ht="24.75" customHeight="1" hidden="1">
      <c r="B28" s="19">
        <v>4</v>
      </c>
      <c r="C28" s="37">
        <f t="shared" si="3"/>
        <v>315741</v>
      </c>
      <c r="D28" s="37">
        <v>159827</v>
      </c>
      <c r="E28" s="7">
        <v>47454</v>
      </c>
      <c r="F28" s="7">
        <v>1600</v>
      </c>
      <c r="G28" s="7">
        <v>52188</v>
      </c>
      <c r="H28" s="9">
        <v>1837</v>
      </c>
      <c r="I28">
        <v>52835</v>
      </c>
    </row>
    <row r="29" spans="2:9" ht="24.75" customHeight="1" hidden="1">
      <c r="B29" s="19">
        <v>5</v>
      </c>
      <c r="C29" s="37">
        <f t="shared" si="3"/>
        <v>312690</v>
      </c>
      <c r="D29" s="37">
        <v>148275</v>
      </c>
      <c r="E29" s="7">
        <v>26183</v>
      </c>
      <c r="F29" s="7">
        <v>40282</v>
      </c>
      <c r="G29" s="7">
        <v>30259</v>
      </c>
      <c r="H29" s="9">
        <v>1104</v>
      </c>
      <c r="I29" s="11">
        <v>66587</v>
      </c>
    </row>
    <row r="30" spans="2:9" ht="24.75" customHeight="1" hidden="1">
      <c r="B30" s="19">
        <v>6</v>
      </c>
      <c r="C30" s="37">
        <f t="shared" si="3"/>
        <v>560093</v>
      </c>
      <c r="D30" s="37">
        <v>207074</v>
      </c>
      <c r="E30" s="7">
        <v>45656</v>
      </c>
      <c r="F30" s="7">
        <v>143922</v>
      </c>
      <c r="G30" s="7">
        <v>69008</v>
      </c>
      <c r="H30" s="9">
        <v>2520</v>
      </c>
      <c r="I30" s="11">
        <v>91913</v>
      </c>
    </row>
    <row r="31" spans="2:9" ht="24.75" customHeight="1" hidden="1">
      <c r="B31" s="19">
        <v>7</v>
      </c>
      <c r="C31" s="37">
        <f t="shared" si="3"/>
        <v>467787</v>
      </c>
      <c r="D31" s="37">
        <v>241980</v>
      </c>
      <c r="E31" s="7">
        <v>45598</v>
      </c>
      <c r="F31" s="7">
        <v>101473</v>
      </c>
      <c r="G31" s="7">
        <v>13098</v>
      </c>
      <c r="H31" s="9">
        <v>1858</v>
      </c>
      <c r="I31" s="11">
        <v>63780</v>
      </c>
    </row>
    <row r="32" spans="2:9" ht="24.75" customHeight="1" hidden="1">
      <c r="B32" s="19">
        <v>8</v>
      </c>
      <c r="C32" s="37">
        <f t="shared" si="3"/>
        <v>310408</v>
      </c>
      <c r="D32" s="37">
        <v>191372</v>
      </c>
      <c r="E32" s="7">
        <v>40093</v>
      </c>
      <c r="F32" s="7">
        <v>8027</v>
      </c>
      <c r="G32" s="7">
        <v>11289</v>
      </c>
      <c r="H32" s="9">
        <v>920</v>
      </c>
      <c r="I32" s="11">
        <v>58707</v>
      </c>
    </row>
    <row r="33" spans="2:9" ht="24.75" customHeight="1" hidden="1">
      <c r="B33" s="19">
        <v>9</v>
      </c>
      <c r="C33" s="37">
        <f t="shared" si="3"/>
        <v>363732</v>
      </c>
      <c r="D33" s="37">
        <v>211086</v>
      </c>
      <c r="E33" s="7">
        <v>37094</v>
      </c>
      <c r="F33" s="7">
        <v>20439</v>
      </c>
      <c r="G33" s="7">
        <v>26899</v>
      </c>
      <c r="H33" s="9">
        <v>1461</v>
      </c>
      <c r="I33" s="11">
        <v>66753</v>
      </c>
    </row>
    <row r="34" spans="2:9" ht="24.75" customHeight="1" hidden="1">
      <c r="B34" s="19">
        <v>10</v>
      </c>
      <c r="C34" s="37">
        <f t="shared" si="3"/>
        <v>699834</v>
      </c>
      <c r="D34" s="37">
        <v>384660</v>
      </c>
      <c r="E34" s="7">
        <v>54015</v>
      </c>
      <c r="F34" s="7">
        <v>49549</v>
      </c>
      <c r="G34" s="7">
        <v>134482</v>
      </c>
      <c r="H34" s="9">
        <v>1088</v>
      </c>
      <c r="I34">
        <v>76040</v>
      </c>
    </row>
    <row r="35" spans="2:9" ht="24.75" customHeight="1" hidden="1">
      <c r="B35" s="19">
        <v>11</v>
      </c>
      <c r="C35" s="37">
        <f t="shared" si="3"/>
        <v>537582</v>
      </c>
      <c r="D35" s="37">
        <v>270505</v>
      </c>
      <c r="E35" s="7">
        <v>39007</v>
      </c>
      <c r="F35" s="7">
        <v>123133</v>
      </c>
      <c r="G35" s="7">
        <v>32091</v>
      </c>
      <c r="H35" s="9">
        <v>1071</v>
      </c>
      <c r="I35">
        <v>71775</v>
      </c>
    </row>
    <row r="36" spans="2:9" ht="24.75" customHeight="1" hidden="1">
      <c r="B36" s="19">
        <v>12</v>
      </c>
      <c r="C36" s="37">
        <f t="shared" si="3"/>
        <v>371683</v>
      </c>
      <c r="D36" s="37">
        <v>200616</v>
      </c>
      <c r="E36" s="7">
        <v>29712</v>
      </c>
      <c r="F36" s="7">
        <v>41406</v>
      </c>
      <c r="G36" s="7">
        <v>29164</v>
      </c>
      <c r="H36" s="9">
        <v>772</v>
      </c>
      <c r="I36" s="11">
        <v>70013</v>
      </c>
    </row>
    <row r="37" spans="2:9" ht="24.75" customHeight="1" hidden="1">
      <c r="B37" s="19" t="s">
        <v>118</v>
      </c>
      <c r="C37" s="37">
        <f>SUM(C38:C49)</f>
        <v>8125886</v>
      </c>
      <c r="D37" s="37">
        <f aca="true" t="shared" si="4" ref="D37:I37">SUM(D38:D49)</f>
        <v>3121013</v>
      </c>
      <c r="E37" s="37">
        <f t="shared" si="4"/>
        <v>567151</v>
      </c>
      <c r="F37" s="37">
        <f t="shared" si="4"/>
        <v>2330393</v>
      </c>
      <c r="G37" s="37">
        <f t="shared" si="4"/>
        <v>357418</v>
      </c>
      <c r="H37" s="37">
        <f t="shared" si="4"/>
        <v>395516</v>
      </c>
      <c r="I37" s="37">
        <f t="shared" si="4"/>
        <v>1354395</v>
      </c>
    </row>
    <row r="38" spans="2:9" ht="24.75" customHeight="1" hidden="1">
      <c r="B38" s="19">
        <v>1</v>
      </c>
      <c r="C38" s="37">
        <f aca="true" t="shared" si="5" ref="C38:C48">SUM(D38:I38)</f>
        <v>607978</v>
      </c>
      <c r="D38" s="37">
        <v>280093</v>
      </c>
      <c r="E38" s="7">
        <v>62099</v>
      </c>
      <c r="F38" s="7">
        <v>162029</v>
      </c>
      <c r="G38" s="7">
        <v>23936</v>
      </c>
      <c r="H38" s="9">
        <v>712</v>
      </c>
      <c r="I38" s="11">
        <v>79109</v>
      </c>
    </row>
    <row r="39" spans="2:9" ht="24.75" customHeight="1" hidden="1">
      <c r="B39" s="19">
        <v>2</v>
      </c>
      <c r="C39" s="37">
        <f t="shared" si="5"/>
        <v>395824</v>
      </c>
      <c r="D39" s="37">
        <v>212612</v>
      </c>
      <c r="E39" s="7">
        <v>32973</v>
      </c>
      <c r="F39" s="7">
        <v>72377</v>
      </c>
      <c r="G39" s="7">
        <v>6662</v>
      </c>
      <c r="H39" s="9">
        <v>333</v>
      </c>
      <c r="I39" s="11">
        <v>70867</v>
      </c>
    </row>
    <row r="40" spans="2:9" ht="24.75" customHeight="1" hidden="1">
      <c r="B40" s="19">
        <v>3</v>
      </c>
      <c r="C40" s="37">
        <f t="shared" si="5"/>
        <v>895041</v>
      </c>
      <c r="D40" s="37">
        <v>254588</v>
      </c>
      <c r="E40" s="7">
        <v>57464</v>
      </c>
      <c r="F40" s="7">
        <v>177934</v>
      </c>
      <c r="G40" s="7">
        <v>78478</v>
      </c>
      <c r="H40" s="9">
        <v>261125</v>
      </c>
      <c r="I40" s="11">
        <v>65452</v>
      </c>
    </row>
    <row r="41" spans="2:9" ht="24.75" customHeight="1" hidden="1">
      <c r="B41" s="19">
        <v>4</v>
      </c>
      <c r="C41" s="37">
        <f t="shared" si="5"/>
        <v>474776</v>
      </c>
      <c r="D41" s="37">
        <v>225501</v>
      </c>
      <c r="E41" s="7">
        <v>58261</v>
      </c>
      <c r="F41" s="7">
        <v>59772</v>
      </c>
      <c r="G41" s="7">
        <v>23000</v>
      </c>
      <c r="H41" s="9">
        <v>25443</v>
      </c>
      <c r="I41" s="11">
        <v>82799</v>
      </c>
    </row>
    <row r="42" spans="2:9" ht="24.75" customHeight="1" hidden="1">
      <c r="B42" s="19">
        <v>5</v>
      </c>
      <c r="C42" s="37">
        <f t="shared" si="5"/>
        <v>380164</v>
      </c>
      <c r="D42" s="37">
        <v>172171</v>
      </c>
      <c r="E42" s="7">
        <v>53766</v>
      </c>
      <c r="F42" s="7">
        <v>52159</v>
      </c>
      <c r="G42" s="7">
        <v>24711</v>
      </c>
      <c r="H42" s="9">
        <v>271</v>
      </c>
      <c r="I42" s="11">
        <v>77086</v>
      </c>
    </row>
    <row r="43" spans="2:9" ht="24.75" customHeight="1" hidden="1">
      <c r="B43" s="19">
        <v>6</v>
      </c>
      <c r="C43" s="37">
        <f t="shared" si="5"/>
        <v>602691</v>
      </c>
      <c r="D43" s="37">
        <v>238236</v>
      </c>
      <c r="E43" s="7">
        <v>72645</v>
      </c>
      <c r="F43" s="7">
        <v>184491</v>
      </c>
      <c r="G43" s="7">
        <v>25540</v>
      </c>
      <c r="H43" s="9">
        <v>440</v>
      </c>
      <c r="I43" s="11">
        <v>81339</v>
      </c>
    </row>
    <row r="44" spans="2:9" ht="24.75" customHeight="1" hidden="1">
      <c r="B44" s="19">
        <v>7</v>
      </c>
      <c r="C44" s="37">
        <f t="shared" si="5"/>
        <v>533491</v>
      </c>
      <c r="D44" s="37">
        <v>348608</v>
      </c>
      <c r="E44" s="7">
        <v>50044</v>
      </c>
      <c r="F44" s="7">
        <v>94827</v>
      </c>
      <c r="G44" s="7">
        <v>25087</v>
      </c>
      <c r="H44" s="9">
        <v>389</v>
      </c>
      <c r="I44" s="11">
        <v>14536</v>
      </c>
    </row>
    <row r="45" spans="2:9" ht="24.75" customHeight="1" hidden="1">
      <c r="B45" s="19">
        <v>8</v>
      </c>
      <c r="C45" s="37">
        <f t="shared" si="5"/>
        <v>512809</v>
      </c>
      <c r="D45" s="37">
        <v>216762</v>
      </c>
      <c r="E45" s="7">
        <v>22958</v>
      </c>
      <c r="F45" s="7">
        <v>232060</v>
      </c>
      <c r="G45" s="7">
        <v>21361</v>
      </c>
      <c r="H45" s="9">
        <v>890</v>
      </c>
      <c r="I45" s="11">
        <v>18778</v>
      </c>
    </row>
    <row r="46" spans="2:9" ht="24.75" customHeight="1" hidden="1">
      <c r="B46" s="19">
        <v>9</v>
      </c>
      <c r="C46" s="37">
        <f t="shared" si="5"/>
        <v>553967</v>
      </c>
      <c r="D46" s="37">
        <v>331479</v>
      </c>
      <c r="E46" s="7">
        <v>33391</v>
      </c>
      <c r="F46" s="7">
        <v>111697</v>
      </c>
      <c r="G46" s="7">
        <v>27777</v>
      </c>
      <c r="H46" s="9">
        <v>4694</v>
      </c>
      <c r="I46" s="11">
        <v>44929</v>
      </c>
    </row>
    <row r="47" spans="2:9" ht="24.75" customHeight="1" hidden="1">
      <c r="B47" s="19">
        <v>10</v>
      </c>
      <c r="C47" s="37">
        <f t="shared" si="5"/>
        <v>664334</v>
      </c>
      <c r="D47" s="37">
        <v>291347</v>
      </c>
      <c r="E47" s="7">
        <v>35497</v>
      </c>
      <c r="F47" s="7">
        <v>206034</v>
      </c>
      <c r="G47" s="7">
        <v>28673</v>
      </c>
      <c r="H47" s="9">
        <v>66326</v>
      </c>
      <c r="I47" s="11">
        <v>36457</v>
      </c>
    </row>
    <row r="48" spans="2:9" ht="24.75" customHeight="1" hidden="1">
      <c r="B48" s="19">
        <v>11</v>
      </c>
      <c r="C48" s="37">
        <f t="shared" si="5"/>
        <v>1242267</v>
      </c>
      <c r="D48" s="37">
        <v>278362</v>
      </c>
      <c r="E48" s="7">
        <v>37759</v>
      </c>
      <c r="F48" s="7">
        <v>777529</v>
      </c>
      <c r="G48" s="7">
        <v>37927</v>
      </c>
      <c r="H48" s="9">
        <v>30676</v>
      </c>
      <c r="I48" s="11">
        <v>80014</v>
      </c>
    </row>
    <row r="49" spans="2:9" ht="24.75" customHeight="1" hidden="1">
      <c r="B49" s="19">
        <v>12</v>
      </c>
      <c r="C49" s="37">
        <f>SUM(D49:I49)</f>
        <v>1262544</v>
      </c>
      <c r="D49" s="37">
        <v>271254</v>
      </c>
      <c r="E49" s="7">
        <v>50294</v>
      </c>
      <c r="F49" s="7">
        <v>199484</v>
      </c>
      <c r="G49" s="7">
        <v>34266</v>
      </c>
      <c r="H49" s="9">
        <v>4217</v>
      </c>
      <c r="I49" s="11">
        <v>703029</v>
      </c>
    </row>
    <row r="50" spans="2:8" ht="24.75" customHeight="1" hidden="1">
      <c r="B50" s="19" t="s">
        <v>119</v>
      </c>
      <c r="C50" s="37"/>
      <c r="D50" s="37"/>
      <c r="E50" s="7"/>
      <c r="F50" s="7"/>
      <c r="G50" s="7"/>
      <c r="H50" s="9"/>
    </row>
    <row r="51" spans="2:8" ht="24.75" customHeight="1" hidden="1">
      <c r="B51" s="19" t="s">
        <v>120</v>
      </c>
      <c r="C51" s="37"/>
      <c r="D51" s="37"/>
      <c r="E51" s="7"/>
      <c r="F51" s="7"/>
      <c r="G51" s="7"/>
      <c r="H51" s="9"/>
    </row>
    <row r="52" spans="2:8" ht="24.75" customHeight="1" hidden="1">
      <c r="B52" s="19" t="s">
        <v>121</v>
      </c>
      <c r="C52" s="37"/>
      <c r="D52" s="37"/>
      <c r="E52" s="37"/>
      <c r="F52" s="37"/>
      <c r="G52" s="37"/>
      <c r="H52" s="37"/>
    </row>
    <row r="53" spans="2:8" ht="24.75" customHeight="1" hidden="1">
      <c r="B53" s="19" t="s">
        <v>122</v>
      </c>
      <c r="C53" s="37"/>
      <c r="D53" s="37"/>
      <c r="E53" s="37"/>
      <c r="F53" s="37"/>
      <c r="G53" s="37"/>
      <c r="H53" s="37"/>
    </row>
    <row r="54" spans="2:8" ht="24.75" customHeight="1" hidden="1">
      <c r="B54" s="19" t="s">
        <v>123</v>
      </c>
      <c r="C54" s="37"/>
      <c r="D54" s="37"/>
      <c r="E54" s="37"/>
      <c r="F54" s="37"/>
      <c r="G54" s="37"/>
      <c r="H54" s="37"/>
    </row>
    <row r="55" spans="2:8" ht="24.75" customHeight="1" hidden="1">
      <c r="B55" s="19" t="s">
        <v>124</v>
      </c>
      <c r="C55" s="37"/>
      <c r="D55" s="37"/>
      <c r="E55" s="37"/>
      <c r="F55" s="37"/>
      <c r="G55" s="37"/>
      <c r="H55" s="37"/>
    </row>
    <row r="56" spans="2:8" ht="24.75" customHeight="1" hidden="1">
      <c r="B56" s="19" t="s">
        <v>125</v>
      </c>
      <c r="C56" s="37"/>
      <c r="D56" s="37"/>
      <c r="E56" s="37"/>
      <c r="F56" s="37"/>
      <c r="G56" s="37"/>
      <c r="H56" s="37"/>
    </row>
    <row r="57" spans="2:8" ht="24.75" customHeight="1" hidden="1">
      <c r="B57" s="10"/>
      <c r="C57" s="37"/>
      <c r="D57" s="37"/>
      <c r="E57" s="37"/>
      <c r="F57" s="37"/>
      <c r="G57" s="37"/>
      <c r="H57" s="37"/>
    </row>
    <row r="58" spans="2:8" ht="24.75" customHeight="1" hidden="1">
      <c r="B58" s="19" t="s">
        <v>126</v>
      </c>
      <c r="C58" s="37"/>
      <c r="D58" s="37"/>
      <c r="E58" s="37"/>
      <c r="F58" s="37"/>
      <c r="G58" s="37"/>
      <c r="H58" s="37"/>
    </row>
    <row r="59" spans="2:9" ht="24.75" customHeight="1" hidden="1">
      <c r="B59" s="19">
        <v>1</v>
      </c>
      <c r="C59" s="37">
        <v>2302616</v>
      </c>
      <c r="D59" s="76">
        <v>909172</v>
      </c>
      <c r="E59" s="37">
        <v>174708</v>
      </c>
      <c r="F59" s="37">
        <v>740286</v>
      </c>
      <c r="G59" s="37">
        <v>181903</v>
      </c>
      <c r="H59" s="37">
        <v>92031</v>
      </c>
      <c r="I59" s="77">
        <v>204516</v>
      </c>
    </row>
    <row r="60" spans="2:9" ht="24.75" customHeight="1" hidden="1">
      <c r="B60" s="19">
        <v>2</v>
      </c>
      <c r="C60" s="76">
        <v>1614613.6</v>
      </c>
      <c r="D60" s="76">
        <v>743341.2</v>
      </c>
      <c r="E60" s="76">
        <v>163238.4</v>
      </c>
      <c r="F60" s="76">
        <v>284512.7</v>
      </c>
      <c r="G60" s="76">
        <v>96982.4</v>
      </c>
      <c r="H60" s="76">
        <v>114284.3</v>
      </c>
      <c r="I60" s="76">
        <v>212254.6</v>
      </c>
    </row>
    <row r="61" spans="2:9" ht="24.75" customHeight="1" hidden="1">
      <c r="B61" s="19">
        <v>3</v>
      </c>
      <c r="C61" s="76">
        <v>1554304.4</v>
      </c>
      <c r="D61" s="76">
        <v>771031.1</v>
      </c>
      <c r="E61" s="76">
        <v>139883.4</v>
      </c>
      <c r="F61" s="76">
        <v>237618</v>
      </c>
      <c r="G61" s="76">
        <v>91948.7</v>
      </c>
      <c r="H61" s="76">
        <v>140027.6</v>
      </c>
      <c r="I61" s="78">
        <v>173795.6</v>
      </c>
    </row>
    <row r="62" spans="2:9" ht="24.75" customHeight="1" hidden="1" thickBot="1">
      <c r="B62" s="20" t="s">
        <v>122</v>
      </c>
      <c r="C62" s="38">
        <f>SUM(C59:C61)</f>
        <v>5471534</v>
      </c>
      <c r="D62" s="46">
        <f aca="true" t="shared" si="6" ref="D62:I62">SUM(D59:D61)</f>
        <v>2423544.3</v>
      </c>
      <c r="E62" s="46">
        <f t="shared" si="6"/>
        <v>477829.80000000005</v>
      </c>
      <c r="F62" s="46">
        <f t="shared" si="6"/>
        <v>1262416.7</v>
      </c>
      <c r="G62" s="46">
        <f t="shared" si="6"/>
        <v>370834.10000000003</v>
      </c>
      <c r="H62" s="46">
        <f t="shared" si="6"/>
        <v>346342.9</v>
      </c>
      <c r="I62" s="46">
        <f t="shared" si="6"/>
        <v>590566.2</v>
      </c>
    </row>
    <row r="63" spans="2:9" ht="24.75" customHeight="1" hidden="1">
      <c r="B63" s="19">
        <v>4</v>
      </c>
      <c r="C63" s="75">
        <v>1573144.4</v>
      </c>
      <c r="D63" s="76">
        <v>731466.7</v>
      </c>
      <c r="E63" s="76">
        <v>193678.8</v>
      </c>
      <c r="F63" s="76">
        <v>139267.6</v>
      </c>
      <c r="G63" s="76">
        <v>108167.8</v>
      </c>
      <c r="H63" s="76">
        <v>223652.8</v>
      </c>
      <c r="I63" s="78">
        <v>176910.8</v>
      </c>
    </row>
    <row r="64" spans="2:9" ht="24.75" customHeight="1" hidden="1">
      <c r="B64" s="19">
        <v>5</v>
      </c>
      <c r="C64" s="79">
        <f>SUM(D64:I64)</f>
        <v>1626486.7</v>
      </c>
      <c r="D64" s="76">
        <v>648936.7</v>
      </c>
      <c r="E64" s="76">
        <v>143779</v>
      </c>
      <c r="F64" s="76">
        <v>295691.5</v>
      </c>
      <c r="G64" s="76">
        <v>163663.1</v>
      </c>
      <c r="H64" s="37">
        <v>154058</v>
      </c>
      <c r="I64" s="78">
        <v>220358.4</v>
      </c>
    </row>
    <row r="65" spans="2:9" ht="24.75" customHeight="1" hidden="1">
      <c r="B65" s="19">
        <v>6</v>
      </c>
      <c r="C65" s="75">
        <f>SUM(D65:I65)</f>
        <v>1579868.1999999997</v>
      </c>
      <c r="D65" s="76">
        <v>785761.7</v>
      </c>
      <c r="E65" s="37">
        <v>128791</v>
      </c>
      <c r="F65" s="76">
        <v>152403.4</v>
      </c>
      <c r="G65" s="37">
        <v>113936</v>
      </c>
      <c r="H65" s="37">
        <v>181820.7</v>
      </c>
      <c r="I65" s="78">
        <v>217155.4</v>
      </c>
    </row>
    <row r="66" spans="2:12" ht="24.75" customHeight="1" hidden="1">
      <c r="B66" s="19" t="s">
        <v>264</v>
      </c>
      <c r="C66" s="75">
        <f>SUM(C63:C65)</f>
        <v>4779499.299999999</v>
      </c>
      <c r="D66" s="76">
        <f aca="true" t="shared" si="7" ref="D66:I66">SUM(D63:D65)</f>
        <v>2166165.0999999996</v>
      </c>
      <c r="E66" s="76">
        <f t="shared" si="7"/>
        <v>466248.8</v>
      </c>
      <c r="F66" s="76">
        <f t="shared" si="7"/>
        <v>587362.5</v>
      </c>
      <c r="G66" s="76">
        <f t="shared" si="7"/>
        <v>385766.9</v>
      </c>
      <c r="H66" s="76">
        <f t="shared" si="7"/>
        <v>559531.5</v>
      </c>
      <c r="I66" s="76">
        <f t="shared" si="7"/>
        <v>614424.6</v>
      </c>
      <c r="L66" s="154">
        <f>SUM(C63:C65)</f>
        <v>4779499.299999999</v>
      </c>
    </row>
    <row r="67" spans="2:12" ht="24.75" customHeight="1" hidden="1">
      <c r="B67" s="19">
        <v>7</v>
      </c>
      <c r="C67" s="75">
        <f aca="true" t="shared" si="8" ref="C67:C74">SUM(D67:I67)</f>
        <v>1698198.1</v>
      </c>
      <c r="D67" s="76">
        <v>855799.5</v>
      </c>
      <c r="E67" s="76">
        <v>124636.7</v>
      </c>
      <c r="F67" s="76">
        <v>134503.1</v>
      </c>
      <c r="G67" s="76">
        <v>133622.9</v>
      </c>
      <c r="H67" s="76">
        <v>227915.8</v>
      </c>
      <c r="I67" s="76">
        <v>221720.1</v>
      </c>
      <c r="L67" s="154"/>
    </row>
    <row r="68" spans="2:12" ht="24.75" customHeight="1" hidden="1">
      <c r="B68" s="19">
        <v>8</v>
      </c>
      <c r="C68" s="75">
        <f t="shared" si="8"/>
        <v>1762636</v>
      </c>
      <c r="D68" s="76">
        <v>883046.5</v>
      </c>
      <c r="E68" s="76">
        <v>143214.1</v>
      </c>
      <c r="F68" s="76">
        <v>160555</v>
      </c>
      <c r="G68" s="76">
        <v>136862.9</v>
      </c>
      <c r="H68" s="76">
        <v>224395.2</v>
      </c>
      <c r="I68" s="76">
        <v>214562.3</v>
      </c>
      <c r="L68" s="154"/>
    </row>
    <row r="69" spans="2:12" ht="24.75" customHeight="1" hidden="1">
      <c r="B69" s="19">
        <v>9</v>
      </c>
      <c r="C69" s="75">
        <f t="shared" si="8"/>
        <v>1990951.5</v>
      </c>
      <c r="D69" s="76">
        <v>1036794.3</v>
      </c>
      <c r="E69" s="76">
        <v>218263.7</v>
      </c>
      <c r="F69" s="76">
        <v>145022.6</v>
      </c>
      <c r="G69" s="76">
        <v>169153.4</v>
      </c>
      <c r="H69" s="76">
        <v>172156.3</v>
      </c>
      <c r="I69" s="76">
        <v>249561.2</v>
      </c>
      <c r="L69" s="154"/>
    </row>
    <row r="70" spans="2:12" ht="24.75" customHeight="1" hidden="1" thickBot="1">
      <c r="B70" s="20" t="s">
        <v>27</v>
      </c>
      <c r="C70" s="75">
        <f t="shared" si="8"/>
        <v>5451785.6</v>
      </c>
      <c r="D70" s="76">
        <f aca="true" t="shared" si="9" ref="D70:I70">SUM(D67:D69)</f>
        <v>2775640.3</v>
      </c>
      <c r="E70" s="76">
        <f t="shared" si="9"/>
        <v>486114.5</v>
      </c>
      <c r="F70" s="76">
        <f t="shared" si="9"/>
        <v>440080.69999999995</v>
      </c>
      <c r="G70" s="76">
        <f t="shared" si="9"/>
        <v>439639.19999999995</v>
      </c>
      <c r="H70" s="76">
        <f t="shared" si="9"/>
        <v>624467.3</v>
      </c>
      <c r="I70" s="76">
        <f t="shared" si="9"/>
        <v>685843.6000000001</v>
      </c>
      <c r="L70" s="154"/>
    </row>
    <row r="71" spans="2:12" ht="24.75" customHeight="1" hidden="1">
      <c r="B71" s="19">
        <v>10</v>
      </c>
      <c r="C71" s="75">
        <f t="shared" si="8"/>
        <v>1849909.7999999998</v>
      </c>
      <c r="D71" s="76">
        <v>910056.9</v>
      </c>
      <c r="E71" s="76">
        <v>175790.1</v>
      </c>
      <c r="F71" s="76">
        <v>136090.7</v>
      </c>
      <c r="G71" s="76">
        <v>167856.5</v>
      </c>
      <c r="H71" s="76">
        <v>226643.4</v>
      </c>
      <c r="I71" s="76">
        <v>233472.2</v>
      </c>
      <c r="L71" s="154"/>
    </row>
    <row r="72" spans="2:12" ht="24.75" customHeight="1" hidden="1">
      <c r="B72" s="19">
        <v>11</v>
      </c>
      <c r="C72" s="75">
        <f t="shared" si="8"/>
        <v>1797275.6</v>
      </c>
      <c r="D72" s="76">
        <v>903835.1</v>
      </c>
      <c r="E72" s="76">
        <v>172977.5</v>
      </c>
      <c r="F72" s="76">
        <v>123592.9</v>
      </c>
      <c r="G72" s="76">
        <v>158605.8</v>
      </c>
      <c r="H72" s="76">
        <v>204143.3</v>
      </c>
      <c r="I72" s="76">
        <v>234121</v>
      </c>
      <c r="L72" s="154"/>
    </row>
    <row r="73" spans="2:12" ht="24.75" customHeight="1" hidden="1">
      <c r="B73" s="19">
        <v>12</v>
      </c>
      <c r="C73" s="75">
        <f t="shared" si="8"/>
        <v>2085424.1</v>
      </c>
      <c r="D73" s="76">
        <v>925232.9</v>
      </c>
      <c r="E73" s="76">
        <v>186669.4</v>
      </c>
      <c r="F73" s="76">
        <v>172367.8</v>
      </c>
      <c r="G73" s="76">
        <v>185639.4</v>
      </c>
      <c r="H73" s="76">
        <v>240857.6</v>
      </c>
      <c r="I73" s="76">
        <v>374657</v>
      </c>
      <c r="L73" s="154"/>
    </row>
    <row r="74" spans="2:12" ht="24.75" customHeight="1" hidden="1">
      <c r="B74" s="19" t="s">
        <v>28</v>
      </c>
      <c r="C74" s="75">
        <f t="shared" si="8"/>
        <v>5732609.5</v>
      </c>
      <c r="D74" s="76">
        <f aca="true" t="shared" si="10" ref="D74:I74">SUM(D71:D73)</f>
        <v>2739124.9</v>
      </c>
      <c r="E74" s="76">
        <f t="shared" si="10"/>
        <v>535437</v>
      </c>
      <c r="F74" s="76">
        <f t="shared" si="10"/>
        <v>432051.4</v>
      </c>
      <c r="G74" s="76">
        <f t="shared" si="10"/>
        <v>512101.69999999995</v>
      </c>
      <c r="H74" s="76">
        <f t="shared" si="10"/>
        <v>671644.2999999999</v>
      </c>
      <c r="I74" s="76">
        <f t="shared" si="10"/>
        <v>842250.2</v>
      </c>
      <c r="L74" s="154"/>
    </row>
    <row r="75" spans="2:12" ht="24.75" customHeight="1" hidden="1">
      <c r="B75" s="19" t="s">
        <v>265</v>
      </c>
      <c r="C75" s="75"/>
      <c r="D75" s="76"/>
      <c r="E75" s="76"/>
      <c r="F75" s="76"/>
      <c r="G75" s="76"/>
      <c r="H75" s="76"/>
      <c r="I75" s="76"/>
      <c r="L75" s="154"/>
    </row>
    <row r="76" spans="2:12" ht="24.75" customHeight="1" hidden="1">
      <c r="B76" s="19" t="s">
        <v>267</v>
      </c>
      <c r="C76" s="73">
        <f>SUM(D76:M76)</f>
        <v>2578345.5</v>
      </c>
      <c r="D76" s="163">
        <v>1163462.2</v>
      </c>
      <c r="E76" s="163">
        <v>217417.8</v>
      </c>
      <c r="F76" s="163">
        <v>260690.5</v>
      </c>
      <c r="G76" s="163">
        <v>204393.7</v>
      </c>
      <c r="H76" s="163">
        <v>278349</v>
      </c>
      <c r="I76" s="77">
        <v>454032.3</v>
      </c>
      <c r="J76" s="172"/>
      <c r="K76" s="74"/>
      <c r="L76" s="172"/>
    </row>
    <row r="77" spans="2:12" ht="24.75" customHeight="1" hidden="1">
      <c r="B77" s="19" t="s">
        <v>268</v>
      </c>
      <c r="C77" s="73">
        <f>SUM(D77:M77)</f>
        <v>2013572.2000000002</v>
      </c>
      <c r="D77" s="37">
        <v>1022516.6</v>
      </c>
      <c r="E77" s="37">
        <v>148846.2</v>
      </c>
      <c r="F77" s="37">
        <v>169213</v>
      </c>
      <c r="G77" s="37">
        <v>139034.6</v>
      </c>
      <c r="H77" s="37">
        <v>301548.7</v>
      </c>
      <c r="I77" s="37">
        <v>232413.1</v>
      </c>
      <c r="L77" s="154"/>
    </row>
    <row r="78" spans="2:12" ht="24.75" customHeight="1" hidden="1">
      <c r="B78" s="19" t="s">
        <v>269</v>
      </c>
      <c r="C78" s="73">
        <f>SUM(D78:M78)</f>
        <v>1960950</v>
      </c>
      <c r="D78" s="37">
        <v>1042184</v>
      </c>
      <c r="E78" s="37">
        <v>164513</v>
      </c>
      <c r="F78" s="37">
        <v>160831</v>
      </c>
      <c r="G78" s="37">
        <v>152605</v>
      </c>
      <c r="H78" s="37">
        <v>202779</v>
      </c>
      <c r="I78" s="37">
        <v>238038</v>
      </c>
      <c r="L78" s="154"/>
    </row>
    <row r="79" spans="2:12" ht="24.75" customHeight="1" hidden="1" thickBot="1">
      <c r="B79" s="20" t="s">
        <v>64</v>
      </c>
      <c r="C79" s="73">
        <f>SUM(C76:C78)</f>
        <v>6552867.7</v>
      </c>
      <c r="D79" s="37">
        <f aca="true" t="shared" si="11" ref="D79:I79">SUM(D76:D78)</f>
        <v>3228162.8</v>
      </c>
      <c r="E79" s="37">
        <f t="shared" si="11"/>
        <v>530777</v>
      </c>
      <c r="F79" s="37">
        <f t="shared" si="11"/>
        <v>590734.5</v>
      </c>
      <c r="G79" s="37">
        <f t="shared" si="11"/>
        <v>496033.30000000005</v>
      </c>
      <c r="H79" s="37">
        <f t="shared" si="11"/>
        <v>782676.7</v>
      </c>
      <c r="I79" s="37">
        <f t="shared" si="11"/>
        <v>924483.4</v>
      </c>
      <c r="L79" s="154"/>
    </row>
    <row r="80" spans="2:12" ht="24.75" customHeight="1" hidden="1">
      <c r="B80" s="19" t="s">
        <v>372</v>
      </c>
      <c r="C80" s="272">
        <f>SUM(D80:L80)</f>
        <v>2090149.0000000002</v>
      </c>
      <c r="D80" s="163">
        <v>982030.7</v>
      </c>
      <c r="E80" s="163">
        <v>164751.1</v>
      </c>
      <c r="F80" s="163">
        <v>288153.5</v>
      </c>
      <c r="G80" s="163">
        <v>191757.8</v>
      </c>
      <c r="H80" s="163">
        <v>212251.8</v>
      </c>
      <c r="I80" s="163">
        <v>251204.1</v>
      </c>
      <c r="J80" s="273"/>
      <c r="L80" s="273"/>
    </row>
    <row r="81" spans="2:9" ht="24.75" customHeight="1" hidden="1">
      <c r="B81" s="19" t="s">
        <v>373</v>
      </c>
      <c r="C81" s="272">
        <f>SUM(D81:M81)</f>
        <v>2220339.3</v>
      </c>
      <c r="D81" s="163">
        <v>1154309.2</v>
      </c>
      <c r="E81" s="163">
        <v>183974.5</v>
      </c>
      <c r="F81" s="163">
        <v>205731</v>
      </c>
      <c r="G81" s="163">
        <v>181678</v>
      </c>
      <c r="H81" s="163">
        <v>240150.2</v>
      </c>
      <c r="I81" s="163">
        <v>254496.4</v>
      </c>
    </row>
    <row r="82" spans="2:12" ht="24.75" customHeight="1" hidden="1">
      <c r="B82" s="19" t="s">
        <v>374</v>
      </c>
      <c r="C82" s="272">
        <f>SUM(D82:M82)</f>
        <v>2320686.85</v>
      </c>
      <c r="D82" s="163">
        <v>1302478</v>
      </c>
      <c r="E82" s="163">
        <v>198334.9</v>
      </c>
      <c r="F82" s="163">
        <v>192294.1</v>
      </c>
      <c r="G82" s="163">
        <v>186009.1</v>
      </c>
      <c r="H82" s="163">
        <v>227976.4</v>
      </c>
      <c r="I82" s="163">
        <v>213594.35</v>
      </c>
      <c r="J82" s="163"/>
      <c r="L82" s="163"/>
    </row>
    <row r="83" spans="2:12" ht="24.75" customHeight="1" hidden="1" thickBot="1">
      <c r="B83" s="20" t="s">
        <v>64</v>
      </c>
      <c r="C83" s="73">
        <f>SUM(C80:C82)</f>
        <v>6631175.15</v>
      </c>
      <c r="D83" s="37">
        <f aca="true" t="shared" si="12" ref="D83:I83">SUM(D80:D82)</f>
        <v>3438817.9</v>
      </c>
      <c r="E83" s="37">
        <f t="shared" si="12"/>
        <v>547060.5</v>
      </c>
      <c r="F83" s="37">
        <f t="shared" si="12"/>
        <v>686178.6</v>
      </c>
      <c r="G83" s="37">
        <f t="shared" si="12"/>
        <v>559444.9</v>
      </c>
      <c r="H83" s="37">
        <f t="shared" si="12"/>
        <v>680378.4</v>
      </c>
      <c r="I83" s="37">
        <f t="shared" si="12"/>
        <v>719294.85</v>
      </c>
      <c r="L83" s="154"/>
    </row>
    <row r="84" spans="2:12" ht="24.75" customHeight="1" hidden="1">
      <c r="B84" s="19">
        <v>7</v>
      </c>
      <c r="C84" s="73">
        <f>SUM(D84:M84)</f>
        <v>2360985</v>
      </c>
      <c r="D84" s="37">
        <v>1204659</v>
      </c>
      <c r="E84" s="37">
        <v>185983</v>
      </c>
      <c r="F84" s="37">
        <v>205253</v>
      </c>
      <c r="G84" s="37">
        <v>209067</v>
      </c>
      <c r="H84" s="37">
        <v>296018</v>
      </c>
      <c r="I84" s="37">
        <v>260005</v>
      </c>
      <c r="L84" s="154"/>
    </row>
    <row r="85" spans="2:12" ht="24.75" customHeight="1" hidden="1">
      <c r="B85" s="19">
        <v>8</v>
      </c>
      <c r="C85" s="73">
        <f>SUM(D85:M85)</f>
        <v>2371842</v>
      </c>
      <c r="D85" s="37">
        <v>1286403</v>
      </c>
      <c r="E85" s="37">
        <v>162651</v>
      </c>
      <c r="F85" s="37">
        <v>186300</v>
      </c>
      <c r="G85" s="37">
        <v>210617</v>
      </c>
      <c r="H85" s="37">
        <v>237168</v>
      </c>
      <c r="I85" s="37">
        <v>288703</v>
      </c>
      <c r="L85" s="154"/>
    </row>
    <row r="86" spans="2:12" ht="24.75" customHeight="1" hidden="1">
      <c r="B86" s="19">
        <v>9</v>
      </c>
      <c r="C86" s="73">
        <f>SUM(D86:M86)</f>
        <v>2383586</v>
      </c>
      <c r="D86" s="37">
        <v>1192598</v>
      </c>
      <c r="E86" s="37">
        <v>206934</v>
      </c>
      <c r="F86" s="37">
        <v>193055</v>
      </c>
      <c r="G86" s="37">
        <v>199925</v>
      </c>
      <c r="H86" s="37">
        <v>307376</v>
      </c>
      <c r="I86" s="37">
        <v>283698</v>
      </c>
      <c r="L86" s="154"/>
    </row>
    <row r="87" spans="2:12" ht="24.75" customHeight="1" hidden="1" thickBot="1">
      <c r="B87" s="20" t="s">
        <v>64</v>
      </c>
      <c r="C87" s="73">
        <f aca="true" t="shared" si="13" ref="C87:I87">SUM(C84:C86)</f>
        <v>7116413</v>
      </c>
      <c r="D87" s="37">
        <f t="shared" si="13"/>
        <v>3683660</v>
      </c>
      <c r="E87" s="37">
        <f t="shared" si="13"/>
        <v>555568</v>
      </c>
      <c r="F87" s="37">
        <f t="shared" si="13"/>
        <v>584608</v>
      </c>
      <c r="G87" s="37">
        <f t="shared" si="13"/>
        <v>619609</v>
      </c>
      <c r="H87" s="37">
        <f t="shared" si="13"/>
        <v>840562</v>
      </c>
      <c r="I87" s="37">
        <f t="shared" si="13"/>
        <v>832406</v>
      </c>
      <c r="L87" s="154"/>
    </row>
    <row r="88" spans="2:12" ht="24.75" customHeight="1" hidden="1">
      <c r="B88" s="19">
        <v>10</v>
      </c>
      <c r="C88" s="73"/>
      <c r="D88" s="37"/>
      <c r="E88" s="37"/>
      <c r="F88" s="37"/>
      <c r="G88" s="37"/>
      <c r="H88" s="37"/>
      <c r="I88" s="37"/>
      <c r="L88" s="154"/>
    </row>
    <row r="89" spans="2:12" ht="24.75" customHeight="1" hidden="1">
      <c r="B89" s="19">
        <v>11</v>
      </c>
      <c r="C89" s="73"/>
      <c r="D89" s="37"/>
      <c r="E89" s="37"/>
      <c r="F89" s="37"/>
      <c r="G89" s="37"/>
      <c r="H89" s="37"/>
      <c r="I89" s="37"/>
      <c r="L89" s="154"/>
    </row>
    <row r="90" spans="2:12" ht="24.75" customHeight="1" hidden="1">
      <c r="B90" s="19">
        <v>12</v>
      </c>
      <c r="C90" s="73"/>
      <c r="D90" s="37"/>
      <c r="E90" s="37"/>
      <c r="F90" s="37"/>
      <c r="G90" s="37"/>
      <c r="H90" s="37"/>
      <c r="I90" s="37"/>
      <c r="L90" s="154"/>
    </row>
    <row r="91" spans="2:12" ht="24.75" customHeight="1" hidden="1">
      <c r="B91" s="19" t="s">
        <v>438</v>
      </c>
      <c r="C91" s="73"/>
      <c r="D91" s="37"/>
      <c r="E91" s="37"/>
      <c r="F91" s="37"/>
      <c r="G91" s="37"/>
      <c r="H91" s="37"/>
      <c r="I91" s="37"/>
      <c r="L91" s="154"/>
    </row>
    <row r="92" spans="2:12" ht="24.75" customHeight="1" hidden="1">
      <c r="B92" s="19">
        <v>1</v>
      </c>
      <c r="C92" s="73"/>
      <c r="D92" s="37"/>
      <c r="E92" s="37"/>
      <c r="F92" s="37"/>
      <c r="G92" s="37"/>
      <c r="H92" s="37"/>
      <c r="I92" s="37"/>
      <c r="L92" s="154"/>
    </row>
    <row r="93" spans="2:12" ht="24.75" customHeight="1" hidden="1">
      <c r="B93" s="19">
        <v>2</v>
      </c>
      <c r="C93" s="73"/>
      <c r="D93" s="37"/>
      <c r="E93" s="37"/>
      <c r="F93" s="37"/>
      <c r="G93" s="37"/>
      <c r="H93" s="37"/>
      <c r="I93" s="37"/>
      <c r="L93" s="154"/>
    </row>
    <row r="94" spans="2:12" ht="24.75" customHeight="1" hidden="1">
      <c r="B94" s="19">
        <v>3</v>
      </c>
      <c r="C94" s="73"/>
      <c r="D94" s="37"/>
      <c r="E94" s="37"/>
      <c r="F94" s="37"/>
      <c r="G94" s="37"/>
      <c r="H94" s="37"/>
      <c r="I94" s="37"/>
      <c r="L94" s="154"/>
    </row>
    <row r="95" spans="2:12" ht="24.75" customHeight="1" hidden="1">
      <c r="B95" s="19" t="s">
        <v>439</v>
      </c>
      <c r="C95" s="73"/>
      <c r="D95" s="37"/>
      <c r="E95" s="37"/>
      <c r="F95" s="37"/>
      <c r="G95" s="37"/>
      <c r="H95" s="37"/>
      <c r="I95" s="37"/>
      <c r="L95" s="154"/>
    </row>
    <row r="96" spans="2:12" ht="24.75" customHeight="1">
      <c r="B96" s="19">
        <v>4</v>
      </c>
      <c r="C96" s="272">
        <v>3121752</v>
      </c>
      <c r="D96" s="163">
        <v>1309312.7</v>
      </c>
      <c r="E96" s="163">
        <v>231277</v>
      </c>
      <c r="F96" s="163">
        <v>246734.8</v>
      </c>
      <c r="G96" s="163">
        <v>362046.1</v>
      </c>
      <c r="H96" s="163">
        <v>334465.8</v>
      </c>
      <c r="I96" s="287">
        <v>637915.2</v>
      </c>
      <c r="J96" s="163"/>
      <c r="L96" s="163"/>
    </row>
    <row r="97" spans="2:12" ht="24.75" customHeight="1">
      <c r="B97" s="19">
        <v>5</v>
      </c>
      <c r="C97" s="272">
        <v>3512123</v>
      </c>
      <c r="D97" s="163">
        <v>1700457</v>
      </c>
      <c r="E97" s="163">
        <v>259889</v>
      </c>
      <c r="F97" s="163">
        <v>283619</v>
      </c>
      <c r="G97" s="163">
        <v>359055</v>
      </c>
      <c r="H97" s="163">
        <v>390369</v>
      </c>
      <c r="I97" s="287">
        <v>518735</v>
      </c>
      <c r="J97" s="163"/>
      <c r="L97" s="163"/>
    </row>
    <row r="98" spans="2:12" ht="24.75" customHeight="1">
      <c r="B98" s="19">
        <v>6</v>
      </c>
      <c r="C98" s="272">
        <v>3400806</v>
      </c>
      <c r="D98" s="163">
        <v>1618998</v>
      </c>
      <c r="E98" s="163">
        <v>295762</v>
      </c>
      <c r="F98" s="163">
        <v>316569</v>
      </c>
      <c r="G98" s="163">
        <v>335726</v>
      </c>
      <c r="H98" s="163">
        <v>337902</v>
      </c>
      <c r="I98" s="287">
        <v>495851</v>
      </c>
      <c r="J98" s="163"/>
      <c r="L98" s="163"/>
    </row>
    <row r="99" spans="2:12" ht="24.75" customHeight="1">
      <c r="B99" s="19" t="s">
        <v>440</v>
      </c>
      <c r="C99" s="73">
        <f aca="true" t="shared" si="14" ref="C99:I99">SUM(C96:C98)</f>
        <v>10034681</v>
      </c>
      <c r="D99" s="37">
        <f t="shared" si="14"/>
        <v>4628767.7</v>
      </c>
      <c r="E99" s="37">
        <f t="shared" si="14"/>
        <v>786928</v>
      </c>
      <c r="F99" s="37">
        <f t="shared" si="14"/>
        <v>846922.8</v>
      </c>
      <c r="G99" s="37">
        <f t="shared" si="14"/>
        <v>1056827.1</v>
      </c>
      <c r="H99" s="37">
        <f t="shared" si="14"/>
        <v>1062736.8</v>
      </c>
      <c r="I99" s="37">
        <f t="shared" si="14"/>
        <v>1652501.2</v>
      </c>
      <c r="L99" s="154"/>
    </row>
    <row r="100" spans="2:12" ht="24.75" customHeight="1">
      <c r="B100" s="19">
        <v>7</v>
      </c>
      <c r="C100" s="73">
        <v>3554743</v>
      </c>
      <c r="D100" s="37">
        <v>1696353</v>
      </c>
      <c r="E100" s="37">
        <v>311528</v>
      </c>
      <c r="F100" s="37">
        <v>363336</v>
      </c>
      <c r="G100" s="37">
        <v>347940</v>
      </c>
      <c r="H100" s="37">
        <v>399081</v>
      </c>
      <c r="I100" s="37">
        <v>436505</v>
      </c>
      <c r="L100" s="154"/>
    </row>
    <row r="101" spans="2:12" ht="24.75" customHeight="1">
      <c r="B101" s="19">
        <v>8</v>
      </c>
      <c r="C101" s="73">
        <v>3611028</v>
      </c>
      <c r="D101" s="37">
        <v>1704338</v>
      </c>
      <c r="E101" s="37">
        <v>310160</v>
      </c>
      <c r="F101" s="37">
        <v>305432</v>
      </c>
      <c r="G101" s="37">
        <v>391925</v>
      </c>
      <c r="H101" s="37">
        <v>384209</v>
      </c>
      <c r="I101" s="37">
        <v>514964</v>
      </c>
      <c r="L101" s="154"/>
    </row>
    <row r="102" spans="2:12" ht="24.75" customHeight="1">
      <c r="B102" s="19">
        <v>9</v>
      </c>
      <c r="C102" s="73">
        <v>3785642</v>
      </c>
      <c r="D102" s="37">
        <v>1747446</v>
      </c>
      <c r="E102" s="37">
        <v>312317</v>
      </c>
      <c r="F102" s="37">
        <v>308565</v>
      </c>
      <c r="G102" s="37">
        <v>434065</v>
      </c>
      <c r="H102" s="37">
        <v>434368</v>
      </c>
      <c r="I102" s="37">
        <v>548881</v>
      </c>
      <c r="L102" s="154"/>
    </row>
    <row r="103" spans="2:12" ht="24.75" customHeight="1">
      <c r="B103" s="320" t="s">
        <v>451</v>
      </c>
      <c r="C103" s="324">
        <f>SUM(C100:C102)</f>
        <v>10951413</v>
      </c>
      <c r="D103" s="310">
        <f aca="true" t="shared" si="15" ref="D103:I103">SUM(D100:D102)</f>
        <v>5148137</v>
      </c>
      <c r="E103" s="310">
        <f t="shared" si="15"/>
        <v>934005</v>
      </c>
      <c r="F103" s="310">
        <f t="shared" si="15"/>
        <v>977333</v>
      </c>
      <c r="G103" s="310">
        <f t="shared" si="15"/>
        <v>1173930</v>
      </c>
      <c r="H103" s="310">
        <f t="shared" si="15"/>
        <v>1217658</v>
      </c>
      <c r="I103" s="310">
        <f t="shared" si="15"/>
        <v>1500350</v>
      </c>
      <c r="L103" s="154"/>
    </row>
    <row r="104" spans="2:12" ht="24.75" customHeight="1">
      <c r="B104" s="21">
        <v>10</v>
      </c>
      <c r="C104" s="73">
        <f>SUM(D104:I104)</f>
        <v>3648511</v>
      </c>
      <c r="D104" s="163">
        <v>1576241</v>
      </c>
      <c r="E104" s="163">
        <v>290766</v>
      </c>
      <c r="F104" s="163">
        <v>397061</v>
      </c>
      <c r="G104" s="163">
        <v>541382</v>
      </c>
      <c r="H104" s="163">
        <v>343792</v>
      </c>
      <c r="I104" s="163">
        <v>499269</v>
      </c>
      <c r="L104" s="154"/>
    </row>
    <row r="105" spans="2:12" ht="24.75" customHeight="1">
      <c r="B105" s="21">
        <v>11</v>
      </c>
      <c r="C105" s="73">
        <f>SUM(D105:I105)</f>
        <v>3514455</v>
      </c>
      <c r="D105" s="163">
        <v>1604706</v>
      </c>
      <c r="E105" s="163">
        <v>295892</v>
      </c>
      <c r="F105" s="163">
        <v>372103</v>
      </c>
      <c r="G105" s="163">
        <v>369381</v>
      </c>
      <c r="H105" s="163">
        <v>385143</v>
      </c>
      <c r="I105" s="163">
        <v>487230</v>
      </c>
      <c r="L105" s="154"/>
    </row>
    <row r="106" spans="2:12" ht="24.75" customHeight="1">
      <c r="B106" s="21">
        <v>12</v>
      </c>
      <c r="C106" s="73">
        <f>SUM(D106:I106)</f>
        <v>3571635</v>
      </c>
      <c r="D106" s="163">
        <v>1575942</v>
      </c>
      <c r="E106" s="163">
        <v>254385</v>
      </c>
      <c r="F106" s="163">
        <v>432718</v>
      </c>
      <c r="G106" s="163">
        <v>431111</v>
      </c>
      <c r="H106" s="163">
        <v>439437</v>
      </c>
      <c r="I106" s="163">
        <v>438042</v>
      </c>
      <c r="L106" s="154"/>
    </row>
    <row r="107" spans="2:12" ht="24.75" customHeight="1">
      <c r="B107" s="320" t="s">
        <v>456</v>
      </c>
      <c r="C107" s="324">
        <f aca="true" t="shared" si="16" ref="C107:H107">SUM(C104:C106)</f>
        <v>10734601</v>
      </c>
      <c r="D107" s="310">
        <f t="shared" si="16"/>
        <v>4756889</v>
      </c>
      <c r="E107" s="310">
        <f t="shared" si="16"/>
        <v>841043</v>
      </c>
      <c r="F107" s="310">
        <f t="shared" si="16"/>
        <v>1201882</v>
      </c>
      <c r="G107" s="310">
        <f t="shared" si="16"/>
        <v>1341874</v>
      </c>
      <c r="H107" s="310">
        <f t="shared" si="16"/>
        <v>1168372</v>
      </c>
      <c r="I107" s="310">
        <f>SUM(I104:I106)</f>
        <v>1424541</v>
      </c>
      <c r="L107" s="154"/>
    </row>
    <row r="108" spans="2:12" ht="24.75" customHeight="1">
      <c r="B108" s="21">
        <v>1</v>
      </c>
      <c r="C108" s="73">
        <f>SUM(D108:I108)</f>
        <v>3962444</v>
      </c>
      <c r="D108" s="37">
        <v>1746321</v>
      </c>
      <c r="E108" s="37">
        <v>325574</v>
      </c>
      <c r="F108" s="37">
        <v>469023</v>
      </c>
      <c r="G108" s="37">
        <v>421224</v>
      </c>
      <c r="H108" s="37">
        <v>486181</v>
      </c>
      <c r="I108" s="37">
        <v>514121</v>
      </c>
      <c r="L108" s="154"/>
    </row>
    <row r="109" spans="2:12" ht="24.75" customHeight="1">
      <c r="B109" s="21">
        <v>2</v>
      </c>
      <c r="C109" s="73">
        <f>SUM(D109:I109)</f>
        <v>3813376</v>
      </c>
      <c r="D109" s="37">
        <v>1812444</v>
      </c>
      <c r="E109" s="37">
        <v>326568</v>
      </c>
      <c r="F109" s="37">
        <v>388334</v>
      </c>
      <c r="G109" s="37">
        <v>413831</v>
      </c>
      <c r="H109" s="37">
        <v>362348</v>
      </c>
      <c r="I109" s="37">
        <v>509851</v>
      </c>
      <c r="L109" s="154"/>
    </row>
    <row r="110" spans="2:12" ht="24.75" customHeight="1">
      <c r="B110" s="21">
        <v>3</v>
      </c>
      <c r="C110" s="73">
        <f>SUM(D110:I110)</f>
        <v>3608425</v>
      </c>
      <c r="D110" s="37">
        <v>1567389</v>
      </c>
      <c r="E110" s="37">
        <v>283641</v>
      </c>
      <c r="F110" s="37">
        <v>360853</v>
      </c>
      <c r="G110" s="37">
        <v>479071</v>
      </c>
      <c r="H110" s="37">
        <v>426207</v>
      </c>
      <c r="I110" s="37">
        <v>491264</v>
      </c>
      <c r="L110" s="154"/>
    </row>
    <row r="111" spans="1:12" ht="24.75" customHeight="1">
      <c r="A111">
        <v>95</v>
      </c>
      <c r="B111" s="320" t="s">
        <v>466</v>
      </c>
      <c r="C111" s="324">
        <f aca="true" t="shared" si="17" ref="C111:I111">SUM(C108:C110)</f>
        <v>11384245</v>
      </c>
      <c r="D111" s="310">
        <f t="shared" si="17"/>
        <v>5126154</v>
      </c>
      <c r="E111" s="310">
        <f t="shared" si="17"/>
        <v>935783</v>
      </c>
      <c r="F111" s="310">
        <f t="shared" si="17"/>
        <v>1218210</v>
      </c>
      <c r="G111" s="310">
        <f t="shared" si="17"/>
        <v>1314126</v>
      </c>
      <c r="H111" s="310">
        <f t="shared" si="17"/>
        <v>1274736</v>
      </c>
      <c r="I111" s="310">
        <f t="shared" si="17"/>
        <v>1515236</v>
      </c>
      <c r="L111" s="154"/>
    </row>
    <row r="112" spans="2:12" ht="24.75" customHeight="1">
      <c r="B112" s="320">
        <v>4</v>
      </c>
      <c r="C112" s="324">
        <f>SUM(D112:I112)</f>
        <v>3670886</v>
      </c>
      <c r="D112" s="310">
        <v>1491880</v>
      </c>
      <c r="E112" s="310">
        <v>306005</v>
      </c>
      <c r="F112" s="310">
        <v>433672</v>
      </c>
      <c r="G112" s="310">
        <v>349263</v>
      </c>
      <c r="H112" s="310">
        <v>419373</v>
      </c>
      <c r="I112" s="310">
        <v>670693</v>
      </c>
      <c r="L112" s="154"/>
    </row>
    <row r="113" spans="2:12" ht="24.75" customHeight="1">
      <c r="B113" s="320">
        <v>5</v>
      </c>
      <c r="C113" s="324">
        <f>SUM(D113:I113)</f>
        <v>3706508</v>
      </c>
      <c r="D113" s="310">
        <v>1619486</v>
      </c>
      <c r="E113" s="310">
        <v>308487</v>
      </c>
      <c r="F113" s="310">
        <v>399366</v>
      </c>
      <c r="G113" s="310">
        <v>340606</v>
      </c>
      <c r="H113" s="310">
        <v>398532</v>
      </c>
      <c r="I113" s="310">
        <v>640031</v>
      </c>
      <c r="L113" s="154"/>
    </row>
    <row r="114" spans="2:12" ht="24.75" customHeight="1">
      <c r="B114" s="320">
        <v>6</v>
      </c>
      <c r="C114" s="324">
        <f>SUM(D114:I114)</f>
        <v>3809764</v>
      </c>
      <c r="D114" s="310">
        <v>1666601</v>
      </c>
      <c r="E114" s="310">
        <v>305520</v>
      </c>
      <c r="F114" s="310">
        <v>399942</v>
      </c>
      <c r="G114" s="310">
        <v>376211</v>
      </c>
      <c r="H114" s="310">
        <v>406595</v>
      </c>
      <c r="I114" s="310">
        <v>654895</v>
      </c>
      <c r="L114" s="154"/>
    </row>
    <row r="115" spans="2:12" ht="24.75" customHeight="1">
      <c r="B115" s="320" t="s">
        <v>508</v>
      </c>
      <c r="C115" s="324">
        <f aca="true" t="shared" si="18" ref="C115:I115">SUM(C112:C114)</f>
        <v>11187158</v>
      </c>
      <c r="D115" s="310">
        <f t="shared" si="18"/>
        <v>4777967</v>
      </c>
      <c r="E115" s="310">
        <f t="shared" si="18"/>
        <v>920012</v>
      </c>
      <c r="F115" s="310">
        <f t="shared" si="18"/>
        <v>1232980</v>
      </c>
      <c r="G115" s="310">
        <f t="shared" si="18"/>
        <v>1066080</v>
      </c>
      <c r="H115" s="310">
        <f t="shared" si="18"/>
        <v>1224500</v>
      </c>
      <c r="I115" s="310">
        <f t="shared" si="18"/>
        <v>1965619</v>
      </c>
      <c r="L115" s="154"/>
    </row>
    <row r="116" spans="2:12" ht="24.75" customHeight="1">
      <c r="B116" s="19">
        <v>7</v>
      </c>
      <c r="C116" s="324">
        <f>SUM(D116:I116)</f>
        <v>3985507</v>
      </c>
      <c r="D116" s="310">
        <v>1709657</v>
      </c>
      <c r="E116" s="310">
        <v>353571</v>
      </c>
      <c r="F116" s="310">
        <v>451167</v>
      </c>
      <c r="G116" s="310">
        <v>492793</v>
      </c>
      <c r="H116" s="310">
        <v>399476</v>
      </c>
      <c r="I116" s="310">
        <v>578843</v>
      </c>
      <c r="L116" s="154"/>
    </row>
    <row r="117" spans="2:12" ht="24.75" customHeight="1">
      <c r="B117" s="19">
        <v>8</v>
      </c>
      <c r="C117" s="324">
        <f>SUM(D117:I117)</f>
        <v>3975070</v>
      </c>
      <c r="D117" s="310">
        <v>1694624</v>
      </c>
      <c r="E117" s="310">
        <v>398450</v>
      </c>
      <c r="F117" s="310">
        <v>433080</v>
      </c>
      <c r="G117" s="310">
        <v>430042</v>
      </c>
      <c r="H117" s="310">
        <v>512753</v>
      </c>
      <c r="I117" s="310">
        <v>506121</v>
      </c>
      <c r="L117" s="154"/>
    </row>
    <row r="118" spans="2:12" ht="24.75" customHeight="1">
      <c r="B118" s="19">
        <v>9</v>
      </c>
      <c r="C118" s="324">
        <f>SUM(D118:I118)</f>
        <v>3877083</v>
      </c>
      <c r="D118" s="310">
        <v>1645256</v>
      </c>
      <c r="E118" s="310">
        <v>391409</v>
      </c>
      <c r="F118" s="310">
        <v>366073</v>
      </c>
      <c r="G118" s="310">
        <v>438838</v>
      </c>
      <c r="H118" s="310">
        <v>398626</v>
      </c>
      <c r="I118" s="310">
        <v>636881</v>
      </c>
      <c r="L118" s="154"/>
    </row>
    <row r="119" spans="2:12" ht="24.75" customHeight="1" thickBot="1">
      <c r="B119" s="320" t="s">
        <v>451</v>
      </c>
      <c r="C119" s="324">
        <f>SUM(D119:I119)</f>
        <v>11837660</v>
      </c>
      <c r="D119" s="356">
        <f aca="true" t="shared" si="19" ref="D119:I119">SUM(D116:D118)</f>
        <v>5049537</v>
      </c>
      <c r="E119" s="356">
        <f t="shared" si="19"/>
        <v>1143430</v>
      </c>
      <c r="F119" s="356">
        <f t="shared" si="19"/>
        <v>1250320</v>
      </c>
      <c r="G119" s="356">
        <f t="shared" si="19"/>
        <v>1361673</v>
      </c>
      <c r="H119" s="356">
        <f t="shared" si="19"/>
        <v>1310855</v>
      </c>
      <c r="I119" s="356">
        <f t="shared" si="19"/>
        <v>1721845</v>
      </c>
      <c r="L119" s="154"/>
    </row>
    <row r="120" spans="2:12" ht="24.75" customHeight="1">
      <c r="B120" s="320">
        <v>10</v>
      </c>
      <c r="C120" s="324"/>
      <c r="D120" s="310"/>
      <c r="E120" s="310"/>
      <c r="F120" s="310"/>
      <c r="G120" s="310"/>
      <c r="H120" s="310"/>
      <c r="I120" s="310"/>
      <c r="L120" s="154"/>
    </row>
    <row r="121" spans="2:12" ht="24.75" customHeight="1">
      <c r="B121" s="320">
        <v>11</v>
      </c>
      <c r="C121" s="324"/>
      <c r="D121" s="310"/>
      <c r="E121" s="310"/>
      <c r="F121" s="310"/>
      <c r="G121" s="310"/>
      <c r="H121" s="310"/>
      <c r="I121" s="310"/>
      <c r="L121" s="154"/>
    </row>
    <row r="122" spans="2:12" ht="24.75" customHeight="1">
      <c r="B122" s="320">
        <v>12</v>
      </c>
      <c r="C122" s="324"/>
      <c r="D122" s="310"/>
      <c r="E122" s="310"/>
      <c r="F122" s="310"/>
      <c r="G122" s="310"/>
      <c r="H122" s="310"/>
      <c r="I122" s="310"/>
      <c r="L122" s="154"/>
    </row>
    <row r="123" spans="2:12" ht="24.75" customHeight="1" thickBot="1">
      <c r="B123" s="320" t="s">
        <v>518</v>
      </c>
      <c r="C123" s="324"/>
      <c r="D123" s="310"/>
      <c r="E123" s="310"/>
      <c r="F123" s="310"/>
      <c r="G123" s="310"/>
      <c r="H123" s="310"/>
      <c r="I123" s="310"/>
      <c r="L123" s="154"/>
    </row>
    <row r="124" spans="2:9" ht="49.5" customHeight="1">
      <c r="B124" s="21" t="s">
        <v>127</v>
      </c>
      <c r="C124" s="40" t="e">
        <f aca="true" t="shared" si="20" ref="C124:I124">(C62-C56)/C56*100</f>
        <v>#DIV/0!</v>
      </c>
      <c r="D124" s="50" t="e">
        <f t="shared" si="20"/>
        <v>#DIV/0!</v>
      </c>
      <c r="E124" s="41" t="e">
        <f t="shared" si="20"/>
        <v>#DIV/0!</v>
      </c>
      <c r="F124" s="41" t="e">
        <f t="shared" si="20"/>
        <v>#DIV/0!</v>
      </c>
      <c r="G124" s="41" t="e">
        <f t="shared" si="20"/>
        <v>#DIV/0!</v>
      </c>
      <c r="H124" s="41" t="e">
        <f t="shared" si="20"/>
        <v>#DIV/0!</v>
      </c>
      <c r="I124" s="260" t="e">
        <f t="shared" si="20"/>
        <v>#DIV/0!</v>
      </c>
    </row>
    <row r="125" spans="2:9" ht="49.5" customHeight="1" thickBot="1">
      <c r="B125" s="15" t="s">
        <v>128</v>
      </c>
      <c r="C125" s="13" t="e">
        <f aca="true" t="shared" si="21" ref="C125:I125">(C62-C53)/C53*100</f>
        <v>#DIV/0!</v>
      </c>
      <c r="D125" s="48" t="e">
        <f t="shared" si="21"/>
        <v>#DIV/0!</v>
      </c>
      <c r="E125" s="13" t="e">
        <f t="shared" si="21"/>
        <v>#DIV/0!</v>
      </c>
      <c r="F125" s="13" t="e">
        <f t="shared" si="21"/>
        <v>#DIV/0!</v>
      </c>
      <c r="G125" s="49" t="e">
        <f t="shared" si="21"/>
        <v>#DIV/0!</v>
      </c>
      <c r="H125" s="13" t="e">
        <f t="shared" si="21"/>
        <v>#DIV/0!</v>
      </c>
      <c r="I125" s="261" t="e">
        <f t="shared" si="21"/>
        <v>#DIV/0!</v>
      </c>
    </row>
    <row r="126" ht="21.75" customHeight="1">
      <c r="B126" s="16" t="s">
        <v>129</v>
      </c>
    </row>
    <row r="127" ht="21.75" customHeight="1">
      <c r="B127" s="16" t="s">
        <v>130</v>
      </c>
    </row>
    <row r="128" ht="16.5">
      <c r="B128" s="52" t="s">
        <v>131</v>
      </c>
    </row>
    <row r="131" spans="3:12" ht="16.5">
      <c r="C131" s="272">
        <f>SUM(D131:L131)</f>
        <v>3648511</v>
      </c>
      <c r="D131" s="163">
        <v>1576241</v>
      </c>
      <c r="E131" s="163">
        <v>290766</v>
      </c>
      <c r="F131" s="163">
        <v>397061</v>
      </c>
      <c r="G131" s="163">
        <v>541382</v>
      </c>
      <c r="H131" s="163">
        <v>343792</v>
      </c>
      <c r="I131" s="163">
        <v>499269</v>
      </c>
      <c r="J131" s="163"/>
      <c r="L131" s="163"/>
    </row>
    <row r="132" spans="3:12" ht="16.5">
      <c r="C132" s="272">
        <f>SUM(D132:L132)</f>
        <v>3514455</v>
      </c>
      <c r="D132" s="163">
        <v>1604706</v>
      </c>
      <c r="E132" s="163">
        <v>295892</v>
      </c>
      <c r="F132" s="163">
        <v>372103</v>
      </c>
      <c r="G132" s="163">
        <v>369381</v>
      </c>
      <c r="H132" s="163">
        <v>385143</v>
      </c>
      <c r="I132" s="163">
        <v>487230</v>
      </c>
      <c r="J132" s="163"/>
      <c r="L132" s="163"/>
    </row>
    <row r="135" spans="3:15" ht="16.5">
      <c r="C135" s="272">
        <f>SUM(D135:M135)</f>
        <v>3571635</v>
      </c>
      <c r="D135" s="163">
        <v>1575942</v>
      </c>
      <c r="E135" s="163">
        <v>254385</v>
      </c>
      <c r="F135" s="163">
        <v>432718</v>
      </c>
      <c r="G135" s="163">
        <v>431111</v>
      </c>
      <c r="H135" s="163">
        <v>439437</v>
      </c>
      <c r="I135" s="163">
        <v>438042</v>
      </c>
      <c r="J135" s="163"/>
      <c r="L135" s="163"/>
      <c r="O135" s="126"/>
    </row>
  </sheetData>
  <mergeCells count="7">
    <mergeCell ref="C4:I4"/>
    <mergeCell ref="B4:B6"/>
    <mergeCell ref="H5:H6"/>
    <mergeCell ref="I5:I6"/>
    <mergeCell ref="C5:C6"/>
    <mergeCell ref="D5:D6"/>
    <mergeCell ref="E5:E6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J149"/>
  <sheetViews>
    <sheetView showGridLines="0" workbookViewId="0" topLeftCell="A4">
      <pane xSplit="2" ySplit="113" topLeftCell="C140" activePane="bottomRight" state="frozen"/>
      <selection pane="topLeft" activeCell="A4" sqref="A4"/>
      <selection pane="topRight" activeCell="C4" sqref="C4"/>
      <selection pane="bottomLeft" activeCell="A117" sqref="A117"/>
      <selection pane="bottomRight" activeCell="J144" sqref="J144"/>
    </sheetView>
  </sheetViews>
  <sheetFormatPr defaultColWidth="9.00390625" defaultRowHeight="16.5"/>
  <cols>
    <col min="1" max="1" width="3.00390625" style="0" customWidth="1"/>
    <col min="3" max="5" width="8.625" style="0" customWidth="1"/>
    <col min="6" max="7" width="10.625" style="0" customWidth="1"/>
    <col min="8" max="8" width="9.625" style="0" customWidth="1"/>
    <col min="9" max="9" width="10.625" style="0" customWidth="1"/>
    <col min="10" max="10" width="7.625" style="0" customWidth="1"/>
    <col min="11" max="11" width="2.625" style="0" customWidth="1"/>
  </cols>
  <sheetData>
    <row r="2" spans="2:10" ht="21">
      <c r="B2" s="2" t="s">
        <v>139</v>
      </c>
      <c r="C2" s="1"/>
      <c r="D2" s="1"/>
      <c r="E2" s="1"/>
      <c r="F2" s="1"/>
      <c r="G2" s="1"/>
      <c r="H2" s="1"/>
      <c r="I2" s="56"/>
      <c r="J2" s="56"/>
    </row>
    <row r="3" spans="2:9" ht="17.25" thickBot="1">
      <c r="B3" s="1"/>
      <c r="C3" s="1"/>
      <c r="D3" s="1"/>
      <c r="E3" s="1"/>
      <c r="F3" s="1"/>
      <c r="G3" s="1"/>
      <c r="H3" s="1"/>
      <c r="I3" s="51"/>
    </row>
    <row r="4" spans="2:10" ht="25.5" customHeight="1">
      <c r="B4" s="658" t="s">
        <v>140</v>
      </c>
      <c r="C4" s="915" t="s">
        <v>141</v>
      </c>
      <c r="D4" s="639"/>
      <c r="E4" s="64" t="s">
        <v>142</v>
      </c>
      <c r="F4" s="660" t="s">
        <v>143</v>
      </c>
      <c r="G4" s="1223"/>
      <c r="H4" s="1234"/>
      <c r="I4" s="660" t="s">
        <v>144</v>
      </c>
      <c r="J4" s="1223"/>
    </row>
    <row r="5" spans="2:10" ht="25.5" customHeight="1">
      <c r="B5" s="1232"/>
      <c r="C5" s="1237"/>
      <c r="D5" s="1236"/>
      <c r="E5" s="65" t="s">
        <v>98</v>
      </c>
      <c r="F5" s="1235"/>
      <c r="G5" s="943"/>
      <c r="H5" s="1236"/>
      <c r="I5" s="1230" t="s">
        <v>145</v>
      </c>
      <c r="J5" s="1231"/>
    </row>
    <row r="6" spans="2:10" ht="25.5" customHeight="1">
      <c r="B6" s="1232"/>
      <c r="C6" s="1238" t="s">
        <v>146</v>
      </c>
      <c r="D6" s="42" t="s">
        <v>147</v>
      </c>
      <c r="E6" s="1240" t="s">
        <v>148</v>
      </c>
      <c r="F6" s="43" t="s">
        <v>149</v>
      </c>
      <c r="G6" s="43" t="s">
        <v>150</v>
      </c>
      <c r="H6" s="43" t="s">
        <v>151</v>
      </c>
      <c r="I6" s="26" t="s">
        <v>152</v>
      </c>
      <c r="J6" s="70" t="s">
        <v>147</v>
      </c>
    </row>
    <row r="7" spans="2:10" ht="25.5" customHeight="1" thickBot="1">
      <c r="B7" s="1233"/>
      <c r="C7" s="1239"/>
      <c r="D7" s="4" t="s">
        <v>153</v>
      </c>
      <c r="E7" s="1222"/>
      <c r="F7" s="71" t="s">
        <v>154</v>
      </c>
      <c r="G7" s="71" t="s">
        <v>154</v>
      </c>
      <c r="H7" s="17" t="s">
        <v>155</v>
      </c>
      <c r="I7" s="17" t="s">
        <v>156</v>
      </c>
      <c r="J7" s="72" t="s">
        <v>153</v>
      </c>
    </row>
    <row r="8" spans="2:8" ht="24.75" customHeight="1" hidden="1">
      <c r="B8" s="19" t="s">
        <v>157</v>
      </c>
      <c r="C8" s="7">
        <v>946</v>
      </c>
      <c r="D8" s="7">
        <v>1700</v>
      </c>
      <c r="E8" s="66">
        <v>9136</v>
      </c>
      <c r="F8" s="59"/>
      <c r="G8" s="59"/>
      <c r="H8" s="67"/>
    </row>
    <row r="9" spans="2:8" ht="24.75" customHeight="1" hidden="1">
      <c r="B9" s="19" t="s">
        <v>158</v>
      </c>
      <c r="C9" s="7">
        <v>392</v>
      </c>
      <c r="D9" s="7">
        <v>787</v>
      </c>
      <c r="E9" s="68">
        <v>10050</v>
      </c>
      <c r="F9" s="68"/>
      <c r="G9" s="68"/>
      <c r="H9" s="69"/>
    </row>
    <row r="10" spans="2:8" ht="24.75" customHeight="1" hidden="1">
      <c r="B10" s="19" t="s">
        <v>159</v>
      </c>
      <c r="C10" s="7">
        <v>184</v>
      </c>
      <c r="D10" s="7">
        <v>690</v>
      </c>
      <c r="E10" s="7">
        <v>13698</v>
      </c>
      <c r="F10" s="7"/>
      <c r="G10" s="7"/>
      <c r="H10" s="9"/>
    </row>
    <row r="11" spans="2:8" ht="24.75" customHeight="1" hidden="1">
      <c r="B11" s="19"/>
      <c r="C11" s="7"/>
      <c r="D11" s="7"/>
      <c r="E11" s="7"/>
      <c r="F11" s="7"/>
      <c r="G11" s="7"/>
      <c r="H11" s="9"/>
    </row>
    <row r="12" spans="2:10" ht="24.75" customHeight="1" hidden="1">
      <c r="B12" s="19" t="s">
        <v>160</v>
      </c>
      <c r="C12" s="37">
        <v>478</v>
      </c>
      <c r="D12" s="37">
        <v>2135</v>
      </c>
      <c r="E12" s="7">
        <v>14540</v>
      </c>
      <c r="F12" s="7"/>
      <c r="G12" s="7"/>
      <c r="H12" s="9"/>
      <c r="J12">
        <f>SUM(J13:J24)</f>
        <v>112840</v>
      </c>
    </row>
    <row r="13" spans="2:10" ht="24.75" customHeight="1" hidden="1">
      <c r="B13" s="19">
        <v>1</v>
      </c>
      <c r="C13" s="37"/>
      <c r="D13" s="37"/>
      <c r="E13" s="7"/>
      <c r="F13" s="7"/>
      <c r="G13" s="7"/>
      <c r="H13" s="9"/>
      <c r="I13">
        <v>2692</v>
      </c>
      <c r="J13">
        <v>10053</v>
      </c>
    </row>
    <row r="14" spans="2:10" ht="24.75" customHeight="1" hidden="1">
      <c r="B14" s="19">
        <v>2</v>
      </c>
      <c r="C14" s="37"/>
      <c r="D14" s="37"/>
      <c r="E14" s="7"/>
      <c r="F14" s="7"/>
      <c r="G14" s="7"/>
      <c r="H14" s="9"/>
      <c r="I14">
        <v>2693</v>
      </c>
      <c r="J14">
        <v>10054</v>
      </c>
    </row>
    <row r="15" spans="2:10" ht="24.75" customHeight="1" hidden="1">
      <c r="B15" s="19">
        <v>3</v>
      </c>
      <c r="C15" s="37"/>
      <c r="D15" s="37"/>
      <c r="E15" s="7"/>
      <c r="F15" s="7"/>
      <c r="G15" s="7"/>
      <c r="H15" s="9"/>
      <c r="I15">
        <v>2708</v>
      </c>
      <c r="J15">
        <v>10174</v>
      </c>
    </row>
    <row r="16" spans="2:10" ht="24.75" customHeight="1" hidden="1">
      <c r="B16" s="19">
        <v>4</v>
      </c>
      <c r="C16" s="37"/>
      <c r="D16" s="37"/>
      <c r="E16" s="7"/>
      <c r="F16" s="7"/>
      <c r="G16" s="7"/>
      <c r="H16" s="9"/>
      <c r="I16">
        <v>2749</v>
      </c>
      <c r="J16">
        <v>10345</v>
      </c>
    </row>
    <row r="17" spans="2:10" ht="24.75" customHeight="1" hidden="1">
      <c r="B17" s="19">
        <v>5</v>
      </c>
      <c r="C17" s="37"/>
      <c r="D17" s="37"/>
      <c r="E17" s="7"/>
      <c r="F17" s="7"/>
      <c r="G17" s="7"/>
      <c r="H17" s="9"/>
      <c r="I17">
        <v>2714</v>
      </c>
      <c r="J17">
        <v>10172</v>
      </c>
    </row>
    <row r="18" spans="2:10" ht="24.75" customHeight="1" hidden="1">
      <c r="B18" s="19">
        <v>6</v>
      </c>
      <c r="C18" s="37"/>
      <c r="D18" s="37"/>
      <c r="E18" s="7"/>
      <c r="F18" s="7"/>
      <c r="G18" s="7"/>
      <c r="H18" s="9"/>
      <c r="I18">
        <v>2704</v>
      </c>
      <c r="J18">
        <v>10144</v>
      </c>
    </row>
    <row r="19" spans="2:10" ht="24.75" customHeight="1" hidden="1">
      <c r="B19" s="19">
        <v>7</v>
      </c>
      <c r="C19" s="37"/>
      <c r="D19" s="37"/>
      <c r="E19" s="7"/>
      <c r="F19" s="7"/>
      <c r="G19" s="7"/>
      <c r="H19" s="9"/>
      <c r="I19">
        <v>1844</v>
      </c>
      <c r="J19">
        <v>8801</v>
      </c>
    </row>
    <row r="20" spans="2:10" ht="24.75" customHeight="1" hidden="1">
      <c r="B20" s="19">
        <v>8</v>
      </c>
      <c r="C20" s="37"/>
      <c r="D20" s="37"/>
      <c r="E20" s="7"/>
      <c r="F20" s="7"/>
      <c r="G20" s="7"/>
      <c r="H20" s="9"/>
      <c r="I20">
        <v>1844</v>
      </c>
      <c r="J20">
        <v>8801</v>
      </c>
    </row>
    <row r="21" spans="2:10" ht="24.75" customHeight="1" hidden="1">
      <c r="B21" s="19">
        <v>9</v>
      </c>
      <c r="C21" s="37"/>
      <c r="D21" s="37"/>
      <c r="E21" s="7"/>
      <c r="F21" s="7"/>
      <c r="G21" s="7"/>
      <c r="H21" s="9"/>
      <c r="I21">
        <v>1844</v>
      </c>
      <c r="J21">
        <v>8801</v>
      </c>
    </row>
    <row r="22" spans="2:10" ht="24.75" customHeight="1" hidden="1">
      <c r="B22" s="19">
        <v>10</v>
      </c>
      <c r="C22" s="37"/>
      <c r="D22" s="37"/>
      <c r="E22" s="7"/>
      <c r="F22" s="7"/>
      <c r="G22" s="7"/>
      <c r="H22" s="9"/>
      <c r="I22">
        <v>2000</v>
      </c>
      <c r="J22">
        <v>8576</v>
      </c>
    </row>
    <row r="23" spans="2:10" ht="24.75" customHeight="1" hidden="1">
      <c r="B23" s="19">
        <v>11</v>
      </c>
      <c r="C23" s="37"/>
      <c r="D23" s="37"/>
      <c r="E23" s="7"/>
      <c r="F23" s="7"/>
      <c r="G23" s="7"/>
      <c r="H23" s="9"/>
      <c r="I23">
        <v>1995</v>
      </c>
      <c r="J23">
        <v>8555</v>
      </c>
    </row>
    <row r="24" spans="2:10" ht="24.75" customHeight="1" hidden="1">
      <c r="B24" s="19">
        <v>12</v>
      </c>
      <c r="C24" s="37"/>
      <c r="D24" s="37"/>
      <c r="E24" s="7"/>
      <c r="F24" s="7"/>
      <c r="G24" s="7"/>
      <c r="H24" s="9"/>
      <c r="I24">
        <v>1704</v>
      </c>
      <c r="J24">
        <v>8364</v>
      </c>
    </row>
    <row r="25" spans="2:10" ht="24.75" customHeight="1" hidden="1">
      <c r="B25" s="19" t="s">
        <v>161</v>
      </c>
      <c r="C25" s="37">
        <v>614</v>
      </c>
      <c r="D25" s="37">
        <v>2596</v>
      </c>
      <c r="E25" s="7">
        <v>16692</v>
      </c>
      <c r="F25" s="7"/>
      <c r="G25" s="7"/>
      <c r="H25" s="9"/>
      <c r="J25">
        <f>SUM(J26:J37)</f>
        <v>114223</v>
      </c>
    </row>
    <row r="26" spans="2:10" ht="24.75" customHeight="1" hidden="1">
      <c r="B26" s="19">
        <v>1</v>
      </c>
      <c r="C26" s="37"/>
      <c r="D26" s="37"/>
      <c r="E26" s="7"/>
      <c r="F26" s="7"/>
      <c r="G26" s="7"/>
      <c r="H26" s="9"/>
      <c r="I26">
        <v>2003</v>
      </c>
      <c r="J26">
        <v>8588</v>
      </c>
    </row>
    <row r="27" spans="2:10" ht="24.75" customHeight="1" hidden="1">
      <c r="B27" s="19">
        <v>2</v>
      </c>
      <c r="C27" s="37"/>
      <c r="D27" s="37"/>
      <c r="E27" s="7"/>
      <c r="F27" s="7"/>
      <c r="G27" s="7"/>
      <c r="H27" s="9"/>
      <c r="I27">
        <v>2004</v>
      </c>
      <c r="J27">
        <v>8589</v>
      </c>
    </row>
    <row r="28" spans="2:10" ht="24.75" customHeight="1" hidden="1">
      <c r="B28" s="19">
        <v>3</v>
      </c>
      <c r="C28" s="37"/>
      <c r="D28" s="37"/>
      <c r="E28" s="7"/>
      <c r="F28" s="7"/>
      <c r="G28" s="7"/>
      <c r="H28" s="9"/>
      <c r="I28">
        <v>2007</v>
      </c>
      <c r="J28">
        <v>8601</v>
      </c>
    </row>
    <row r="29" spans="2:10" ht="24.75" customHeight="1" hidden="1">
      <c r="B29" s="19">
        <v>4</v>
      </c>
      <c r="C29" s="37"/>
      <c r="D29" s="37"/>
      <c r="E29" s="7"/>
      <c r="F29" s="7"/>
      <c r="G29" s="7"/>
      <c r="H29" s="9"/>
      <c r="I29">
        <v>2007</v>
      </c>
      <c r="J29">
        <v>8601</v>
      </c>
    </row>
    <row r="30" spans="2:10" ht="24.75" customHeight="1" hidden="1">
      <c r="B30" s="19">
        <v>5</v>
      </c>
      <c r="C30" s="37"/>
      <c r="D30" s="37"/>
      <c r="E30" s="7"/>
      <c r="F30" s="7"/>
      <c r="G30" s="7"/>
      <c r="H30" s="9"/>
      <c r="I30">
        <v>2007</v>
      </c>
      <c r="J30">
        <v>8583</v>
      </c>
    </row>
    <row r="31" spans="2:10" ht="24.75" customHeight="1" hidden="1">
      <c r="B31" s="19">
        <v>6</v>
      </c>
      <c r="C31" s="37"/>
      <c r="D31" s="37"/>
      <c r="E31" s="7"/>
      <c r="F31" s="7"/>
      <c r="G31" s="7"/>
      <c r="H31" s="9"/>
      <c r="I31">
        <v>2135</v>
      </c>
      <c r="J31">
        <v>9156</v>
      </c>
    </row>
    <row r="32" spans="2:10" ht="24.75" customHeight="1" hidden="1">
      <c r="B32" s="19">
        <v>7</v>
      </c>
      <c r="C32" s="37"/>
      <c r="D32" s="37"/>
      <c r="E32" s="7"/>
      <c r="F32" s="7"/>
      <c r="G32" s="7"/>
      <c r="H32" s="9"/>
      <c r="I32">
        <v>2366</v>
      </c>
      <c r="J32">
        <v>10134</v>
      </c>
    </row>
    <row r="33" spans="2:10" ht="24.75" customHeight="1" hidden="1">
      <c r="B33" s="19">
        <v>8</v>
      </c>
      <c r="C33" s="37"/>
      <c r="D33" s="37"/>
      <c r="E33" s="7"/>
      <c r="F33" s="7"/>
      <c r="G33" s="7"/>
      <c r="H33" s="9"/>
      <c r="I33">
        <v>2355</v>
      </c>
      <c r="J33">
        <v>10057</v>
      </c>
    </row>
    <row r="34" spans="2:10" ht="24.75" customHeight="1" hidden="1">
      <c r="B34" s="19">
        <v>9</v>
      </c>
      <c r="C34" s="37"/>
      <c r="D34" s="37"/>
      <c r="E34" s="7"/>
      <c r="F34" s="7"/>
      <c r="G34" s="7"/>
      <c r="H34" s="9"/>
      <c r="I34">
        <v>2354</v>
      </c>
      <c r="J34">
        <v>10068</v>
      </c>
    </row>
    <row r="35" spans="2:10" ht="24.75" customHeight="1" hidden="1">
      <c r="B35" s="19">
        <v>10</v>
      </c>
      <c r="C35" s="37"/>
      <c r="D35" s="37"/>
      <c r="E35" s="7"/>
      <c r="F35" s="7"/>
      <c r="G35" s="7"/>
      <c r="H35" s="9"/>
      <c r="I35">
        <v>2604</v>
      </c>
      <c r="J35">
        <v>11530</v>
      </c>
    </row>
    <row r="36" spans="2:10" ht="24.75" customHeight="1" hidden="1">
      <c r="B36" s="19">
        <v>11</v>
      </c>
      <c r="C36" s="37"/>
      <c r="D36" s="37"/>
      <c r="E36" s="7"/>
      <c r="F36" s="7"/>
      <c r="G36" s="7"/>
      <c r="H36" s="9"/>
      <c r="I36">
        <v>2380</v>
      </c>
      <c r="J36">
        <v>10178</v>
      </c>
    </row>
    <row r="37" spans="2:10" ht="24.75" customHeight="1" hidden="1">
      <c r="B37" s="19">
        <v>12</v>
      </c>
      <c r="C37" s="37"/>
      <c r="D37" s="37"/>
      <c r="E37" s="7"/>
      <c r="F37" s="7"/>
      <c r="G37" s="7"/>
      <c r="H37" s="9"/>
      <c r="I37">
        <v>2372</v>
      </c>
      <c r="J37">
        <v>10138</v>
      </c>
    </row>
    <row r="38" spans="2:10" ht="24.75" customHeight="1" hidden="1">
      <c r="B38" s="19" t="s">
        <v>162</v>
      </c>
      <c r="C38" s="37">
        <v>700</v>
      </c>
      <c r="D38" s="37">
        <v>2446</v>
      </c>
      <c r="E38" s="7">
        <v>20025</v>
      </c>
      <c r="F38" s="7"/>
      <c r="G38" s="7"/>
      <c r="H38" s="9"/>
      <c r="J38">
        <f>SUM(J39:J50)</f>
        <v>115300</v>
      </c>
    </row>
    <row r="39" spans="2:10" ht="24.75" customHeight="1" hidden="1">
      <c r="B39" s="19">
        <v>1</v>
      </c>
      <c r="C39" s="37"/>
      <c r="D39" s="37"/>
      <c r="E39" s="7"/>
      <c r="F39" s="7"/>
      <c r="G39" s="7"/>
      <c r="H39" s="9"/>
      <c r="I39">
        <v>2378</v>
      </c>
      <c r="J39">
        <v>10166</v>
      </c>
    </row>
    <row r="40" spans="2:10" ht="24.75" customHeight="1" hidden="1">
      <c r="B40" s="19">
        <v>2</v>
      </c>
      <c r="C40" s="37"/>
      <c r="D40" s="37"/>
      <c r="E40" s="7"/>
      <c r="F40" s="7"/>
      <c r="G40" s="7"/>
      <c r="H40" s="9"/>
      <c r="I40">
        <v>2388</v>
      </c>
      <c r="J40">
        <v>10202</v>
      </c>
    </row>
    <row r="41" spans="2:10" ht="24.75" customHeight="1" hidden="1">
      <c r="B41" s="19">
        <v>3</v>
      </c>
      <c r="C41" s="37"/>
      <c r="D41" s="37"/>
      <c r="E41" s="7"/>
      <c r="F41" s="7"/>
      <c r="G41" s="7"/>
      <c r="H41" s="9"/>
      <c r="I41">
        <v>2371</v>
      </c>
      <c r="J41">
        <v>10142</v>
      </c>
    </row>
    <row r="42" spans="2:10" ht="24.75" customHeight="1" hidden="1">
      <c r="B42" s="19">
        <v>4</v>
      </c>
      <c r="C42" s="37"/>
      <c r="D42" s="37"/>
      <c r="E42" s="7"/>
      <c r="F42" s="7"/>
      <c r="G42" s="7"/>
      <c r="H42" s="9"/>
      <c r="I42">
        <v>2376</v>
      </c>
      <c r="J42">
        <v>10274</v>
      </c>
    </row>
    <row r="43" spans="2:10" ht="24.75" customHeight="1" hidden="1">
      <c r="B43" s="19">
        <v>5</v>
      </c>
      <c r="C43" s="37"/>
      <c r="D43" s="37"/>
      <c r="E43" s="7"/>
      <c r="F43" s="7"/>
      <c r="G43" s="7"/>
      <c r="H43" s="9"/>
      <c r="I43">
        <v>2403</v>
      </c>
      <c r="J43">
        <v>10369</v>
      </c>
    </row>
    <row r="44" spans="2:10" ht="24.75" customHeight="1" hidden="1">
      <c r="B44" s="19">
        <v>6</v>
      </c>
      <c r="C44" s="37"/>
      <c r="D44" s="37"/>
      <c r="E44" s="7"/>
      <c r="F44" s="7"/>
      <c r="G44" s="7"/>
      <c r="H44" s="9"/>
      <c r="I44">
        <v>2405</v>
      </c>
      <c r="J44">
        <v>10292</v>
      </c>
    </row>
    <row r="45" spans="2:10" ht="24.75" customHeight="1" hidden="1">
      <c r="B45" s="19">
        <v>7</v>
      </c>
      <c r="C45" s="37"/>
      <c r="D45" s="37"/>
      <c r="E45" s="7"/>
      <c r="F45" s="7"/>
      <c r="G45" s="7"/>
      <c r="H45" s="9"/>
      <c r="I45">
        <v>1682</v>
      </c>
      <c r="J45">
        <v>7767</v>
      </c>
    </row>
    <row r="46" spans="2:10" ht="24.75" customHeight="1" hidden="1">
      <c r="B46" s="19">
        <v>8</v>
      </c>
      <c r="C46" s="37"/>
      <c r="D46" s="37"/>
      <c r="E46" s="7"/>
      <c r="F46" s="7"/>
      <c r="G46" s="7"/>
      <c r="H46" s="9"/>
      <c r="I46">
        <v>1689</v>
      </c>
      <c r="J46">
        <v>7808</v>
      </c>
    </row>
    <row r="47" spans="2:10" ht="24.75" customHeight="1" hidden="1">
      <c r="B47" s="19">
        <v>9</v>
      </c>
      <c r="C47" s="37"/>
      <c r="D47" s="37"/>
      <c r="E47" s="7"/>
      <c r="F47" s="7"/>
      <c r="G47" s="7"/>
      <c r="H47" s="9"/>
      <c r="I47">
        <v>1696</v>
      </c>
      <c r="J47">
        <v>7892</v>
      </c>
    </row>
    <row r="48" spans="2:10" ht="24.75" customHeight="1" hidden="1">
      <c r="B48" s="19">
        <v>10</v>
      </c>
      <c r="C48" s="37"/>
      <c r="D48" s="37"/>
      <c r="E48" s="7"/>
      <c r="F48" s="7"/>
      <c r="G48" s="7"/>
      <c r="H48" s="9"/>
      <c r="I48">
        <v>1835</v>
      </c>
      <c r="J48">
        <v>10261</v>
      </c>
    </row>
    <row r="49" spans="2:10" ht="24.75" customHeight="1" hidden="1">
      <c r="B49" s="19">
        <v>11</v>
      </c>
      <c r="C49" s="37"/>
      <c r="D49" s="37"/>
      <c r="E49" s="7"/>
      <c r="F49" s="7"/>
      <c r="G49" s="7"/>
      <c r="H49" s="9"/>
      <c r="I49">
        <v>1904</v>
      </c>
      <c r="J49">
        <v>9834</v>
      </c>
    </row>
    <row r="50" spans="2:10" ht="24.75" customHeight="1" hidden="1">
      <c r="B50" s="19">
        <v>12</v>
      </c>
      <c r="C50" s="37"/>
      <c r="D50" s="37"/>
      <c r="E50" s="7"/>
      <c r="F50" s="7"/>
      <c r="G50" s="7"/>
      <c r="H50" s="9"/>
      <c r="I50">
        <v>1998</v>
      </c>
      <c r="J50">
        <v>10293</v>
      </c>
    </row>
    <row r="51" spans="2:10" ht="24.75" customHeight="1" hidden="1">
      <c r="B51" s="19" t="s">
        <v>163</v>
      </c>
      <c r="C51" s="37">
        <v>510</v>
      </c>
      <c r="D51" s="37">
        <v>1808</v>
      </c>
      <c r="E51" s="7">
        <v>20172</v>
      </c>
      <c r="F51" s="7"/>
      <c r="G51" s="7"/>
      <c r="H51" s="9"/>
      <c r="I51">
        <v>2060</v>
      </c>
      <c r="J51">
        <f>SUM(J52:J63)</f>
        <v>115917</v>
      </c>
    </row>
    <row r="52" spans="2:10" ht="24.75" customHeight="1" hidden="1">
      <c r="B52" s="19">
        <v>1</v>
      </c>
      <c r="C52" s="37"/>
      <c r="D52" s="37"/>
      <c r="E52" s="7"/>
      <c r="F52" s="7"/>
      <c r="G52" s="7"/>
      <c r="H52" s="9"/>
      <c r="I52">
        <v>2030</v>
      </c>
      <c r="J52">
        <v>9746</v>
      </c>
    </row>
    <row r="53" spans="2:10" ht="24.75" customHeight="1" hidden="1">
      <c r="B53" s="19">
        <v>2</v>
      </c>
      <c r="C53" s="37"/>
      <c r="D53" s="37"/>
      <c r="E53" s="7"/>
      <c r="F53" s="7"/>
      <c r="G53" s="7"/>
      <c r="H53" s="9"/>
      <c r="I53">
        <v>2045</v>
      </c>
      <c r="J53">
        <v>9766</v>
      </c>
    </row>
    <row r="54" spans="2:10" ht="24.75" customHeight="1" hidden="1">
      <c r="B54" s="19">
        <v>3</v>
      </c>
      <c r="C54" s="37"/>
      <c r="D54" s="37"/>
      <c r="E54" s="7"/>
      <c r="F54" s="7"/>
      <c r="G54" s="7"/>
      <c r="H54" s="9"/>
      <c r="I54">
        <v>2052</v>
      </c>
      <c r="J54">
        <v>9730</v>
      </c>
    </row>
    <row r="55" spans="2:10" ht="24.75" customHeight="1" hidden="1">
      <c r="B55" s="19">
        <v>4</v>
      </c>
      <c r="C55" s="37"/>
      <c r="D55" s="37"/>
      <c r="E55" s="7"/>
      <c r="F55" s="7"/>
      <c r="G55" s="7"/>
      <c r="H55" s="9"/>
      <c r="I55">
        <v>2052</v>
      </c>
      <c r="J55">
        <v>9610</v>
      </c>
    </row>
    <row r="56" spans="2:10" ht="24.75" customHeight="1" hidden="1">
      <c r="B56" s="19">
        <v>5</v>
      </c>
      <c r="C56" s="37"/>
      <c r="D56" s="37"/>
      <c r="E56" s="7"/>
      <c r="F56" s="7"/>
      <c r="G56" s="7"/>
      <c r="H56" s="9"/>
      <c r="I56">
        <v>2057</v>
      </c>
      <c r="J56">
        <v>9758</v>
      </c>
    </row>
    <row r="57" spans="2:10" ht="24.75" customHeight="1" hidden="1">
      <c r="B57" s="19">
        <v>6</v>
      </c>
      <c r="C57" s="37"/>
      <c r="D57" s="37"/>
      <c r="E57" s="7"/>
      <c r="F57" s="7"/>
      <c r="G57" s="7"/>
      <c r="H57" s="9"/>
      <c r="I57">
        <v>2053</v>
      </c>
      <c r="J57">
        <v>9614</v>
      </c>
    </row>
    <row r="58" spans="2:10" ht="24.75" customHeight="1" hidden="1">
      <c r="B58" s="19">
        <v>7</v>
      </c>
      <c r="C58" s="37"/>
      <c r="D58" s="37"/>
      <c r="E58" s="7"/>
      <c r="F58" s="7"/>
      <c r="G58" s="7"/>
      <c r="H58" s="9"/>
      <c r="I58">
        <v>2041</v>
      </c>
      <c r="J58">
        <v>9578</v>
      </c>
    </row>
    <row r="59" spans="2:10" ht="24.75" customHeight="1" hidden="1">
      <c r="B59" s="19">
        <v>8</v>
      </c>
      <c r="C59" s="37"/>
      <c r="D59" s="37"/>
      <c r="E59" s="7"/>
      <c r="F59" s="7"/>
      <c r="G59" s="7"/>
      <c r="H59" s="9"/>
      <c r="I59">
        <v>2052</v>
      </c>
      <c r="J59">
        <v>9645</v>
      </c>
    </row>
    <row r="60" spans="2:10" ht="24.75" customHeight="1" hidden="1">
      <c r="B60" s="19">
        <v>9</v>
      </c>
      <c r="C60" s="37"/>
      <c r="D60" s="37"/>
      <c r="E60" s="7"/>
      <c r="F60" s="7"/>
      <c r="G60" s="7"/>
      <c r="H60" s="9"/>
      <c r="I60">
        <v>2055</v>
      </c>
      <c r="J60">
        <v>9598</v>
      </c>
    </row>
    <row r="61" spans="2:10" ht="24.75" customHeight="1" hidden="1">
      <c r="B61" s="19">
        <v>10</v>
      </c>
      <c r="C61" s="37"/>
      <c r="D61" s="37"/>
      <c r="E61" s="7"/>
      <c r="F61" s="7"/>
      <c r="G61" s="7"/>
      <c r="H61" s="9"/>
      <c r="I61">
        <v>2059</v>
      </c>
      <c r="J61">
        <v>9651</v>
      </c>
    </row>
    <row r="62" spans="2:10" ht="24.75" customHeight="1" hidden="1">
      <c r="B62" s="19">
        <v>11</v>
      </c>
      <c r="C62" s="37"/>
      <c r="D62" s="37"/>
      <c r="E62" s="7"/>
      <c r="F62" s="7"/>
      <c r="G62" s="7"/>
      <c r="H62" s="9"/>
      <c r="I62">
        <v>2052</v>
      </c>
      <c r="J62">
        <v>9559</v>
      </c>
    </row>
    <row r="63" spans="2:10" ht="24.75" customHeight="1" hidden="1">
      <c r="B63" s="19">
        <v>12</v>
      </c>
      <c r="C63" s="37"/>
      <c r="D63" s="37"/>
      <c r="E63" s="7"/>
      <c r="F63" s="7"/>
      <c r="G63" s="7"/>
      <c r="H63" s="9"/>
      <c r="I63">
        <v>2060</v>
      </c>
      <c r="J63">
        <v>9662</v>
      </c>
    </row>
    <row r="64" spans="2:8" ht="24.75" customHeight="1" hidden="1">
      <c r="B64" s="19" t="s">
        <v>164</v>
      </c>
      <c r="C64" s="37">
        <v>572</v>
      </c>
      <c r="D64" s="37">
        <v>2448</v>
      </c>
      <c r="E64" s="7">
        <v>21475</v>
      </c>
      <c r="F64" s="7"/>
      <c r="G64" s="7"/>
      <c r="H64" s="9"/>
    </row>
    <row r="65" spans="2:8" ht="24.75" customHeight="1" hidden="1">
      <c r="B65" s="10"/>
      <c r="C65" s="22"/>
      <c r="D65" s="22"/>
      <c r="E65" s="27"/>
      <c r="F65" s="27"/>
      <c r="G65" s="27"/>
      <c r="H65" s="27"/>
    </row>
    <row r="66" spans="2:10" ht="24.75" customHeight="1" hidden="1">
      <c r="B66" s="19" t="s">
        <v>165</v>
      </c>
      <c r="C66" s="37">
        <v>890</v>
      </c>
      <c r="D66" s="37">
        <v>2979</v>
      </c>
      <c r="E66" s="37"/>
      <c r="F66" s="37"/>
      <c r="G66" s="37"/>
      <c r="H66" s="37"/>
      <c r="I66">
        <v>1837</v>
      </c>
      <c r="J66">
        <f>SUM(J67,J71,J75,J79)</f>
        <v>118670</v>
      </c>
    </row>
    <row r="67" spans="2:10" ht="24.75" customHeight="1" hidden="1">
      <c r="B67" s="19" t="s">
        <v>166</v>
      </c>
      <c r="C67" s="37"/>
      <c r="D67" s="37"/>
      <c r="E67" s="37"/>
      <c r="F67" s="37"/>
      <c r="G67" s="37"/>
      <c r="H67" s="37"/>
      <c r="I67">
        <v>1660</v>
      </c>
      <c r="J67">
        <f>SUM(J68:J70)</f>
        <v>27129</v>
      </c>
    </row>
    <row r="68" spans="2:10" ht="24.75" customHeight="1" hidden="1">
      <c r="B68" s="19">
        <v>1</v>
      </c>
      <c r="C68" s="37"/>
      <c r="D68" s="37"/>
      <c r="E68" s="37"/>
      <c r="F68" s="37"/>
      <c r="G68" s="37"/>
      <c r="H68" s="37"/>
      <c r="I68">
        <v>1508</v>
      </c>
      <c r="J68">
        <v>8232</v>
      </c>
    </row>
    <row r="69" spans="2:10" ht="24.75" customHeight="1" hidden="1">
      <c r="B69" s="19">
        <v>2</v>
      </c>
      <c r="C69" s="37"/>
      <c r="D69" s="37"/>
      <c r="E69" s="37"/>
      <c r="F69" s="37"/>
      <c r="G69" s="37"/>
      <c r="H69" s="37"/>
      <c r="I69">
        <v>1517</v>
      </c>
      <c r="J69">
        <v>8337</v>
      </c>
    </row>
    <row r="70" spans="2:10" ht="24.75" customHeight="1" hidden="1">
      <c r="B70" s="19">
        <v>3</v>
      </c>
      <c r="C70" s="37"/>
      <c r="D70" s="37"/>
      <c r="E70" s="37"/>
      <c r="F70" s="37"/>
      <c r="G70" s="37"/>
      <c r="H70" s="37"/>
      <c r="I70">
        <v>1660</v>
      </c>
      <c r="J70">
        <v>10560</v>
      </c>
    </row>
    <row r="71" spans="2:10" ht="24.75" customHeight="1" hidden="1">
      <c r="B71" s="19" t="s">
        <v>167</v>
      </c>
      <c r="C71" s="37"/>
      <c r="D71" s="37"/>
      <c r="E71" s="37"/>
      <c r="F71" s="37"/>
      <c r="G71" s="37"/>
      <c r="H71" s="37"/>
      <c r="I71">
        <v>1812</v>
      </c>
      <c r="J71">
        <f>SUM(J72:J74)</f>
        <v>31205</v>
      </c>
    </row>
    <row r="72" spans="2:10" ht="24.75" customHeight="1" hidden="1">
      <c r="B72" s="19">
        <v>4</v>
      </c>
      <c r="C72" s="37"/>
      <c r="D72" s="37"/>
      <c r="E72" s="37"/>
      <c r="F72" s="37"/>
      <c r="G72" s="37"/>
      <c r="H72" s="37"/>
      <c r="I72">
        <v>1753</v>
      </c>
      <c r="J72">
        <v>10514</v>
      </c>
    </row>
    <row r="73" spans="2:10" ht="24.75" customHeight="1" hidden="1">
      <c r="B73" s="19">
        <v>5</v>
      </c>
      <c r="C73" s="37"/>
      <c r="D73" s="37"/>
      <c r="E73" s="37"/>
      <c r="F73" s="37"/>
      <c r="G73" s="37"/>
      <c r="H73" s="37"/>
      <c r="I73">
        <v>1799</v>
      </c>
      <c r="J73">
        <v>10533</v>
      </c>
    </row>
    <row r="74" spans="2:10" ht="24.75" customHeight="1" hidden="1">
      <c r="B74" s="19">
        <v>6</v>
      </c>
      <c r="C74" s="37"/>
      <c r="D74" s="37"/>
      <c r="E74" s="37"/>
      <c r="F74" s="37"/>
      <c r="G74" s="37"/>
      <c r="H74" s="37"/>
      <c r="I74">
        <v>1812</v>
      </c>
      <c r="J74">
        <v>10158</v>
      </c>
    </row>
    <row r="75" spans="2:10" ht="24.75" customHeight="1" hidden="1">
      <c r="B75" s="19" t="s">
        <v>168</v>
      </c>
      <c r="C75" s="37"/>
      <c r="D75" s="37"/>
      <c r="E75" s="37"/>
      <c r="F75" s="37"/>
      <c r="G75" s="37"/>
      <c r="H75" s="37"/>
      <c r="I75">
        <v>1836</v>
      </c>
      <c r="J75">
        <f>SUM(J76:J78)</f>
        <v>30286</v>
      </c>
    </row>
    <row r="76" spans="2:10" ht="24.75" customHeight="1" hidden="1">
      <c r="B76" s="19">
        <v>7</v>
      </c>
      <c r="C76" s="37"/>
      <c r="D76" s="37"/>
      <c r="E76" s="37"/>
      <c r="F76" s="37"/>
      <c r="G76" s="37"/>
      <c r="H76" s="37"/>
      <c r="I76">
        <v>1814</v>
      </c>
      <c r="J76">
        <v>9999</v>
      </c>
    </row>
    <row r="77" spans="2:10" ht="24.75" customHeight="1" hidden="1">
      <c r="B77" s="19">
        <v>8</v>
      </c>
      <c r="C77" s="37"/>
      <c r="D77" s="37"/>
      <c r="E77" s="37"/>
      <c r="F77" s="37"/>
      <c r="G77" s="37"/>
      <c r="H77" s="37"/>
      <c r="I77">
        <v>1829</v>
      </c>
      <c r="J77">
        <v>10120</v>
      </c>
    </row>
    <row r="78" spans="2:10" ht="24.75" customHeight="1" hidden="1">
      <c r="B78" s="19">
        <v>9</v>
      </c>
      <c r="C78" s="37"/>
      <c r="D78" s="37"/>
      <c r="E78" s="37"/>
      <c r="F78" s="37"/>
      <c r="G78" s="37"/>
      <c r="H78" s="37"/>
      <c r="I78">
        <v>1836</v>
      </c>
      <c r="J78">
        <v>10167</v>
      </c>
    </row>
    <row r="79" spans="2:10" ht="24.75" customHeight="1" hidden="1">
      <c r="B79" s="19" t="s">
        <v>169</v>
      </c>
      <c r="C79" s="37"/>
      <c r="D79" s="37"/>
      <c r="E79" s="37"/>
      <c r="F79" s="37"/>
      <c r="G79" s="37"/>
      <c r="H79" s="37"/>
      <c r="I79">
        <v>1837</v>
      </c>
      <c r="J79">
        <f>SUM(J80:J82)</f>
        <v>30050</v>
      </c>
    </row>
    <row r="80" spans="2:10" ht="24.75" customHeight="1" hidden="1">
      <c r="B80" s="19">
        <v>10</v>
      </c>
      <c r="C80" s="37"/>
      <c r="D80" s="37"/>
      <c r="E80" s="37"/>
      <c r="F80" s="37"/>
      <c r="G80" s="37"/>
      <c r="H80" s="37"/>
      <c r="I80">
        <v>1834</v>
      </c>
      <c r="J80">
        <v>10067</v>
      </c>
    </row>
    <row r="81" spans="2:10" ht="24.75" customHeight="1" hidden="1">
      <c r="B81" s="19">
        <v>11</v>
      </c>
      <c r="C81" s="37"/>
      <c r="D81" s="37"/>
      <c r="E81" s="37"/>
      <c r="F81" s="37"/>
      <c r="G81" s="37"/>
      <c r="H81" s="37"/>
      <c r="I81">
        <v>1829</v>
      </c>
      <c r="J81">
        <v>10020</v>
      </c>
    </row>
    <row r="82" spans="2:10" ht="24.75" customHeight="1" hidden="1">
      <c r="B82" s="10">
        <v>12</v>
      </c>
      <c r="C82" s="37"/>
      <c r="D82" s="37"/>
      <c r="E82" s="37"/>
      <c r="F82" s="37"/>
      <c r="G82" s="37"/>
      <c r="H82" s="37"/>
      <c r="I82">
        <v>1837</v>
      </c>
      <c r="J82">
        <v>9963</v>
      </c>
    </row>
    <row r="83" spans="2:8" ht="24.75" customHeight="1" hidden="1">
      <c r="B83" s="19" t="s">
        <v>170</v>
      </c>
      <c r="C83" s="37"/>
      <c r="D83" s="37"/>
      <c r="E83" s="37"/>
      <c r="F83" s="37"/>
      <c r="G83" s="37"/>
      <c r="H83" s="37"/>
    </row>
    <row r="84" spans="2:10" ht="24.75" customHeight="1" hidden="1">
      <c r="B84" s="19">
        <v>1</v>
      </c>
      <c r="C84" s="37"/>
      <c r="D84" s="37"/>
      <c r="E84" s="37"/>
      <c r="F84" s="37"/>
      <c r="G84" s="37"/>
      <c r="H84" s="37"/>
      <c r="I84">
        <v>1893</v>
      </c>
      <c r="J84">
        <v>10581</v>
      </c>
    </row>
    <row r="85" spans="2:10" ht="24.75" customHeight="1" hidden="1">
      <c r="B85" s="19">
        <v>2</v>
      </c>
      <c r="C85" s="37"/>
      <c r="D85" s="37"/>
      <c r="E85" s="37"/>
      <c r="F85" s="37"/>
      <c r="G85" s="37"/>
      <c r="H85" s="37"/>
      <c r="I85">
        <v>1895</v>
      </c>
      <c r="J85">
        <v>10599</v>
      </c>
    </row>
    <row r="86" spans="2:10" ht="24.75" customHeight="1" hidden="1">
      <c r="B86" s="19">
        <v>3</v>
      </c>
      <c r="C86" s="37"/>
      <c r="D86" s="37"/>
      <c r="E86" s="37"/>
      <c r="F86" s="37"/>
      <c r="G86" s="37"/>
      <c r="H86" s="37"/>
      <c r="I86" s="80">
        <v>1958</v>
      </c>
      <c r="J86" s="80">
        <v>11763</v>
      </c>
    </row>
    <row r="87" spans="2:10" ht="24.75" customHeight="1" hidden="1" thickBot="1">
      <c r="B87" s="20" t="s">
        <v>166</v>
      </c>
      <c r="C87" s="38"/>
      <c r="D87" s="46"/>
      <c r="E87" s="46"/>
      <c r="F87" s="46"/>
      <c r="G87" s="46"/>
      <c r="H87" s="46"/>
      <c r="I87" s="128">
        <f>SUM(I86)</f>
        <v>1958</v>
      </c>
      <c r="J87" s="57">
        <f>SUM(J84:J86)</f>
        <v>32943</v>
      </c>
    </row>
    <row r="88" spans="2:10" ht="24.75" customHeight="1" hidden="1">
      <c r="B88" s="19">
        <v>4</v>
      </c>
      <c r="C88" s="73"/>
      <c r="D88" s="37"/>
      <c r="E88" s="37"/>
      <c r="F88" s="37"/>
      <c r="G88" s="37"/>
      <c r="H88" s="37"/>
      <c r="I88" s="81">
        <v>1984</v>
      </c>
      <c r="J88" s="81">
        <v>11484</v>
      </c>
    </row>
    <row r="89" spans="2:10" ht="24.75" customHeight="1" hidden="1">
      <c r="B89" s="19">
        <v>5</v>
      </c>
      <c r="C89" s="73"/>
      <c r="D89" s="37"/>
      <c r="E89" s="37"/>
      <c r="F89" s="37"/>
      <c r="G89" s="37"/>
      <c r="H89" s="37"/>
      <c r="I89" s="81">
        <v>1996</v>
      </c>
      <c r="J89" s="81">
        <v>11331</v>
      </c>
    </row>
    <row r="90" spans="2:10" ht="24.75" customHeight="1" hidden="1">
      <c r="B90" s="19">
        <v>6</v>
      </c>
      <c r="C90" s="73"/>
      <c r="D90" s="37"/>
      <c r="E90" s="37"/>
      <c r="F90" s="37"/>
      <c r="G90" s="37"/>
      <c r="H90" s="37"/>
      <c r="I90" s="81">
        <v>1982</v>
      </c>
      <c r="J90" s="81">
        <v>11179</v>
      </c>
    </row>
    <row r="91" spans="2:10" ht="24.75" customHeight="1" hidden="1" thickBot="1">
      <c r="B91" s="20" t="s">
        <v>26</v>
      </c>
      <c r="C91" s="38"/>
      <c r="D91" s="46"/>
      <c r="E91" s="46"/>
      <c r="F91" s="46"/>
      <c r="G91" s="46"/>
      <c r="H91" s="46"/>
      <c r="I91" s="141">
        <f>I90</f>
        <v>1982</v>
      </c>
      <c r="J91" s="142">
        <f>SUM(J88:J90)</f>
        <v>33994</v>
      </c>
    </row>
    <row r="92" spans="2:10" ht="24.75" customHeight="1" hidden="1">
      <c r="B92" s="19">
        <v>7</v>
      </c>
      <c r="C92" s="73"/>
      <c r="D92" s="37"/>
      <c r="E92" s="37"/>
      <c r="F92" s="37"/>
      <c r="G92" s="37"/>
      <c r="H92" s="37"/>
      <c r="I92" s="81">
        <v>1986</v>
      </c>
      <c r="J92" s="140">
        <v>11220</v>
      </c>
    </row>
    <row r="93" spans="2:10" ht="24.75" customHeight="1" hidden="1">
      <c r="B93" s="19">
        <v>8</v>
      </c>
      <c r="C93" s="73"/>
      <c r="D93" s="37"/>
      <c r="E93" s="37"/>
      <c r="F93" s="37"/>
      <c r="G93" s="37"/>
      <c r="H93" s="37"/>
      <c r="I93" s="81">
        <v>2034</v>
      </c>
      <c r="J93" s="140">
        <v>11349</v>
      </c>
    </row>
    <row r="94" spans="2:10" ht="24.75" customHeight="1" hidden="1">
      <c r="B94" s="19">
        <v>9</v>
      </c>
      <c r="C94" s="73"/>
      <c r="D94" s="37"/>
      <c r="E94" s="37"/>
      <c r="F94" s="37"/>
      <c r="G94" s="37"/>
      <c r="H94" s="37"/>
      <c r="I94" s="81">
        <v>2019</v>
      </c>
      <c r="J94" s="81">
        <v>11253</v>
      </c>
    </row>
    <row r="95" spans="2:10" ht="24.75" customHeight="1" hidden="1" thickBot="1">
      <c r="B95" s="19" t="s">
        <v>27</v>
      </c>
      <c r="C95" s="73"/>
      <c r="D95" s="37"/>
      <c r="E95" s="37"/>
      <c r="F95" s="37"/>
      <c r="G95" s="37"/>
      <c r="H95" s="37"/>
      <c r="I95" s="141">
        <v>2019</v>
      </c>
      <c r="J95" s="160">
        <f>SUM(J92:J94)</f>
        <v>33822</v>
      </c>
    </row>
    <row r="96" spans="2:10" ht="24.75" customHeight="1" hidden="1">
      <c r="B96" s="19">
        <v>10</v>
      </c>
      <c r="C96" s="73"/>
      <c r="D96" s="37"/>
      <c r="E96" s="37"/>
      <c r="F96" s="37"/>
      <c r="G96" s="37"/>
      <c r="H96" s="37"/>
      <c r="I96" s="81">
        <v>2013</v>
      </c>
      <c r="J96" s="162">
        <v>11217</v>
      </c>
    </row>
    <row r="97" spans="2:10" ht="24.75" customHeight="1" hidden="1">
      <c r="B97" s="19">
        <v>11</v>
      </c>
      <c r="C97" s="73"/>
      <c r="D97" s="37"/>
      <c r="E97" s="37"/>
      <c r="F97" s="37"/>
      <c r="G97" s="37"/>
      <c r="H97" s="37"/>
      <c r="I97" s="81">
        <v>2004</v>
      </c>
      <c r="J97" s="162">
        <v>11175</v>
      </c>
    </row>
    <row r="98" spans="2:10" ht="24.75" customHeight="1" hidden="1">
      <c r="B98" s="19">
        <v>12</v>
      </c>
      <c r="C98" s="73"/>
      <c r="D98" s="37"/>
      <c r="E98" s="37"/>
      <c r="F98" s="37"/>
      <c r="G98" s="37"/>
      <c r="H98" s="37"/>
      <c r="I98" s="81">
        <v>2006</v>
      </c>
      <c r="J98" s="162">
        <v>11179</v>
      </c>
    </row>
    <row r="99" spans="2:10" ht="24.75" customHeight="1" hidden="1" thickBot="1">
      <c r="B99" s="19" t="s">
        <v>28</v>
      </c>
      <c r="C99" s="73"/>
      <c r="D99" s="37"/>
      <c r="E99" s="37"/>
      <c r="F99" s="37"/>
      <c r="G99" s="37"/>
      <c r="H99" s="37"/>
      <c r="I99" s="81">
        <f>SUM(I98)</f>
        <v>2006</v>
      </c>
      <c r="J99" s="162">
        <f>SUM(J96:J98)</f>
        <v>33571</v>
      </c>
    </row>
    <row r="100" spans="2:10" ht="24.75" customHeight="1" hidden="1">
      <c r="B100" s="18" t="s">
        <v>265</v>
      </c>
      <c r="C100" s="167"/>
      <c r="D100" s="168"/>
      <c r="E100" s="168"/>
      <c r="F100" s="168"/>
      <c r="G100" s="168"/>
      <c r="H100" s="168"/>
      <c r="I100" s="169"/>
      <c r="J100" s="170"/>
    </row>
    <row r="101" spans="2:10" ht="24.75" customHeight="1" hidden="1">
      <c r="B101" s="19">
        <v>1</v>
      </c>
      <c r="C101" s="73"/>
      <c r="D101" s="37"/>
      <c r="E101" s="37"/>
      <c r="F101" s="37"/>
      <c r="G101" s="37"/>
      <c r="H101" s="37"/>
      <c r="I101" s="81">
        <v>1935</v>
      </c>
      <c r="J101" s="162">
        <v>10806</v>
      </c>
    </row>
    <row r="102" spans="2:10" ht="24.75" customHeight="1" hidden="1">
      <c r="B102" s="19">
        <v>2</v>
      </c>
      <c r="C102" s="73"/>
      <c r="D102" s="37"/>
      <c r="E102" s="37"/>
      <c r="F102" s="37"/>
      <c r="G102" s="37"/>
      <c r="H102" s="37"/>
      <c r="I102" s="81">
        <v>1935</v>
      </c>
      <c r="J102" s="162">
        <v>10839</v>
      </c>
    </row>
    <row r="103" spans="2:10" ht="24.75" customHeight="1" hidden="1">
      <c r="B103" s="19">
        <v>3</v>
      </c>
      <c r="C103" s="73"/>
      <c r="D103" s="37"/>
      <c r="E103" s="37"/>
      <c r="F103" s="37"/>
      <c r="G103" s="37"/>
      <c r="H103" s="37"/>
      <c r="I103" s="81">
        <v>1961</v>
      </c>
      <c r="J103" s="162">
        <v>11062</v>
      </c>
    </row>
    <row r="104" spans="2:10" ht="24.75" customHeight="1" hidden="1" thickBot="1">
      <c r="B104" s="20" t="s">
        <v>21</v>
      </c>
      <c r="C104" s="38"/>
      <c r="D104" s="46"/>
      <c r="E104" s="46"/>
      <c r="F104" s="46"/>
      <c r="G104" s="46"/>
      <c r="H104" s="46"/>
      <c r="I104" s="141">
        <v>1961</v>
      </c>
      <c r="J104" s="160">
        <f>SUM(J101:J103)</f>
        <v>32707</v>
      </c>
    </row>
    <row r="105" spans="2:10" ht="24.75" customHeight="1" hidden="1">
      <c r="B105" s="19">
        <v>4</v>
      </c>
      <c r="C105" s="73"/>
      <c r="D105" s="37"/>
      <c r="E105" s="37"/>
      <c r="F105" s="37"/>
      <c r="G105" s="37"/>
      <c r="H105" s="37"/>
      <c r="I105" s="81">
        <v>1969</v>
      </c>
      <c r="J105" s="162">
        <v>11055</v>
      </c>
    </row>
    <row r="106" spans="2:10" ht="24.75" customHeight="1" hidden="1">
      <c r="B106" s="19">
        <v>5</v>
      </c>
      <c r="C106" s="73"/>
      <c r="D106" s="37"/>
      <c r="E106" s="37"/>
      <c r="F106" s="37"/>
      <c r="G106" s="37"/>
      <c r="H106" s="37"/>
      <c r="I106" s="81">
        <v>1943</v>
      </c>
      <c r="J106" s="162">
        <v>10921</v>
      </c>
    </row>
    <row r="107" spans="2:10" ht="24.75" customHeight="1" hidden="1">
      <c r="B107" s="19">
        <v>6</v>
      </c>
      <c r="C107" s="73"/>
      <c r="D107" s="37"/>
      <c r="E107" s="37"/>
      <c r="F107" s="37"/>
      <c r="G107" s="37"/>
      <c r="H107" s="37"/>
      <c r="I107" s="81">
        <v>1925</v>
      </c>
      <c r="J107" s="162">
        <v>10932</v>
      </c>
    </row>
    <row r="108" spans="2:10" ht="24.75" customHeight="1" hidden="1">
      <c r="B108" s="19" t="s">
        <v>26</v>
      </c>
      <c r="C108" s="73"/>
      <c r="D108" s="37"/>
      <c r="E108" s="37"/>
      <c r="F108" s="37"/>
      <c r="G108" s="37"/>
      <c r="H108" s="37"/>
      <c r="I108" s="81">
        <v>1945</v>
      </c>
      <c r="J108" s="162">
        <f>SUM(J105:J107)</f>
        <v>32908</v>
      </c>
    </row>
    <row r="109" spans="2:10" ht="24.75" customHeight="1" hidden="1">
      <c r="B109" s="19">
        <v>7</v>
      </c>
      <c r="C109" s="73"/>
      <c r="D109" s="37"/>
      <c r="E109" s="37"/>
      <c r="F109" s="37"/>
      <c r="G109" s="37"/>
      <c r="H109" s="37"/>
      <c r="I109" s="81">
        <v>1919</v>
      </c>
      <c r="J109" s="162">
        <v>10869</v>
      </c>
    </row>
    <row r="110" spans="2:10" ht="24.75" customHeight="1" hidden="1">
      <c r="B110" s="19">
        <v>8</v>
      </c>
      <c r="C110" s="73"/>
      <c r="D110" s="37"/>
      <c r="E110" s="37"/>
      <c r="F110" s="37"/>
      <c r="G110" s="37"/>
      <c r="H110" s="37"/>
      <c r="I110" s="81">
        <v>1907</v>
      </c>
      <c r="J110" s="162">
        <v>10761</v>
      </c>
    </row>
    <row r="111" spans="2:10" ht="24.75" customHeight="1" hidden="1">
      <c r="B111" s="19">
        <v>9</v>
      </c>
      <c r="C111" s="73"/>
      <c r="D111" s="37"/>
      <c r="E111" s="37"/>
      <c r="F111" s="37"/>
      <c r="G111" s="37"/>
      <c r="H111" s="37"/>
      <c r="I111" s="81">
        <v>1895</v>
      </c>
      <c r="J111" s="162">
        <v>10713</v>
      </c>
    </row>
    <row r="112" spans="2:10" ht="24.75" customHeight="1" hidden="1">
      <c r="B112" s="19" t="s">
        <v>376</v>
      </c>
      <c r="C112" s="73"/>
      <c r="D112" s="37"/>
      <c r="E112" s="37"/>
      <c r="F112" s="37"/>
      <c r="G112" s="37"/>
      <c r="H112" s="37"/>
      <c r="I112" s="81">
        <v>1895</v>
      </c>
      <c r="J112" s="162">
        <f>SUM(J109:J111)</f>
        <v>32343</v>
      </c>
    </row>
    <row r="113" spans="2:10" ht="24.75" customHeight="1" hidden="1">
      <c r="B113" s="19">
        <v>10</v>
      </c>
      <c r="C113" s="73"/>
      <c r="D113" s="37"/>
      <c r="E113" s="37"/>
      <c r="F113" s="37"/>
      <c r="G113" s="37"/>
      <c r="H113" s="37"/>
      <c r="I113" s="81">
        <v>1894</v>
      </c>
      <c r="J113" s="162">
        <v>10761</v>
      </c>
    </row>
    <row r="114" spans="2:10" ht="24.75" customHeight="1" hidden="1">
      <c r="B114" s="19">
        <v>11</v>
      </c>
      <c r="C114" s="73"/>
      <c r="D114" s="37"/>
      <c r="E114" s="37"/>
      <c r="F114" s="37"/>
      <c r="G114" s="37"/>
      <c r="H114" s="37"/>
      <c r="I114" s="81">
        <v>1882</v>
      </c>
      <c r="J114" s="162">
        <v>10647</v>
      </c>
    </row>
    <row r="115" spans="2:10" ht="24.75" customHeight="1" hidden="1">
      <c r="B115" s="19">
        <v>12</v>
      </c>
      <c r="C115" s="73"/>
      <c r="D115" s="37"/>
      <c r="E115" s="37"/>
      <c r="F115" s="37"/>
      <c r="G115" s="37"/>
      <c r="H115" s="37"/>
      <c r="I115" s="81">
        <v>1876</v>
      </c>
      <c r="J115" s="162">
        <v>10650</v>
      </c>
    </row>
    <row r="116" spans="2:10" ht="24.75" customHeight="1" hidden="1">
      <c r="B116" s="19" t="s">
        <v>125</v>
      </c>
      <c r="C116" s="73"/>
      <c r="D116" s="37"/>
      <c r="E116" s="37"/>
      <c r="F116" s="37"/>
      <c r="G116" s="37"/>
      <c r="H116" s="37"/>
      <c r="I116" s="81">
        <v>1876</v>
      </c>
      <c r="J116" s="162">
        <f>SUM(J113:J115)</f>
        <v>32058</v>
      </c>
    </row>
    <row r="117" spans="2:10" ht="24.75" customHeight="1">
      <c r="B117" s="19" t="s">
        <v>449</v>
      </c>
      <c r="C117" s="73"/>
      <c r="D117" s="37"/>
      <c r="E117" s="37"/>
      <c r="F117" s="37"/>
      <c r="G117" s="37"/>
      <c r="H117" s="37"/>
      <c r="I117" s="81">
        <v>1761</v>
      </c>
      <c r="J117" s="162">
        <v>10212</v>
      </c>
    </row>
    <row r="118" spans="2:10" ht="24.75" customHeight="1">
      <c r="B118" s="19">
        <v>2</v>
      </c>
      <c r="C118" s="73"/>
      <c r="D118" s="37"/>
      <c r="E118" s="37"/>
      <c r="F118" s="37"/>
      <c r="G118" s="37"/>
      <c r="H118" s="37"/>
      <c r="I118" s="81">
        <v>1769</v>
      </c>
      <c r="J118" s="162">
        <v>10296</v>
      </c>
    </row>
    <row r="119" spans="2:10" ht="24.75" customHeight="1">
      <c r="B119" s="19">
        <v>3</v>
      </c>
      <c r="C119" s="73"/>
      <c r="D119" s="37"/>
      <c r="E119" s="37"/>
      <c r="F119" s="37"/>
      <c r="G119" s="37"/>
      <c r="H119" s="37"/>
      <c r="I119" s="81">
        <v>1803</v>
      </c>
      <c r="J119" s="162">
        <v>10842</v>
      </c>
    </row>
    <row r="120" spans="2:10" ht="24.75" customHeight="1">
      <c r="B120" s="320" t="s">
        <v>370</v>
      </c>
      <c r="C120" s="324"/>
      <c r="D120" s="310"/>
      <c r="E120" s="310"/>
      <c r="F120" s="310"/>
      <c r="G120" s="310"/>
      <c r="H120" s="310"/>
      <c r="I120" s="325">
        <v>1803</v>
      </c>
      <c r="J120" s="326">
        <f>SUM(J117:J119)</f>
        <v>31350</v>
      </c>
    </row>
    <row r="121" spans="2:10" ht="24.75" customHeight="1">
      <c r="B121" s="19">
        <v>4</v>
      </c>
      <c r="C121" s="73"/>
      <c r="D121" s="37"/>
      <c r="E121" s="37"/>
      <c r="F121" s="37"/>
      <c r="G121" s="37"/>
      <c r="H121" s="37"/>
      <c r="I121" s="81">
        <v>1813</v>
      </c>
      <c r="J121" s="162">
        <v>10799</v>
      </c>
    </row>
    <row r="122" spans="2:10" ht="24.75" customHeight="1">
      <c r="B122" s="19">
        <v>5</v>
      </c>
      <c r="C122" s="73"/>
      <c r="D122" s="37"/>
      <c r="E122" s="37"/>
      <c r="F122" s="37"/>
      <c r="G122" s="37"/>
      <c r="H122" s="37"/>
      <c r="I122" s="81">
        <v>1813</v>
      </c>
      <c r="J122" s="162">
        <v>10634</v>
      </c>
    </row>
    <row r="123" spans="2:10" ht="24.75" customHeight="1">
      <c r="B123" s="19">
        <v>6</v>
      </c>
      <c r="C123" s="73"/>
      <c r="D123" s="37"/>
      <c r="E123" s="37"/>
      <c r="F123" s="37"/>
      <c r="G123" s="37"/>
      <c r="H123" s="37"/>
      <c r="I123" s="81">
        <v>1821</v>
      </c>
      <c r="J123" s="162">
        <v>10745</v>
      </c>
    </row>
    <row r="124" spans="2:10" ht="24.75" customHeight="1">
      <c r="B124" s="320" t="s">
        <v>404</v>
      </c>
      <c r="C124" s="324"/>
      <c r="D124" s="310"/>
      <c r="E124" s="310"/>
      <c r="F124" s="310"/>
      <c r="G124" s="310"/>
      <c r="H124" s="310"/>
      <c r="I124" s="325">
        <v>1821</v>
      </c>
      <c r="J124" s="326">
        <f>SUM(J121:J123)</f>
        <v>32178</v>
      </c>
    </row>
    <row r="125" spans="2:10" ht="24.75" customHeight="1">
      <c r="B125" s="19">
        <v>7</v>
      </c>
      <c r="C125" s="73"/>
      <c r="D125" s="37"/>
      <c r="E125" s="37"/>
      <c r="F125" s="37"/>
      <c r="G125" s="37"/>
      <c r="H125" s="37"/>
      <c r="I125" s="81">
        <v>1821</v>
      </c>
      <c r="J125" s="162">
        <v>10665</v>
      </c>
    </row>
    <row r="126" spans="2:10" ht="24.75" customHeight="1">
      <c r="B126" s="19">
        <v>8</v>
      </c>
      <c r="C126" s="73"/>
      <c r="D126" s="37"/>
      <c r="E126" s="37"/>
      <c r="F126" s="37"/>
      <c r="G126" s="37"/>
      <c r="H126" s="37"/>
      <c r="I126" s="81">
        <v>1820</v>
      </c>
      <c r="J126" s="162">
        <v>10686</v>
      </c>
    </row>
    <row r="127" spans="2:10" ht="24.75" customHeight="1">
      <c r="B127" s="19">
        <v>9</v>
      </c>
      <c r="C127" s="73"/>
      <c r="D127" s="37"/>
      <c r="E127" s="37"/>
      <c r="F127" s="37"/>
      <c r="G127" s="37"/>
      <c r="H127" s="37"/>
      <c r="I127" s="81">
        <v>1815</v>
      </c>
      <c r="J127" s="162">
        <v>10629</v>
      </c>
    </row>
    <row r="128" spans="2:10" ht="24.75" customHeight="1">
      <c r="B128" s="320" t="s">
        <v>448</v>
      </c>
      <c r="C128" s="324"/>
      <c r="D128" s="310"/>
      <c r="E128" s="310"/>
      <c r="F128" s="310"/>
      <c r="G128" s="310"/>
      <c r="H128" s="310"/>
      <c r="I128" s="325">
        <v>1815</v>
      </c>
      <c r="J128" s="326">
        <f>SUM(J125:J127)</f>
        <v>31980</v>
      </c>
    </row>
    <row r="129" spans="2:10" ht="24.75" customHeight="1">
      <c r="B129" s="21">
        <v>10</v>
      </c>
      <c r="C129" s="73"/>
      <c r="D129" s="37"/>
      <c r="E129" s="37"/>
      <c r="F129" s="37"/>
      <c r="G129" s="37"/>
      <c r="H129" s="37"/>
      <c r="I129" s="81">
        <v>1814</v>
      </c>
      <c r="J129" s="162">
        <v>10590</v>
      </c>
    </row>
    <row r="130" spans="2:10" ht="24.75" customHeight="1">
      <c r="B130" s="21">
        <v>11</v>
      </c>
      <c r="C130" s="73"/>
      <c r="D130" s="37"/>
      <c r="E130" s="37"/>
      <c r="F130" s="37"/>
      <c r="G130" s="37"/>
      <c r="H130" s="37"/>
      <c r="I130" s="81">
        <v>1816</v>
      </c>
      <c r="J130" s="162">
        <v>10581</v>
      </c>
    </row>
    <row r="131" spans="2:10" ht="24.75" customHeight="1">
      <c r="B131" s="21">
        <v>12</v>
      </c>
      <c r="C131" s="73"/>
      <c r="D131" s="37"/>
      <c r="E131" s="37"/>
      <c r="F131" s="37"/>
      <c r="G131" s="37"/>
      <c r="H131" s="37"/>
      <c r="I131" s="81">
        <v>1819</v>
      </c>
      <c r="J131" s="162">
        <v>10668</v>
      </c>
    </row>
    <row r="132" spans="2:10" ht="24.75" customHeight="1">
      <c r="B132" s="320" t="s">
        <v>456</v>
      </c>
      <c r="C132" s="324"/>
      <c r="D132" s="310"/>
      <c r="E132" s="310"/>
      <c r="F132" s="310"/>
      <c r="G132" s="310"/>
      <c r="H132" s="310"/>
      <c r="I132" s="325">
        <v>1819</v>
      </c>
      <c r="J132" s="326">
        <f>SUM(J129:J131)</f>
        <v>31839</v>
      </c>
    </row>
    <row r="133" spans="2:10" ht="24.75" customHeight="1">
      <c r="B133" s="19" t="s">
        <v>464</v>
      </c>
      <c r="C133" s="73"/>
      <c r="D133" s="37"/>
      <c r="E133" s="37"/>
      <c r="F133" s="37"/>
      <c r="G133" s="37"/>
      <c r="H133" s="37"/>
      <c r="I133" s="81">
        <v>1751</v>
      </c>
      <c r="J133" s="162">
        <v>10182</v>
      </c>
    </row>
    <row r="134" spans="2:10" ht="24.75" customHeight="1">
      <c r="B134" s="19">
        <v>2</v>
      </c>
      <c r="C134" s="73"/>
      <c r="D134" s="37"/>
      <c r="E134" s="37"/>
      <c r="F134" s="37"/>
      <c r="G134" s="37"/>
      <c r="H134" s="37"/>
      <c r="I134" s="81">
        <v>1761</v>
      </c>
      <c r="J134" s="162">
        <v>10349</v>
      </c>
    </row>
    <row r="135" spans="2:10" ht="24.75" customHeight="1">
      <c r="B135" s="19">
        <v>3</v>
      </c>
      <c r="C135" s="73"/>
      <c r="D135" s="37"/>
      <c r="E135" s="37"/>
      <c r="F135" s="37"/>
      <c r="G135" s="37"/>
      <c r="H135" s="37"/>
      <c r="I135" s="81">
        <v>1791</v>
      </c>
      <c r="J135" s="162">
        <v>10767</v>
      </c>
    </row>
    <row r="136" spans="2:10" ht="24.75" customHeight="1">
      <c r="B136" s="320" t="s">
        <v>370</v>
      </c>
      <c r="C136" s="324"/>
      <c r="D136" s="310"/>
      <c r="E136" s="310"/>
      <c r="F136" s="310"/>
      <c r="G136" s="310"/>
      <c r="H136" s="310"/>
      <c r="I136" s="325">
        <v>1791</v>
      </c>
      <c r="J136" s="326">
        <f>SUM(J133:J135)</f>
        <v>31298</v>
      </c>
    </row>
    <row r="137" spans="2:10" ht="24.75" customHeight="1">
      <c r="B137" s="320">
        <v>4</v>
      </c>
      <c r="C137" s="324"/>
      <c r="D137" s="310"/>
      <c r="E137" s="310"/>
      <c r="F137" s="310"/>
      <c r="G137" s="310"/>
      <c r="H137" s="310"/>
      <c r="I137" s="325"/>
      <c r="J137" s="326"/>
    </row>
    <row r="138" spans="2:10" ht="24.75" customHeight="1">
      <c r="B138" s="320">
        <v>5</v>
      </c>
      <c r="C138" s="324"/>
      <c r="D138" s="310"/>
      <c r="E138" s="310"/>
      <c r="F138" s="310"/>
      <c r="G138" s="310"/>
      <c r="H138" s="310"/>
      <c r="I138" s="325">
        <v>1814</v>
      </c>
      <c r="J138" s="326">
        <v>10707</v>
      </c>
    </row>
    <row r="139" spans="2:10" ht="24.75" customHeight="1">
      <c r="B139" s="320">
        <v>6</v>
      </c>
      <c r="C139" s="324"/>
      <c r="D139" s="310"/>
      <c r="E139" s="310"/>
      <c r="F139" s="310"/>
      <c r="G139" s="310"/>
      <c r="H139" s="310"/>
      <c r="I139" s="325">
        <v>1810</v>
      </c>
      <c r="J139" s="326">
        <v>10599</v>
      </c>
    </row>
    <row r="140" spans="2:10" ht="24.75" customHeight="1">
      <c r="B140" s="320" t="s">
        <v>264</v>
      </c>
      <c r="C140" s="324"/>
      <c r="D140" s="310"/>
      <c r="E140" s="310"/>
      <c r="F140" s="310"/>
      <c r="G140" s="310"/>
      <c r="H140" s="310"/>
      <c r="I140" s="325"/>
      <c r="J140" s="326"/>
    </row>
    <row r="141" spans="2:10" ht="24.75" customHeight="1">
      <c r="B141" s="320">
        <v>7</v>
      </c>
      <c r="C141" s="324"/>
      <c r="D141" s="310"/>
      <c r="E141" s="310"/>
      <c r="F141" s="310"/>
      <c r="G141" s="310"/>
      <c r="H141" s="310"/>
      <c r="I141" s="325">
        <v>1813</v>
      </c>
      <c r="J141" s="326">
        <v>10635</v>
      </c>
    </row>
    <row r="142" spans="2:10" ht="24.75" customHeight="1">
      <c r="B142" s="320">
        <v>8</v>
      </c>
      <c r="C142" s="324"/>
      <c r="D142" s="310"/>
      <c r="E142" s="310"/>
      <c r="F142" s="310"/>
      <c r="G142" s="310"/>
      <c r="H142" s="310"/>
      <c r="I142" s="325">
        <v>1811</v>
      </c>
      <c r="J142" s="326">
        <v>10572</v>
      </c>
    </row>
    <row r="143" spans="2:10" ht="24.75" customHeight="1">
      <c r="B143" s="320">
        <v>9</v>
      </c>
      <c r="C143" s="324"/>
      <c r="D143" s="310"/>
      <c r="E143" s="310"/>
      <c r="F143" s="310"/>
      <c r="G143" s="310"/>
      <c r="H143" s="310"/>
      <c r="I143" s="325">
        <v>1790</v>
      </c>
      <c r="J143" s="326">
        <v>10458</v>
      </c>
    </row>
    <row r="144" spans="2:10" ht="24.75" customHeight="1">
      <c r="B144" s="320" t="s">
        <v>376</v>
      </c>
      <c r="C144" s="324"/>
      <c r="D144" s="310"/>
      <c r="E144" s="310"/>
      <c r="F144" s="310"/>
      <c r="G144" s="310"/>
      <c r="H144" s="310"/>
      <c r="I144" s="325">
        <v>1790</v>
      </c>
      <c r="J144" s="326">
        <f>SUM(J141:J143)</f>
        <v>31665</v>
      </c>
    </row>
    <row r="145" spans="2:9" ht="49.5" customHeight="1">
      <c r="B145" s="21" t="s">
        <v>171</v>
      </c>
      <c r="C145" s="145" t="e">
        <f aca="true" t="shared" si="0" ref="C145:H145">(C87-C79)/C79*100</f>
        <v>#DIV/0!</v>
      </c>
      <c r="D145" s="148" t="e">
        <f t="shared" si="0"/>
        <v>#DIV/0!</v>
      </c>
      <c r="E145" s="146" t="e">
        <f t="shared" si="0"/>
        <v>#DIV/0!</v>
      </c>
      <c r="F145" s="146" t="e">
        <f t="shared" si="0"/>
        <v>#DIV/0!</v>
      </c>
      <c r="G145" s="146" t="e">
        <f t="shared" si="0"/>
        <v>#DIV/0!</v>
      </c>
      <c r="H145" s="146" t="e">
        <f t="shared" si="0"/>
        <v>#DIV/0!</v>
      </c>
      <c r="I145" s="143"/>
    </row>
    <row r="146" spans="2:9" ht="49.5" customHeight="1" thickBot="1">
      <c r="B146" s="15" t="s">
        <v>172</v>
      </c>
      <c r="C146" s="13" t="e">
        <f aca="true" t="shared" si="1" ref="C146:H146">(C87-C67)/C67*100</f>
        <v>#DIV/0!</v>
      </c>
      <c r="D146" s="48" t="e">
        <f t="shared" si="1"/>
        <v>#DIV/0!</v>
      </c>
      <c r="E146" s="13" t="e">
        <f t="shared" si="1"/>
        <v>#DIV/0!</v>
      </c>
      <c r="F146" s="13" t="e">
        <f t="shared" si="1"/>
        <v>#DIV/0!</v>
      </c>
      <c r="G146" s="49" t="e">
        <f t="shared" si="1"/>
        <v>#DIV/0!</v>
      </c>
      <c r="H146" s="13" t="e">
        <f t="shared" si="1"/>
        <v>#DIV/0!</v>
      </c>
      <c r="I146" s="58"/>
    </row>
    <row r="147" ht="21.75" customHeight="1">
      <c r="B147" s="16" t="s">
        <v>173</v>
      </c>
    </row>
    <row r="148" ht="21.75" customHeight="1">
      <c r="B148" s="16" t="s">
        <v>174</v>
      </c>
    </row>
    <row r="149" ht="16.5">
      <c r="B149" s="52" t="s">
        <v>175</v>
      </c>
    </row>
  </sheetData>
  <mergeCells count="7">
    <mergeCell ref="I5:J5"/>
    <mergeCell ref="B4:B7"/>
    <mergeCell ref="F4:H5"/>
    <mergeCell ref="C4:D5"/>
    <mergeCell ref="C6:C7"/>
    <mergeCell ref="E6:E7"/>
    <mergeCell ref="I4:J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I3:K19"/>
  <sheetViews>
    <sheetView showGridLines="0" workbookViewId="0" topLeftCell="B1">
      <selection activeCell="M9" sqref="M9"/>
    </sheetView>
  </sheetViews>
  <sheetFormatPr defaultColWidth="9.00390625" defaultRowHeight="16.5"/>
  <cols>
    <col min="1" max="1" width="3.50390625" style="0" customWidth="1"/>
    <col min="2" max="2" width="15.875" style="0" customWidth="1"/>
    <col min="3" max="6" width="15.625" style="0" customWidth="1"/>
    <col min="7" max="7" width="1.875" style="0" customWidth="1"/>
    <col min="8" max="8" width="8.875" style="0" customWidth="1"/>
    <col min="9" max="9" width="12.375" style="0" customWidth="1"/>
  </cols>
  <sheetData>
    <row r="3" spans="9:11" ht="49.5">
      <c r="I3" s="32"/>
      <c r="J3" s="110" t="s">
        <v>455</v>
      </c>
      <c r="K3" s="111" t="s">
        <v>253</v>
      </c>
    </row>
    <row r="4" spans="9:11" ht="34.5" customHeight="1" hidden="1">
      <c r="I4" s="296" t="s">
        <v>521</v>
      </c>
      <c r="J4" s="32">
        <v>34762</v>
      </c>
      <c r="K4" s="32">
        <v>31839</v>
      </c>
    </row>
    <row r="5" spans="9:11" ht="34.5" customHeight="1" hidden="1">
      <c r="I5" s="296" t="s">
        <v>512</v>
      </c>
      <c r="J5" s="32">
        <v>25399</v>
      </c>
      <c r="K5" s="32">
        <v>31298</v>
      </c>
    </row>
    <row r="6" spans="9:11" ht="34.5" customHeight="1">
      <c r="I6" s="109" t="s">
        <v>11</v>
      </c>
      <c r="J6" s="271">
        <v>34049</v>
      </c>
      <c r="K6" s="271">
        <v>30559</v>
      </c>
    </row>
    <row r="7" spans="9:11" ht="34.5" customHeight="1">
      <c r="I7" s="296" t="s">
        <v>796</v>
      </c>
      <c r="J7" s="271">
        <v>29704</v>
      </c>
      <c r="K7" s="271">
        <v>31032</v>
      </c>
    </row>
    <row r="8" spans="9:11" ht="34.5" customHeight="1">
      <c r="I8" s="109" t="s">
        <v>797</v>
      </c>
      <c r="J8" s="271">
        <v>31512</v>
      </c>
      <c r="K8" s="271">
        <v>31314</v>
      </c>
    </row>
    <row r="9" spans="9:11" ht="34.5" customHeight="1">
      <c r="I9" s="109" t="s">
        <v>12</v>
      </c>
      <c r="J9" s="271">
        <v>33947</v>
      </c>
      <c r="K9" s="271">
        <v>31656</v>
      </c>
    </row>
    <row r="10" spans="9:11" ht="28.5" customHeight="1">
      <c r="I10" s="109" t="s">
        <v>13</v>
      </c>
      <c r="J10" s="271">
        <v>45990</v>
      </c>
      <c r="K10" s="271">
        <v>31791</v>
      </c>
    </row>
    <row r="12" spans="10:11" ht="33">
      <c r="J12" s="111" t="s">
        <v>95</v>
      </c>
      <c r="K12" s="110" t="s">
        <v>97</v>
      </c>
    </row>
    <row r="13" spans="9:11" ht="16.5" hidden="1">
      <c r="I13" s="296" t="s">
        <v>521</v>
      </c>
      <c r="J13" s="278">
        <v>1193</v>
      </c>
      <c r="K13" s="278">
        <v>646</v>
      </c>
    </row>
    <row r="14" spans="9:11" ht="16.5" hidden="1">
      <c r="I14" s="296" t="s">
        <v>512</v>
      </c>
      <c r="J14" s="278">
        <v>1853</v>
      </c>
      <c r="K14" s="278">
        <v>839</v>
      </c>
    </row>
    <row r="15" spans="9:11" ht="16.5">
      <c r="I15" s="109" t="s">
        <v>14</v>
      </c>
      <c r="J15" s="366">
        <v>2945</v>
      </c>
      <c r="K15" s="366">
        <v>880</v>
      </c>
    </row>
    <row r="16" spans="9:11" ht="16.5">
      <c r="I16" s="296" t="s">
        <v>796</v>
      </c>
      <c r="J16" s="366">
        <v>2007</v>
      </c>
      <c r="K16" s="366">
        <v>805</v>
      </c>
    </row>
    <row r="17" spans="9:11" ht="16.5">
      <c r="I17" s="109" t="s">
        <v>797</v>
      </c>
      <c r="J17" s="366">
        <v>3732</v>
      </c>
      <c r="K17" s="366">
        <v>966</v>
      </c>
    </row>
    <row r="18" spans="9:11" ht="16.5">
      <c r="I18" s="109" t="s">
        <v>12</v>
      </c>
      <c r="J18" s="366">
        <v>3570</v>
      </c>
      <c r="K18" s="366">
        <v>807</v>
      </c>
    </row>
    <row r="19" spans="9:11" ht="16.5">
      <c r="I19" s="109" t="s">
        <v>13</v>
      </c>
      <c r="J19" s="366">
        <v>4189</v>
      </c>
      <c r="K19" s="366">
        <v>1756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" sqref="I4:J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showGridLines="0" view="pageBreakPreview" zoomScaleSheetLayoutView="100" workbookViewId="0" topLeftCell="A1">
      <selection activeCell="A1" sqref="A1:L1"/>
    </sheetView>
  </sheetViews>
  <sheetFormatPr defaultColWidth="9.00390625" defaultRowHeight="16.5"/>
  <cols>
    <col min="1" max="1" width="3.00390625" style="0" customWidth="1"/>
    <col min="2" max="2" width="9.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1:12" ht="37.5" customHeight="1">
      <c r="A1" s="685" t="s">
        <v>339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</row>
    <row r="2" spans="2:12" ht="85.5" customHeight="1">
      <c r="B2" s="696" t="s">
        <v>715</v>
      </c>
      <c r="C2" s="684"/>
      <c r="D2" s="684"/>
      <c r="E2" s="684"/>
      <c r="F2" s="684"/>
      <c r="G2" s="684"/>
      <c r="H2" s="684"/>
      <c r="I2" s="684"/>
      <c r="J2" s="684"/>
      <c r="K2" s="684"/>
      <c r="L2" s="133"/>
    </row>
    <row r="3" spans="2:12" ht="9.75" customHeight="1">
      <c r="B3" s="136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1" ht="24.75" customHeight="1">
      <c r="A4" s="123"/>
      <c r="B4" s="2" t="s">
        <v>585</v>
      </c>
      <c r="C4" s="1"/>
      <c r="D4" s="1"/>
      <c r="E4" s="1"/>
      <c r="F4" s="1"/>
      <c r="G4" s="1"/>
      <c r="H4" s="1"/>
      <c r="I4" s="1"/>
      <c r="J4" s="1"/>
      <c r="K4" s="1"/>
    </row>
    <row r="5" spans="1:11" ht="24.75" customHeight="1">
      <c r="A5" s="123"/>
      <c r="B5" s="230" t="s">
        <v>426</v>
      </c>
      <c r="C5" s="1"/>
      <c r="D5" s="1"/>
      <c r="E5" s="1"/>
      <c r="F5" s="1"/>
      <c r="G5" s="1"/>
      <c r="H5" s="1"/>
      <c r="I5" s="1"/>
      <c r="J5" s="1"/>
      <c r="K5" s="1"/>
    </row>
    <row r="6" spans="2:11" ht="19.5" customHeight="1" thickBot="1">
      <c r="B6" s="1" t="s">
        <v>716</v>
      </c>
      <c r="C6" s="1"/>
      <c r="D6" s="1"/>
      <c r="E6" s="1"/>
      <c r="F6" s="1"/>
      <c r="G6" s="1"/>
      <c r="H6" s="1"/>
      <c r="I6" s="1"/>
      <c r="J6" s="1"/>
      <c r="K6" s="1"/>
    </row>
    <row r="7" spans="2:11" ht="16.5" customHeight="1">
      <c r="B7" s="658" t="s">
        <v>382</v>
      </c>
      <c r="C7" s="222" t="s">
        <v>527</v>
      </c>
      <c r="D7" s="694" t="s">
        <v>528</v>
      </c>
      <c r="E7" s="694" t="s">
        <v>366</v>
      </c>
      <c r="F7" s="660" t="s">
        <v>529</v>
      </c>
      <c r="G7" s="638"/>
      <c r="H7" s="639"/>
      <c r="I7" s="694" t="s">
        <v>530</v>
      </c>
      <c r="J7" s="694" t="s">
        <v>531</v>
      </c>
      <c r="K7" s="3" t="s">
        <v>79</v>
      </c>
    </row>
    <row r="8" spans="2:11" ht="16.5" customHeight="1">
      <c r="B8" s="659"/>
      <c r="C8" s="231" t="s">
        <v>237</v>
      </c>
      <c r="D8" s="695"/>
      <c r="E8" s="695"/>
      <c r="F8" s="423" t="s">
        <v>532</v>
      </c>
      <c r="G8" s="799"/>
      <c r="H8" s="800"/>
      <c r="I8" s="695"/>
      <c r="J8" s="695"/>
      <c r="K8" s="60" t="s">
        <v>238</v>
      </c>
    </row>
    <row r="9" spans="2:11" ht="16.5" customHeight="1">
      <c r="B9" s="659"/>
      <c r="C9" s="177" t="s">
        <v>236</v>
      </c>
      <c r="D9" s="695"/>
      <c r="E9" s="695"/>
      <c r="F9" s="801" t="s">
        <v>64</v>
      </c>
      <c r="G9" s="702" t="s">
        <v>533</v>
      </c>
      <c r="H9" s="702" t="s">
        <v>534</v>
      </c>
      <c r="I9" s="687" t="s">
        <v>535</v>
      </c>
      <c r="J9" s="188" t="s">
        <v>536</v>
      </c>
      <c r="K9" s="176" t="s">
        <v>236</v>
      </c>
    </row>
    <row r="10" spans="2:11" ht="16.5" customHeight="1">
      <c r="B10" s="688" t="s">
        <v>381</v>
      </c>
      <c r="C10" s="691" t="s">
        <v>272</v>
      </c>
      <c r="D10" s="772" t="s">
        <v>391</v>
      </c>
      <c r="E10" s="772" t="s">
        <v>392</v>
      </c>
      <c r="F10" s="695"/>
      <c r="G10" s="686"/>
      <c r="H10" s="686"/>
      <c r="I10" s="742"/>
      <c r="J10" s="749" t="s">
        <v>394</v>
      </c>
      <c r="K10" s="751" t="s">
        <v>274</v>
      </c>
    </row>
    <row r="11" spans="2:11" ht="16.5" customHeight="1">
      <c r="B11" s="689"/>
      <c r="C11" s="692"/>
      <c r="D11" s="772"/>
      <c r="E11" s="772"/>
      <c r="F11" s="716" t="s">
        <v>273</v>
      </c>
      <c r="G11" s="716" t="s">
        <v>537</v>
      </c>
      <c r="H11" s="716" t="s">
        <v>538</v>
      </c>
      <c r="I11" s="772" t="s">
        <v>275</v>
      </c>
      <c r="J11" s="749"/>
      <c r="K11" s="751"/>
    </row>
    <row r="12" spans="2:11" ht="16.5" customHeight="1" thickBot="1">
      <c r="B12" s="690"/>
      <c r="C12" s="693"/>
      <c r="D12" s="773"/>
      <c r="E12" s="767"/>
      <c r="F12" s="701"/>
      <c r="G12" s="718"/>
      <c r="H12" s="718"/>
      <c r="I12" s="767"/>
      <c r="J12" s="750"/>
      <c r="K12" s="752"/>
    </row>
    <row r="13" spans="2:11" ht="18" customHeight="1">
      <c r="B13" s="201" t="s">
        <v>586</v>
      </c>
      <c r="C13" s="5">
        <v>2143.6251</v>
      </c>
      <c r="D13" s="6">
        <f>SUM(D15:D21,D23:D29,D31:D37)</f>
        <v>235</v>
      </c>
      <c r="E13" s="7">
        <f>SUM(E15:E38)</f>
        <v>149839</v>
      </c>
      <c r="F13" s="7">
        <f>SUM(F15:F38)</f>
        <v>460902</v>
      </c>
      <c r="G13" s="7">
        <f>SUM(G14:G38)</f>
        <v>235855</v>
      </c>
      <c r="H13" s="7">
        <f>SUM(H14:H38)</f>
        <v>225047</v>
      </c>
      <c r="I13" s="8">
        <f>(G13/H13)*100</f>
        <v>104.80255235573013</v>
      </c>
      <c r="J13" s="8">
        <f>(F13/E13)</f>
        <v>3.0759815535341266</v>
      </c>
      <c r="K13" s="9">
        <f>(F13/C13)</f>
        <v>215.01054452105453</v>
      </c>
    </row>
    <row r="14" spans="2:11" ht="9.75" customHeight="1">
      <c r="B14" s="196"/>
      <c r="C14" s="5"/>
      <c r="D14" s="6"/>
      <c r="E14" s="7"/>
      <c r="F14" s="7"/>
      <c r="G14" s="7"/>
      <c r="H14" s="7"/>
      <c r="I14" s="8"/>
      <c r="J14" s="8"/>
      <c r="K14" s="9"/>
    </row>
    <row r="15" spans="2:11" ht="17.25" customHeight="1">
      <c r="B15" s="200" t="s">
        <v>356</v>
      </c>
      <c r="C15" s="5">
        <v>29.408</v>
      </c>
      <c r="D15" s="6">
        <v>40</v>
      </c>
      <c r="E15" s="7">
        <v>32355</v>
      </c>
      <c r="F15" s="7">
        <v>95874</v>
      </c>
      <c r="G15" s="7">
        <v>47395</v>
      </c>
      <c r="H15" s="7">
        <v>48479</v>
      </c>
      <c r="I15" s="8">
        <f>(G15/H15)*100</f>
        <v>97.76398028012129</v>
      </c>
      <c r="J15" s="8">
        <f>(F15/E15)</f>
        <v>2.963189615206305</v>
      </c>
      <c r="K15" s="7">
        <f>(F15/C15)</f>
        <v>3260.1332970620238</v>
      </c>
    </row>
    <row r="16" spans="2:11" ht="17.25" customHeight="1">
      <c r="B16" s="202" t="s">
        <v>587</v>
      </c>
      <c r="C16" s="5"/>
      <c r="D16" s="6"/>
      <c r="E16" s="7"/>
      <c r="F16" s="7"/>
      <c r="G16" s="7"/>
      <c r="H16" s="7"/>
      <c r="I16" s="8"/>
      <c r="J16" s="8"/>
      <c r="K16" s="7"/>
    </row>
    <row r="17" spans="2:11" ht="17.25" customHeight="1">
      <c r="B17" s="200" t="s">
        <v>65</v>
      </c>
      <c r="C17" s="5">
        <v>11.3448</v>
      </c>
      <c r="D17" s="6">
        <v>23</v>
      </c>
      <c r="E17" s="7">
        <v>24377</v>
      </c>
      <c r="F17" s="7">
        <v>73722</v>
      </c>
      <c r="G17" s="7">
        <v>35497</v>
      </c>
      <c r="H17" s="7">
        <v>38225</v>
      </c>
      <c r="I17" s="8">
        <f>(G17/H17)*100</f>
        <v>92.86330935251799</v>
      </c>
      <c r="J17" s="8">
        <f>(F17/E17)</f>
        <v>3.0242441645813676</v>
      </c>
      <c r="K17" s="7">
        <f>(F17/C17)</f>
        <v>6498.307594668923</v>
      </c>
    </row>
    <row r="18" spans="2:11" ht="17.25" customHeight="1">
      <c r="B18" s="213" t="s">
        <v>570</v>
      </c>
      <c r="C18" s="5"/>
      <c r="D18" s="6"/>
      <c r="E18" s="7"/>
      <c r="F18" s="7"/>
      <c r="G18" s="7"/>
      <c r="H18" s="7"/>
      <c r="I18" s="8"/>
      <c r="J18" s="8"/>
      <c r="K18" s="7"/>
    </row>
    <row r="19" spans="2:11" ht="17.25" customHeight="1">
      <c r="B19" s="200" t="s">
        <v>66</v>
      </c>
      <c r="C19" s="5">
        <v>89.0196</v>
      </c>
      <c r="D19" s="6">
        <v>26</v>
      </c>
      <c r="E19" s="7">
        <v>13382</v>
      </c>
      <c r="F19" s="7">
        <v>43665</v>
      </c>
      <c r="G19" s="7">
        <v>22531</v>
      </c>
      <c r="H19" s="7">
        <v>21134</v>
      </c>
      <c r="I19" s="8">
        <f>(G19/H19)*100</f>
        <v>106.61020157092835</v>
      </c>
      <c r="J19" s="8">
        <f>(F19/E19)</f>
        <v>3.262965177103572</v>
      </c>
      <c r="K19" s="9">
        <f>(F19/C19)</f>
        <v>490.5099551110093</v>
      </c>
    </row>
    <row r="20" spans="2:11" ht="17.25" customHeight="1">
      <c r="B20" s="202" t="s">
        <v>569</v>
      </c>
      <c r="C20" s="5"/>
      <c r="D20" s="6"/>
      <c r="E20" s="7"/>
      <c r="F20" s="7"/>
      <c r="G20" s="7"/>
      <c r="H20" s="7"/>
      <c r="I20" s="8"/>
      <c r="J20" s="8"/>
      <c r="K20" s="9"/>
    </row>
    <row r="21" spans="2:11" ht="17.25" customHeight="1">
      <c r="B21" s="200" t="s">
        <v>67</v>
      </c>
      <c r="C21" s="22">
        <v>100.893</v>
      </c>
      <c r="D21" s="6">
        <v>24</v>
      </c>
      <c r="E21" s="7">
        <v>9446</v>
      </c>
      <c r="F21" s="7">
        <v>31300</v>
      </c>
      <c r="G21" s="7">
        <v>16252</v>
      </c>
      <c r="H21" s="7">
        <v>15048</v>
      </c>
      <c r="I21" s="8">
        <f>(G21/H21)*100</f>
        <v>108.00106326422116</v>
      </c>
      <c r="J21" s="8">
        <f>(F21/E21)</f>
        <v>3.313571882278213</v>
      </c>
      <c r="K21" s="9">
        <f>(F21/C21)</f>
        <v>310.2296492323551</v>
      </c>
    </row>
    <row r="22" spans="2:11" ht="16.5">
      <c r="B22" s="374" t="s">
        <v>571</v>
      </c>
      <c r="C22" s="22"/>
      <c r="D22" s="6"/>
      <c r="E22" s="7"/>
      <c r="F22" s="7"/>
      <c r="G22" s="7"/>
      <c r="H22" s="7"/>
      <c r="I22" s="8"/>
      <c r="J22" s="8"/>
      <c r="K22" s="9"/>
    </row>
    <row r="23" spans="2:11" ht="17.25" customHeight="1">
      <c r="B23" s="200" t="s">
        <v>588</v>
      </c>
      <c r="C23" s="22">
        <v>101.4278</v>
      </c>
      <c r="D23" s="6">
        <v>18</v>
      </c>
      <c r="E23" s="7">
        <v>12119</v>
      </c>
      <c r="F23" s="7">
        <v>35940</v>
      </c>
      <c r="G23" s="7">
        <v>18909</v>
      </c>
      <c r="H23" s="7">
        <v>17031</v>
      </c>
      <c r="I23" s="8">
        <f>(G23/H23)*100</f>
        <v>111.02695085432445</v>
      </c>
      <c r="J23" s="8">
        <f>(F23/E23)</f>
        <v>2.9655912203977226</v>
      </c>
      <c r="K23" s="9">
        <f>(F23/C23)</f>
        <v>354.3407231547958</v>
      </c>
    </row>
    <row r="24" spans="2:11" ht="17.25" customHeight="1">
      <c r="B24" s="202" t="s">
        <v>305</v>
      </c>
      <c r="C24" s="22"/>
      <c r="D24" s="6"/>
      <c r="E24" s="7"/>
      <c r="F24" s="7"/>
      <c r="G24" s="7"/>
      <c r="H24" s="7"/>
      <c r="I24" s="8"/>
      <c r="J24" s="8"/>
      <c r="K24" s="9"/>
    </row>
    <row r="25" spans="2:11" ht="17.25" customHeight="1">
      <c r="B25" s="200" t="s">
        <v>69</v>
      </c>
      <c r="C25" s="22">
        <v>38.4769</v>
      </c>
      <c r="D25" s="6">
        <v>14</v>
      </c>
      <c r="E25" s="7">
        <v>7882</v>
      </c>
      <c r="F25" s="7">
        <v>25072</v>
      </c>
      <c r="G25" s="7">
        <v>13262</v>
      </c>
      <c r="H25" s="7">
        <v>11810</v>
      </c>
      <c r="I25" s="8">
        <f>(G25/H25)*100</f>
        <v>112.29466553767993</v>
      </c>
      <c r="J25" s="8">
        <f>(F25/E25)</f>
        <v>3.180918548591728</v>
      </c>
      <c r="K25" s="9">
        <f>(F25/C25)</f>
        <v>651.6117462685403</v>
      </c>
    </row>
    <row r="26" spans="2:11" ht="17.25" customHeight="1">
      <c r="B26" s="213" t="s">
        <v>306</v>
      </c>
      <c r="C26" s="22"/>
      <c r="D26" s="6"/>
      <c r="E26" s="7"/>
      <c r="F26" s="7"/>
      <c r="G26" s="7"/>
      <c r="H26" s="7"/>
      <c r="I26" s="8"/>
      <c r="J26" s="8"/>
      <c r="K26" s="9"/>
    </row>
    <row r="27" spans="2:11" ht="17.25" customHeight="1">
      <c r="B27" s="200" t="s">
        <v>70</v>
      </c>
      <c r="C27" s="22">
        <v>111.9106</v>
      </c>
      <c r="D27" s="6">
        <v>16</v>
      </c>
      <c r="E27" s="7">
        <v>10479</v>
      </c>
      <c r="F27" s="7">
        <v>32213</v>
      </c>
      <c r="G27" s="7">
        <v>17319</v>
      </c>
      <c r="H27" s="7">
        <v>14894</v>
      </c>
      <c r="I27" s="8">
        <f>(G27/H27)*100</f>
        <v>116.28172418423526</v>
      </c>
      <c r="J27" s="8">
        <f>(F27/E27)</f>
        <v>3.074052867640042</v>
      </c>
      <c r="K27" s="9">
        <f>(F27/C27)</f>
        <v>287.84583408542176</v>
      </c>
    </row>
    <row r="28" spans="2:11" ht="17.25" customHeight="1">
      <c r="B28" s="213" t="s">
        <v>307</v>
      </c>
      <c r="C28" s="22"/>
      <c r="D28" s="6"/>
      <c r="E28" s="7"/>
      <c r="F28" s="7"/>
      <c r="G28" s="7"/>
      <c r="H28" s="7"/>
      <c r="I28" s="8"/>
      <c r="J28" s="8"/>
      <c r="K28" s="9"/>
    </row>
    <row r="29" spans="2:11" ht="17.25" customHeight="1">
      <c r="B29" s="200" t="s">
        <v>71</v>
      </c>
      <c r="C29" s="22">
        <v>79.8573</v>
      </c>
      <c r="D29" s="6">
        <v>24</v>
      </c>
      <c r="E29" s="7">
        <v>16634</v>
      </c>
      <c r="F29" s="7">
        <v>51722</v>
      </c>
      <c r="G29" s="7">
        <v>26797</v>
      </c>
      <c r="H29" s="7">
        <v>24925</v>
      </c>
      <c r="I29" s="8">
        <f>(G29/H29)*100</f>
        <v>107.51053159478434</v>
      </c>
      <c r="J29" s="8">
        <f>(F29/E29)</f>
        <v>3.10941445232656</v>
      </c>
      <c r="K29" s="9">
        <f>(F29/C29)</f>
        <v>647.6802997346517</v>
      </c>
    </row>
    <row r="30" spans="2:11" ht="17.25" customHeight="1">
      <c r="B30" s="213" t="s">
        <v>308</v>
      </c>
      <c r="C30" s="22"/>
      <c r="D30" s="6"/>
      <c r="E30" s="7"/>
      <c r="F30" s="7"/>
      <c r="G30" s="7"/>
      <c r="H30" s="7"/>
      <c r="I30" s="8"/>
      <c r="J30" s="8"/>
      <c r="K30" s="9"/>
    </row>
    <row r="31" spans="2:11" ht="17.25" customHeight="1">
      <c r="B31" s="200" t="s">
        <v>72</v>
      </c>
      <c r="C31" s="22">
        <v>38.8671</v>
      </c>
      <c r="D31" s="6">
        <v>15</v>
      </c>
      <c r="E31" s="7">
        <v>12454</v>
      </c>
      <c r="F31" s="7">
        <v>38469</v>
      </c>
      <c r="G31" s="7">
        <v>20062</v>
      </c>
      <c r="H31" s="7">
        <v>18407</v>
      </c>
      <c r="I31" s="8">
        <f>(G31/H31)*100</f>
        <v>108.99114467322215</v>
      </c>
      <c r="J31" s="8">
        <f>(F31/E31)</f>
        <v>3.0888871045447246</v>
      </c>
      <c r="K31" s="9">
        <f>(F31/C31)</f>
        <v>989.7574040769699</v>
      </c>
    </row>
    <row r="32" spans="2:11" ht="17.25" customHeight="1">
      <c r="B32" s="202" t="s">
        <v>309</v>
      </c>
      <c r="C32" s="22"/>
      <c r="D32" s="6"/>
      <c r="E32" s="7"/>
      <c r="F32" s="27"/>
      <c r="G32" s="27"/>
      <c r="H32" s="27"/>
      <c r="I32" s="27"/>
      <c r="J32" s="27"/>
      <c r="K32" s="27"/>
    </row>
    <row r="33" spans="2:11" ht="17.25" customHeight="1">
      <c r="B33" s="200" t="s">
        <v>73</v>
      </c>
      <c r="C33" s="22">
        <v>144.2238</v>
      </c>
      <c r="D33" s="6">
        <v>18</v>
      </c>
      <c r="E33" s="7">
        <v>7198</v>
      </c>
      <c r="F33" s="7">
        <v>21268</v>
      </c>
      <c r="G33" s="7">
        <v>11535</v>
      </c>
      <c r="H33" s="7">
        <v>9733</v>
      </c>
      <c r="I33" s="8">
        <f>(G33/H33)*100</f>
        <v>118.51433268262612</v>
      </c>
      <c r="J33" s="8">
        <f>(F33/E33)</f>
        <v>2.954709641567102</v>
      </c>
      <c r="K33" s="9">
        <f>(F33/C33)</f>
        <v>147.46525885464118</v>
      </c>
    </row>
    <row r="34" spans="2:11" ht="17.25" customHeight="1">
      <c r="B34" s="213" t="s">
        <v>310</v>
      </c>
      <c r="C34" s="22"/>
      <c r="D34" s="6"/>
      <c r="E34" s="7"/>
      <c r="F34" s="7"/>
      <c r="G34" s="7"/>
      <c r="H34" s="7"/>
      <c r="I34" s="8"/>
      <c r="J34" s="8"/>
      <c r="K34" s="9"/>
    </row>
    <row r="35" spans="2:11" ht="17.25" customHeight="1">
      <c r="B35" s="200" t="s">
        <v>74</v>
      </c>
      <c r="C35" s="22">
        <v>657.5442</v>
      </c>
      <c r="D35" s="6">
        <v>10</v>
      </c>
      <c r="E35" s="7">
        <v>1785</v>
      </c>
      <c r="F35" s="7">
        <v>5815</v>
      </c>
      <c r="G35" s="7">
        <v>3198</v>
      </c>
      <c r="H35" s="7">
        <v>2617</v>
      </c>
      <c r="I35" s="8">
        <f>(G35/H35)*100</f>
        <v>122.20099350401223</v>
      </c>
      <c r="J35" s="8">
        <f>(F35/E35)</f>
        <v>3.257703081232493</v>
      </c>
      <c r="K35" s="9">
        <f>(F35/C35)</f>
        <v>8.843511964670968</v>
      </c>
    </row>
    <row r="36" spans="2:11" ht="17.25" customHeight="1">
      <c r="B36" s="213" t="s">
        <v>311</v>
      </c>
      <c r="C36" s="22"/>
      <c r="D36" s="6"/>
      <c r="E36" s="7"/>
      <c r="F36" s="7"/>
      <c r="G36" s="7"/>
      <c r="H36" s="7"/>
      <c r="I36" s="8"/>
      <c r="J36" s="8"/>
      <c r="K36" s="9"/>
    </row>
    <row r="37" spans="2:11" ht="17.25" customHeight="1">
      <c r="B37" s="200" t="s">
        <v>75</v>
      </c>
      <c r="C37" s="22">
        <v>740.652</v>
      </c>
      <c r="D37" s="6">
        <v>7</v>
      </c>
      <c r="E37" s="7">
        <v>1728</v>
      </c>
      <c r="F37" s="7">
        <v>5842</v>
      </c>
      <c r="G37" s="7">
        <v>3098</v>
      </c>
      <c r="H37" s="7">
        <v>2744</v>
      </c>
      <c r="I37" s="8">
        <f>(G37/H37)*100</f>
        <v>112.9008746355685</v>
      </c>
      <c r="J37" s="8">
        <f>(F37/E37)</f>
        <v>3.380787037037037</v>
      </c>
      <c r="K37" s="9">
        <f>(F37/C37)</f>
        <v>7.887644939863796</v>
      </c>
    </row>
    <row r="38" spans="2:11" ht="17.25" customHeight="1" thickBot="1">
      <c r="B38" s="203" t="s">
        <v>312</v>
      </c>
      <c r="C38" s="23"/>
      <c r="D38" s="12"/>
      <c r="E38" s="12"/>
      <c r="F38" s="12"/>
      <c r="G38" s="12"/>
      <c r="H38" s="12"/>
      <c r="I38" s="13"/>
      <c r="J38" s="13"/>
      <c r="K38" s="14"/>
    </row>
    <row r="39" ht="21.75" customHeight="1">
      <c r="B39" s="16" t="s">
        <v>576</v>
      </c>
    </row>
    <row r="40" spans="2:3" ht="21.75" customHeight="1">
      <c r="B40" s="277"/>
      <c r="C40" s="74"/>
    </row>
    <row r="41" spans="2:11" ht="16.5">
      <c r="B41" s="56" t="s">
        <v>257</v>
      </c>
      <c r="C41" s="56"/>
      <c r="D41" s="56"/>
      <c r="E41" s="56"/>
      <c r="F41" s="56"/>
      <c r="G41" s="56"/>
      <c r="H41" s="56"/>
      <c r="I41" s="56"/>
      <c r="J41" s="56"/>
      <c r="K41" s="56"/>
    </row>
    <row r="42" ht="4.5" customHeight="1"/>
    <row r="43" ht="4.5" customHeight="1"/>
    <row r="44" ht="4.5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 hidden="1"/>
    <row r="64" ht="30" customHeight="1" hidden="1"/>
    <row r="65" ht="30" customHeight="1" hidden="1"/>
    <row r="66" ht="30" customHeight="1"/>
    <row r="67" ht="30" customHeight="1" hidden="1"/>
    <row r="68" ht="30" customHeight="1" hidden="1"/>
    <row r="69" ht="30" customHeight="1" hidden="1"/>
    <row r="70" ht="30" customHeight="1" hidden="1"/>
    <row r="71" ht="30" customHeight="1" hidden="1"/>
    <row r="72" ht="30" customHeight="1" hidden="1"/>
    <row r="73" ht="30" customHeight="1" hidden="1"/>
    <row r="74" ht="30" customHeight="1" hidden="1"/>
    <row r="75" ht="30" customHeight="1"/>
    <row r="76" ht="30" customHeight="1" hidden="1"/>
    <row r="77" ht="30" customHeight="1" hidden="1"/>
    <row r="78" ht="30" customHeight="1" hidden="1"/>
    <row r="79" ht="30" customHeight="1" hidden="1"/>
    <row r="80" ht="30" customHeight="1" hidden="1"/>
    <row r="81" ht="30" customHeight="1" hidden="1"/>
    <row r="82" ht="30" customHeight="1" hidden="1"/>
    <row r="83" ht="30" customHeight="1" hidden="1"/>
    <row r="84" ht="30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9.75" customHeight="1"/>
    <row r="103" ht="16.5" customHeight="1"/>
    <row r="104" ht="16.5" customHeight="1"/>
    <row r="105" ht="16.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 hidden="1"/>
    <row r="132" ht="24.75" customHeight="1" hidden="1"/>
    <row r="133" ht="24.75" customHeight="1" hidden="1"/>
    <row r="134" ht="24.75" customHeight="1" hidden="1"/>
    <row r="135" ht="24.75" customHeight="1" hidden="1"/>
    <row r="136" ht="24.75" customHeight="1"/>
    <row r="137" ht="24.75" customHeight="1" hidden="1"/>
    <row r="138" ht="24.75" customHeight="1" hidden="1"/>
    <row r="139" ht="24.75" customHeight="1" hidden="1"/>
    <row r="140" ht="24.75" customHeight="1" hidden="1"/>
    <row r="141" ht="24.75" customHeight="1" hidden="1"/>
    <row r="142" ht="24.75" customHeight="1" hidden="1"/>
    <row r="143" ht="24.75" customHeight="1" hidden="1"/>
    <row r="144" ht="24.75" customHeight="1" hidden="1"/>
    <row r="145" ht="24.75" customHeight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 hidden="1"/>
    <row r="151" ht="24.75" customHeight="1" hidden="1"/>
    <row r="152" ht="24.75" customHeight="1" hidden="1"/>
    <row r="153" ht="24.75" customHeight="1" hidden="1"/>
    <row r="154" ht="24.75" customHeight="1"/>
    <row r="163" ht="24.7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24" customHeight="1"/>
    <row r="173" ht="16.5" customHeight="1"/>
    <row r="174" ht="16.5" customHeight="1"/>
  </sheetData>
  <mergeCells count="23">
    <mergeCell ref="J7:J8"/>
    <mergeCell ref="B2:K2"/>
    <mergeCell ref="A1:L1"/>
    <mergeCell ref="B7:B9"/>
    <mergeCell ref="D7:D9"/>
    <mergeCell ref="E7:E9"/>
    <mergeCell ref="F7:H7"/>
    <mergeCell ref="I7:I8"/>
    <mergeCell ref="F8:H8"/>
    <mergeCell ref="F9:F10"/>
    <mergeCell ref="B10:B12"/>
    <mergeCell ref="C10:C12"/>
    <mergeCell ref="D10:D12"/>
    <mergeCell ref="E10:E12"/>
    <mergeCell ref="J10:J12"/>
    <mergeCell ref="K10:K12"/>
    <mergeCell ref="F11:F12"/>
    <mergeCell ref="G11:G12"/>
    <mergeCell ref="H11:H12"/>
    <mergeCell ref="I11:I12"/>
    <mergeCell ref="H9:H10"/>
    <mergeCell ref="I9:I10"/>
    <mergeCell ref="G9:G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3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1:10" ht="45" customHeight="1">
      <c r="A1" s="776" t="s">
        <v>589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2:11" ht="69.75" customHeight="1">
      <c r="B2" s="766" t="s">
        <v>717</v>
      </c>
      <c r="C2" s="808"/>
      <c r="D2" s="808"/>
      <c r="E2" s="808"/>
      <c r="F2" s="808"/>
      <c r="G2" s="808"/>
      <c r="H2" s="808"/>
      <c r="I2" s="808"/>
      <c r="J2" s="134"/>
      <c r="K2" s="198"/>
    </row>
    <row r="3" spans="2:11" ht="9.75" customHeight="1">
      <c r="B3" s="124"/>
      <c r="C3" s="134"/>
      <c r="D3" s="134"/>
      <c r="E3" s="134"/>
      <c r="F3" s="134"/>
      <c r="G3" s="134"/>
      <c r="H3" s="134"/>
      <c r="I3" s="134"/>
      <c r="J3" s="134"/>
      <c r="K3" s="199"/>
    </row>
    <row r="4" spans="2:11" ht="24.75" customHeight="1">
      <c r="B4" s="2" t="s">
        <v>590</v>
      </c>
      <c r="C4" s="1"/>
      <c r="D4" s="1"/>
      <c r="E4" s="1"/>
      <c r="F4" s="1"/>
      <c r="G4" s="1"/>
      <c r="H4" s="1"/>
      <c r="K4" s="198"/>
    </row>
    <row r="5" spans="2:11" ht="21.75" thickBot="1">
      <c r="B5" s="230" t="s">
        <v>591</v>
      </c>
      <c r="C5" s="1"/>
      <c r="D5" s="1"/>
      <c r="E5" s="1"/>
      <c r="F5" s="1"/>
      <c r="G5" s="1"/>
      <c r="H5" s="1"/>
      <c r="K5" s="198"/>
    </row>
    <row r="6" spans="2:11" ht="37.5" customHeight="1">
      <c r="B6" s="236" t="s">
        <v>592</v>
      </c>
      <c r="C6" s="242" t="s">
        <v>593</v>
      </c>
      <c r="D6" s="242" t="s">
        <v>65</v>
      </c>
      <c r="E6" s="242" t="s">
        <v>66</v>
      </c>
      <c r="F6" s="242" t="s">
        <v>67</v>
      </c>
      <c r="G6" s="242" t="s">
        <v>68</v>
      </c>
      <c r="H6" s="226" t="s">
        <v>69</v>
      </c>
      <c r="K6" s="198"/>
    </row>
    <row r="7" spans="2:11" ht="37.5" customHeight="1" thickBot="1">
      <c r="B7" s="180" t="s">
        <v>594</v>
      </c>
      <c r="C7" s="233" t="s">
        <v>313</v>
      </c>
      <c r="D7" s="211" t="s">
        <v>302</v>
      </c>
      <c r="E7" s="211" t="s">
        <v>303</v>
      </c>
      <c r="F7" s="211" t="s">
        <v>304</v>
      </c>
      <c r="G7" s="211" t="s">
        <v>314</v>
      </c>
      <c r="H7" s="212" t="s">
        <v>306</v>
      </c>
      <c r="K7" s="199"/>
    </row>
    <row r="8" spans="2:11" ht="22.5" customHeight="1" hidden="1">
      <c r="B8" s="19" t="s">
        <v>595</v>
      </c>
      <c r="C8" s="37">
        <v>91133</v>
      </c>
      <c r="D8" s="37">
        <v>66460</v>
      </c>
      <c r="E8" s="37">
        <v>50357</v>
      </c>
      <c r="F8" s="37">
        <v>34625</v>
      </c>
      <c r="G8" s="37">
        <v>38890</v>
      </c>
      <c r="H8" s="37">
        <v>25743</v>
      </c>
      <c r="K8" s="199"/>
    </row>
    <row r="9" spans="2:11" ht="21" customHeight="1" hidden="1">
      <c r="B9" s="205" t="s">
        <v>596</v>
      </c>
      <c r="C9" s="37">
        <v>92313</v>
      </c>
      <c r="D9" s="37">
        <v>66921</v>
      </c>
      <c r="E9" s="37">
        <v>49584</v>
      </c>
      <c r="F9" s="37">
        <v>34391</v>
      </c>
      <c r="G9" s="37">
        <v>38771</v>
      </c>
      <c r="H9" s="37">
        <v>25758</v>
      </c>
      <c r="K9" s="199"/>
    </row>
    <row r="10" spans="2:11" ht="21" customHeight="1" hidden="1">
      <c r="B10" s="205" t="s">
        <v>597</v>
      </c>
      <c r="C10" s="37">
        <v>92542</v>
      </c>
      <c r="D10" s="37">
        <v>67569</v>
      </c>
      <c r="E10" s="37">
        <v>48834</v>
      </c>
      <c r="F10" s="37">
        <v>34120</v>
      </c>
      <c r="G10" s="37">
        <v>38519</v>
      </c>
      <c r="H10" s="37">
        <v>26049</v>
      </c>
      <c r="K10" s="199"/>
    </row>
    <row r="11" spans="2:11" ht="16.5" customHeight="1" hidden="1">
      <c r="B11" s="205"/>
      <c r="C11" s="37"/>
      <c r="D11" s="37"/>
      <c r="E11" s="37"/>
      <c r="F11" s="37"/>
      <c r="G11" s="37"/>
      <c r="H11" s="37"/>
      <c r="K11" s="199"/>
    </row>
    <row r="12" spans="2:11" ht="21" customHeight="1" hidden="1">
      <c r="B12" s="205" t="s">
        <v>598</v>
      </c>
      <c r="C12" s="37">
        <v>92038</v>
      </c>
      <c r="D12" s="37">
        <v>68075</v>
      </c>
      <c r="E12" s="37">
        <v>48545</v>
      </c>
      <c r="F12" s="37">
        <v>33624</v>
      </c>
      <c r="G12" s="37">
        <v>38760</v>
      </c>
      <c r="H12" s="37">
        <v>27273</v>
      </c>
      <c r="K12" s="198"/>
    </row>
    <row r="13" spans="2:11" ht="21" customHeight="1">
      <c r="B13" s="205" t="s">
        <v>599</v>
      </c>
      <c r="C13" s="37">
        <v>92013</v>
      </c>
      <c r="D13" s="37">
        <v>68480</v>
      </c>
      <c r="E13" s="37">
        <v>48023</v>
      </c>
      <c r="F13" s="37">
        <v>33632</v>
      </c>
      <c r="G13" s="37">
        <v>38514</v>
      </c>
      <c r="H13" s="37">
        <v>26263</v>
      </c>
      <c r="K13" s="198"/>
    </row>
    <row r="14" spans="2:11" ht="21" customHeight="1">
      <c r="B14" s="205" t="s">
        <v>600</v>
      </c>
      <c r="C14" s="37">
        <v>91908</v>
      </c>
      <c r="D14" s="37">
        <v>69193</v>
      </c>
      <c r="E14" s="37">
        <v>47239</v>
      </c>
      <c r="F14" s="37">
        <v>33340</v>
      </c>
      <c r="G14" s="37">
        <v>38382</v>
      </c>
      <c r="H14" s="37">
        <v>26266</v>
      </c>
      <c r="K14" s="198"/>
    </row>
    <row r="15" spans="2:11" ht="21" customHeight="1">
      <c r="B15" s="205" t="s">
        <v>601</v>
      </c>
      <c r="C15" s="37">
        <v>91951</v>
      </c>
      <c r="D15" s="37">
        <v>69777</v>
      </c>
      <c r="E15" s="37">
        <v>46779</v>
      </c>
      <c r="F15" s="37">
        <v>33337</v>
      </c>
      <c r="G15" s="37">
        <v>38187</v>
      </c>
      <c r="H15" s="37">
        <v>26451</v>
      </c>
      <c r="K15" s="199"/>
    </row>
    <row r="16" spans="2:11" ht="21" customHeight="1">
      <c r="B16" s="205" t="s">
        <v>602</v>
      </c>
      <c r="C16" s="37">
        <v>92097</v>
      </c>
      <c r="D16" s="37">
        <v>70258</v>
      </c>
      <c r="E16" s="7">
        <v>46469</v>
      </c>
      <c r="F16" s="7">
        <v>33113</v>
      </c>
      <c r="G16" s="7">
        <v>38133</v>
      </c>
      <c r="H16" s="7">
        <v>27136</v>
      </c>
      <c r="K16" s="199"/>
    </row>
    <row r="17" spans="2:8" ht="21" customHeight="1">
      <c r="B17" s="205" t="s">
        <v>603</v>
      </c>
      <c r="C17" s="37">
        <v>92768</v>
      </c>
      <c r="D17" s="37">
        <v>70775</v>
      </c>
      <c r="E17" s="7">
        <v>45869</v>
      </c>
      <c r="F17" s="7">
        <v>33062</v>
      </c>
      <c r="G17" s="7">
        <v>37685</v>
      </c>
      <c r="H17" s="7">
        <v>26355</v>
      </c>
    </row>
    <row r="18" spans="2:8" ht="22.5" customHeight="1" hidden="1">
      <c r="B18" s="205" t="s">
        <v>604</v>
      </c>
      <c r="C18" s="37">
        <v>91846</v>
      </c>
      <c r="D18" s="37">
        <v>69934</v>
      </c>
      <c r="E18" s="7">
        <v>46319</v>
      </c>
      <c r="F18" s="7">
        <v>33257</v>
      </c>
      <c r="G18" s="7">
        <v>38288</v>
      </c>
      <c r="H18" s="7">
        <v>27178</v>
      </c>
    </row>
    <row r="19" spans="2:8" ht="22.5" customHeight="1" hidden="1">
      <c r="B19" s="205" t="s">
        <v>605</v>
      </c>
      <c r="C19" s="37">
        <v>92224</v>
      </c>
      <c r="D19" s="37">
        <v>70276</v>
      </c>
      <c r="E19" s="7">
        <v>46128</v>
      </c>
      <c r="F19" s="7">
        <v>33113</v>
      </c>
      <c r="G19" s="7">
        <v>38004</v>
      </c>
      <c r="H19" s="7">
        <v>26852</v>
      </c>
    </row>
    <row r="20" spans="2:8" ht="22.5" customHeight="1" hidden="1">
      <c r="B20" s="205" t="s">
        <v>606</v>
      </c>
      <c r="C20" s="37">
        <v>92519</v>
      </c>
      <c r="D20" s="37">
        <v>70387</v>
      </c>
      <c r="E20" s="7">
        <v>45988</v>
      </c>
      <c r="F20" s="7">
        <v>33124</v>
      </c>
      <c r="G20" s="7">
        <v>37837</v>
      </c>
      <c r="H20" s="7">
        <v>26515</v>
      </c>
    </row>
    <row r="21" spans="2:8" ht="22.5" customHeight="1" hidden="1">
      <c r="B21" s="205" t="s">
        <v>607</v>
      </c>
      <c r="C21" s="37">
        <v>92768</v>
      </c>
      <c r="D21" s="37">
        <v>70775</v>
      </c>
      <c r="E21" s="7">
        <v>45869</v>
      </c>
      <c r="F21" s="7">
        <v>33062</v>
      </c>
      <c r="G21" s="7">
        <v>37685</v>
      </c>
      <c r="H21" s="7">
        <v>26355</v>
      </c>
    </row>
    <row r="22" spans="2:8" ht="22.5" customHeight="1">
      <c r="B22" s="205" t="s">
        <v>608</v>
      </c>
      <c r="C22" s="37">
        <f aca="true" t="shared" si="0" ref="C22:H22">C29</f>
        <v>93623</v>
      </c>
      <c r="D22" s="68">
        <f t="shared" si="0"/>
        <v>72020</v>
      </c>
      <c r="E22" s="7">
        <f t="shared" si="0"/>
        <v>45273</v>
      </c>
      <c r="F22" s="7">
        <f t="shared" si="0"/>
        <v>32817</v>
      </c>
      <c r="G22" s="7">
        <f t="shared" si="0"/>
        <v>37267</v>
      </c>
      <c r="H22" s="7">
        <f t="shared" si="0"/>
        <v>26137</v>
      </c>
    </row>
    <row r="23" spans="2:8" ht="12.75" customHeight="1" hidden="1">
      <c r="B23" s="205" t="s">
        <v>604</v>
      </c>
      <c r="C23" s="802">
        <v>93042</v>
      </c>
      <c r="D23" s="782">
        <v>71146</v>
      </c>
      <c r="E23" s="782">
        <v>45716</v>
      </c>
      <c r="F23" s="782">
        <v>33027</v>
      </c>
      <c r="G23" s="782">
        <v>37626</v>
      </c>
      <c r="H23" s="782">
        <v>26291</v>
      </c>
    </row>
    <row r="24" spans="2:8" ht="12.75" customHeight="1" hidden="1">
      <c r="B24" s="205" t="s">
        <v>335</v>
      </c>
      <c r="C24" s="786"/>
      <c r="D24" s="791"/>
      <c r="E24" s="791"/>
      <c r="F24" s="791"/>
      <c r="G24" s="791"/>
      <c r="H24" s="791"/>
    </row>
    <row r="25" spans="2:8" ht="12.75" customHeight="1" hidden="1">
      <c r="B25" s="205" t="s">
        <v>605</v>
      </c>
      <c r="C25" s="802">
        <v>93261</v>
      </c>
      <c r="D25" s="782">
        <v>71494</v>
      </c>
      <c r="E25" s="782">
        <v>45606</v>
      </c>
      <c r="F25" s="782">
        <v>32942</v>
      </c>
      <c r="G25" s="782">
        <v>37520</v>
      </c>
      <c r="H25" s="782">
        <v>26241</v>
      </c>
    </row>
    <row r="26" spans="2:8" ht="12.75" customHeight="1" hidden="1">
      <c r="B26" s="205" t="s">
        <v>336</v>
      </c>
      <c r="C26" s="802"/>
      <c r="D26" s="782"/>
      <c r="E26" s="782"/>
      <c r="F26" s="782"/>
      <c r="G26" s="782"/>
      <c r="H26" s="782"/>
    </row>
    <row r="27" spans="2:8" ht="12.75" customHeight="1" hidden="1">
      <c r="B27" s="205" t="s">
        <v>606</v>
      </c>
      <c r="C27" s="802">
        <v>93457</v>
      </c>
      <c r="D27" s="782">
        <v>71790</v>
      </c>
      <c r="E27" s="782">
        <v>45400</v>
      </c>
      <c r="F27" s="782">
        <v>32886</v>
      </c>
      <c r="G27" s="782">
        <v>37329</v>
      </c>
      <c r="H27" s="782">
        <v>26205</v>
      </c>
    </row>
    <row r="28" spans="2:8" ht="12.75" customHeight="1" hidden="1">
      <c r="B28" s="205" t="s">
        <v>337</v>
      </c>
      <c r="C28" s="802"/>
      <c r="D28" s="782"/>
      <c r="E28" s="782"/>
      <c r="F28" s="782"/>
      <c r="G28" s="782"/>
      <c r="H28" s="782"/>
    </row>
    <row r="29" spans="2:8" ht="12.75" customHeight="1" hidden="1">
      <c r="B29" s="205" t="s">
        <v>607</v>
      </c>
      <c r="C29" s="802">
        <v>93623</v>
      </c>
      <c r="D29" s="782">
        <v>72020</v>
      </c>
      <c r="E29" s="782">
        <v>45273</v>
      </c>
      <c r="F29" s="782">
        <v>32817</v>
      </c>
      <c r="G29" s="782">
        <v>37267</v>
      </c>
      <c r="H29" s="782">
        <v>26137</v>
      </c>
    </row>
    <row r="30" spans="2:8" ht="12.75" customHeight="1" hidden="1">
      <c r="B30" s="205" t="s">
        <v>338</v>
      </c>
      <c r="C30" s="802"/>
      <c r="D30" s="782"/>
      <c r="E30" s="782"/>
      <c r="F30" s="782"/>
      <c r="G30" s="782"/>
      <c r="H30" s="782"/>
    </row>
    <row r="31" spans="2:8" ht="21.75" customHeight="1">
      <c r="B31" s="205" t="s">
        <v>609</v>
      </c>
      <c r="C31" s="37">
        <f aca="true" t="shared" si="1" ref="C31:H31">C38</f>
        <v>94188</v>
      </c>
      <c r="D31" s="68">
        <f t="shared" si="1"/>
        <v>73196</v>
      </c>
      <c r="E31" s="68">
        <f t="shared" si="1"/>
        <v>44487</v>
      </c>
      <c r="F31" s="68">
        <f t="shared" si="1"/>
        <v>32577</v>
      </c>
      <c r="G31" s="68">
        <f t="shared" si="1"/>
        <v>37032</v>
      </c>
      <c r="H31" s="68">
        <f t="shared" si="1"/>
        <v>25992</v>
      </c>
    </row>
    <row r="32" spans="2:8" ht="12.75" customHeight="1" hidden="1">
      <c r="B32" s="205" t="s">
        <v>610</v>
      </c>
      <c r="C32" s="802">
        <v>93690</v>
      </c>
      <c r="D32" s="782">
        <v>72270</v>
      </c>
      <c r="E32" s="782">
        <v>45083</v>
      </c>
      <c r="F32" s="782">
        <v>32744</v>
      </c>
      <c r="G32" s="782">
        <v>37245</v>
      </c>
      <c r="H32" s="782">
        <v>26078</v>
      </c>
    </row>
    <row r="33" spans="2:8" ht="12.75" customHeight="1" hidden="1">
      <c r="B33" s="205" t="s">
        <v>335</v>
      </c>
      <c r="C33" s="786"/>
      <c r="D33" s="791"/>
      <c r="E33" s="791"/>
      <c r="F33" s="791"/>
      <c r="G33" s="791"/>
      <c r="H33" s="791"/>
    </row>
    <row r="34" spans="2:8" ht="12.75" customHeight="1" hidden="1">
      <c r="B34" s="205" t="s">
        <v>611</v>
      </c>
      <c r="C34" s="802">
        <v>93856</v>
      </c>
      <c r="D34" s="782">
        <v>72669</v>
      </c>
      <c r="E34" s="782">
        <v>44836</v>
      </c>
      <c r="F34" s="782">
        <v>32643</v>
      </c>
      <c r="G34" s="782">
        <v>37135</v>
      </c>
      <c r="H34" s="782">
        <v>26022</v>
      </c>
    </row>
    <row r="35" spans="2:8" ht="12.75" customHeight="1" hidden="1">
      <c r="B35" s="205" t="s">
        <v>336</v>
      </c>
      <c r="C35" s="786"/>
      <c r="D35" s="791"/>
      <c r="E35" s="791"/>
      <c r="F35" s="791"/>
      <c r="G35" s="791"/>
      <c r="H35" s="791"/>
    </row>
    <row r="36" spans="2:8" ht="12.75" customHeight="1" hidden="1">
      <c r="B36" s="205" t="s">
        <v>612</v>
      </c>
      <c r="C36" s="802">
        <v>93989</v>
      </c>
      <c r="D36" s="782">
        <v>72993</v>
      </c>
      <c r="E36" s="782">
        <v>44665</v>
      </c>
      <c r="F36" s="782">
        <v>32601</v>
      </c>
      <c r="G36" s="782">
        <v>37060</v>
      </c>
      <c r="H36" s="782">
        <v>26058</v>
      </c>
    </row>
    <row r="37" spans="2:8" ht="12.75" customHeight="1" hidden="1">
      <c r="B37" s="205" t="s">
        <v>337</v>
      </c>
      <c r="C37" s="786"/>
      <c r="D37" s="791"/>
      <c r="E37" s="791"/>
      <c r="F37" s="791"/>
      <c r="G37" s="791"/>
      <c r="H37" s="791"/>
    </row>
    <row r="38" spans="2:8" ht="12.75" customHeight="1" hidden="1">
      <c r="B38" s="205" t="s">
        <v>613</v>
      </c>
      <c r="C38" s="802">
        <v>94188</v>
      </c>
      <c r="D38" s="782">
        <v>73196</v>
      </c>
      <c r="E38" s="782">
        <v>44487</v>
      </c>
      <c r="F38" s="782">
        <v>32577</v>
      </c>
      <c r="G38" s="782">
        <v>37032</v>
      </c>
      <c r="H38" s="782">
        <v>25992</v>
      </c>
    </row>
    <row r="39" spans="2:8" ht="12.75" customHeight="1" hidden="1">
      <c r="B39" s="205" t="s">
        <v>338</v>
      </c>
      <c r="C39" s="802"/>
      <c r="D39" s="782"/>
      <c r="E39" s="782"/>
      <c r="F39" s="782"/>
      <c r="G39" s="782"/>
      <c r="H39" s="782"/>
    </row>
    <row r="40" spans="2:8" ht="21.75" customHeight="1">
      <c r="B40" s="205" t="s">
        <v>614</v>
      </c>
      <c r="C40" s="73">
        <f aca="true" t="shared" si="2" ref="C40:H40">C47</f>
        <v>94606</v>
      </c>
      <c r="D40" s="37">
        <f t="shared" si="2"/>
        <v>73629</v>
      </c>
      <c r="E40" s="37">
        <f t="shared" si="2"/>
        <v>43895</v>
      </c>
      <c r="F40" s="37">
        <f t="shared" si="2"/>
        <v>32188</v>
      </c>
      <c r="G40" s="37">
        <f t="shared" si="2"/>
        <v>36625</v>
      </c>
      <c r="H40" s="37">
        <f t="shared" si="2"/>
        <v>25878</v>
      </c>
    </row>
    <row r="41" spans="2:8" ht="12.75" customHeight="1" hidden="1">
      <c r="B41" s="205" t="s">
        <v>610</v>
      </c>
      <c r="C41" s="802">
        <v>94291</v>
      </c>
      <c r="D41" s="782">
        <v>73420</v>
      </c>
      <c r="E41" s="782">
        <v>44325</v>
      </c>
      <c r="F41" s="782">
        <v>32510</v>
      </c>
      <c r="G41" s="782">
        <v>36892</v>
      </c>
      <c r="H41" s="782">
        <v>25894</v>
      </c>
    </row>
    <row r="42" spans="2:8" ht="12.75" customHeight="1" hidden="1">
      <c r="B42" s="205" t="s">
        <v>335</v>
      </c>
      <c r="C42" s="802"/>
      <c r="D42" s="782"/>
      <c r="E42" s="782"/>
      <c r="F42" s="782"/>
      <c r="G42" s="782"/>
      <c r="H42" s="782"/>
    </row>
    <row r="43" spans="2:8" ht="12.75" customHeight="1" hidden="1">
      <c r="B43" s="205" t="s">
        <v>611</v>
      </c>
      <c r="C43" s="802">
        <v>94348</v>
      </c>
      <c r="D43" s="782">
        <v>73467</v>
      </c>
      <c r="E43" s="782">
        <v>43963</v>
      </c>
      <c r="F43" s="782">
        <v>32323</v>
      </c>
      <c r="G43" s="782">
        <v>36974</v>
      </c>
      <c r="H43" s="782">
        <v>25866</v>
      </c>
    </row>
    <row r="44" spans="2:8" ht="12.75" customHeight="1" hidden="1">
      <c r="B44" s="205" t="s">
        <v>336</v>
      </c>
      <c r="C44" s="802"/>
      <c r="D44" s="782"/>
      <c r="E44" s="782"/>
      <c r="F44" s="782"/>
      <c r="G44" s="782"/>
      <c r="H44" s="782"/>
    </row>
    <row r="45" spans="2:8" ht="12.75" customHeight="1" hidden="1">
      <c r="B45" s="205" t="s">
        <v>612</v>
      </c>
      <c r="C45" s="802">
        <v>94398</v>
      </c>
      <c r="D45" s="782">
        <v>73561</v>
      </c>
      <c r="E45" s="782">
        <v>44003</v>
      </c>
      <c r="F45" s="782">
        <v>32215</v>
      </c>
      <c r="G45" s="782">
        <v>36662</v>
      </c>
      <c r="H45" s="782">
        <v>25920</v>
      </c>
    </row>
    <row r="46" spans="2:8" ht="12.75" customHeight="1" hidden="1">
      <c r="B46" s="205" t="s">
        <v>337</v>
      </c>
      <c r="C46" s="786"/>
      <c r="D46" s="791"/>
      <c r="E46" s="791"/>
      <c r="F46" s="791"/>
      <c r="G46" s="791"/>
      <c r="H46" s="791"/>
    </row>
    <row r="47" spans="2:8" ht="12.75" customHeight="1" hidden="1">
      <c r="B47" s="205" t="s">
        <v>613</v>
      </c>
      <c r="C47" s="802">
        <v>94606</v>
      </c>
      <c r="D47" s="782">
        <v>73629</v>
      </c>
      <c r="E47" s="782">
        <v>43895</v>
      </c>
      <c r="F47" s="782">
        <v>32188</v>
      </c>
      <c r="G47" s="782">
        <v>36625</v>
      </c>
      <c r="H47" s="782">
        <v>25878</v>
      </c>
    </row>
    <row r="48" spans="2:8" ht="12.75" customHeight="1" hidden="1">
      <c r="B48" s="205" t="s">
        <v>338</v>
      </c>
      <c r="C48" s="786"/>
      <c r="D48" s="791"/>
      <c r="E48" s="791"/>
      <c r="F48" s="791"/>
      <c r="G48" s="791"/>
      <c r="H48" s="791"/>
    </row>
    <row r="49" spans="2:8" ht="27" customHeight="1">
      <c r="B49" s="205" t="s">
        <v>615</v>
      </c>
      <c r="C49" s="37">
        <v>95383</v>
      </c>
      <c r="D49" s="37">
        <v>74018</v>
      </c>
      <c r="E49" s="37">
        <v>43219</v>
      </c>
      <c r="F49" s="37">
        <v>31924</v>
      </c>
      <c r="G49" s="37">
        <v>36059</v>
      </c>
      <c r="H49" s="37">
        <v>25457</v>
      </c>
    </row>
    <row r="50" spans="2:8" ht="12.75" customHeight="1" hidden="1">
      <c r="B50" s="205" t="s">
        <v>610</v>
      </c>
      <c r="C50" s="802">
        <v>94639</v>
      </c>
      <c r="D50" s="782">
        <v>73614</v>
      </c>
      <c r="E50" s="782">
        <v>43675</v>
      </c>
      <c r="F50" s="782">
        <v>32097</v>
      </c>
      <c r="G50" s="782">
        <v>36513</v>
      </c>
      <c r="H50" s="782">
        <v>25807</v>
      </c>
    </row>
    <row r="51" spans="2:8" ht="12.75" customHeight="1" hidden="1">
      <c r="B51" s="205" t="s">
        <v>335</v>
      </c>
      <c r="C51" s="802"/>
      <c r="D51" s="782"/>
      <c r="E51" s="782"/>
      <c r="F51" s="782"/>
      <c r="G51" s="782"/>
      <c r="H51" s="782"/>
    </row>
    <row r="52" spans="2:8" ht="12.75" customHeight="1" hidden="1">
      <c r="B52" s="205" t="s">
        <v>611</v>
      </c>
      <c r="C52" s="802">
        <v>94919</v>
      </c>
      <c r="D52" s="782">
        <v>73927</v>
      </c>
      <c r="E52" s="782">
        <v>43533</v>
      </c>
      <c r="F52" s="782">
        <v>32057</v>
      </c>
      <c r="G52" s="782">
        <v>36367</v>
      </c>
      <c r="H52" s="782">
        <v>25677</v>
      </c>
    </row>
    <row r="53" spans="2:8" ht="12.75" customHeight="1" hidden="1">
      <c r="B53" s="205" t="s">
        <v>336</v>
      </c>
      <c r="C53" s="802"/>
      <c r="D53" s="782"/>
      <c r="E53" s="782"/>
      <c r="F53" s="782"/>
      <c r="G53" s="782"/>
      <c r="H53" s="782"/>
    </row>
    <row r="54" spans="2:8" ht="12.75" customHeight="1" hidden="1">
      <c r="B54" s="205" t="s">
        <v>612</v>
      </c>
      <c r="C54" s="802">
        <v>95110</v>
      </c>
      <c r="D54" s="782">
        <v>73995</v>
      </c>
      <c r="E54" s="782">
        <v>43381</v>
      </c>
      <c r="F54" s="782">
        <v>31991</v>
      </c>
      <c r="G54" s="782">
        <v>36254</v>
      </c>
      <c r="H54" s="782">
        <v>25514</v>
      </c>
    </row>
    <row r="55" spans="2:8" ht="12.75" customHeight="1" hidden="1">
      <c r="B55" s="205" t="s">
        <v>337</v>
      </c>
      <c r="C55" s="802"/>
      <c r="D55" s="782"/>
      <c r="E55" s="782"/>
      <c r="F55" s="782"/>
      <c r="G55" s="782"/>
      <c r="H55" s="782"/>
    </row>
    <row r="56" spans="2:8" ht="12.75" customHeight="1" hidden="1">
      <c r="B56" s="205" t="s">
        <v>613</v>
      </c>
      <c r="C56" s="802">
        <v>95383</v>
      </c>
      <c r="D56" s="782">
        <v>74018</v>
      </c>
      <c r="E56" s="782">
        <v>43219</v>
      </c>
      <c r="F56" s="782">
        <v>31924</v>
      </c>
      <c r="G56" s="782">
        <v>36059</v>
      </c>
      <c r="H56" s="782">
        <v>25457</v>
      </c>
    </row>
    <row r="57" spans="2:8" ht="12.75" customHeight="1" hidden="1">
      <c r="B57" s="205" t="s">
        <v>338</v>
      </c>
      <c r="C57" s="802"/>
      <c r="D57" s="782"/>
      <c r="E57" s="782"/>
      <c r="F57" s="782"/>
      <c r="G57" s="782"/>
      <c r="H57" s="782"/>
    </row>
    <row r="58" spans="2:8" ht="12.75" customHeight="1">
      <c r="B58" s="805" t="s">
        <v>616</v>
      </c>
      <c r="C58" s="782">
        <v>96094</v>
      </c>
      <c r="D58" s="782">
        <v>74173</v>
      </c>
      <c r="E58" s="782">
        <v>42915</v>
      </c>
      <c r="F58" s="782">
        <v>31610</v>
      </c>
      <c r="G58" s="782">
        <v>35900</v>
      </c>
      <c r="H58" s="782">
        <v>25271</v>
      </c>
    </row>
    <row r="59" spans="2:8" ht="8.25" customHeight="1">
      <c r="B59" s="805"/>
      <c r="C59" s="782"/>
      <c r="D59" s="782"/>
      <c r="E59" s="782"/>
      <c r="F59" s="782"/>
      <c r="G59" s="782"/>
      <c r="H59" s="782"/>
    </row>
    <row r="60" spans="2:8" ht="12.75" customHeight="1" hidden="1">
      <c r="B60" s="205" t="s">
        <v>610</v>
      </c>
      <c r="C60" s="802">
        <v>95579</v>
      </c>
      <c r="D60" s="782">
        <v>74201</v>
      </c>
      <c r="E60" s="782">
        <v>43121</v>
      </c>
      <c r="F60" s="782">
        <v>31842</v>
      </c>
      <c r="G60" s="782">
        <v>35986</v>
      </c>
      <c r="H60" s="782">
        <v>25338</v>
      </c>
    </row>
    <row r="61" spans="2:8" ht="12.75" customHeight="1" hidden="1">
      <c r="B61" s="205" t="s">
        <v>335</v>
      </c>
      <c r="C61" s="802"/>
      <c r="D61" s="782"/>
      <c r="E61" s="782"/>
      <c r="F61" s="782"/>
      <c r="G61" s="782"/>
      <c r="H61" s="782"/>
    </row>
    <row r="62" spans="2:8" ht="12.75" customHeight="1" hidden="1">
      <c r="B62" s="205" t="s">
        <v>611</v>
      </c>
      <c r="C62" s="802">
        <v>95838</v>
      </c>
      <c r="D62" s="782">
        <v>74253</v>
      </c>
      <c r="E62" s="782">
        <v>43035</v>
      </c>
      <c r="F62" s="782">
        <v>31718</v>
      </c>
      <c r="G62" s="782">
        <v>35957</v>
      </c>
      <c r="H62" s="782">
        <v>25278</v>
      </c>
    </row>
    <row r="63" spans="2:8" ht="12.75" customHeight="1" hidden="1">
      <c r="B63" s="205" t="s">
        <v>336</v>
      </c>
      <c r="C63" s="802"/>
      <c r="D63" s="782"/>
      <c r="E63" s="782"/>
      <c r="F63" s="782"/>
      <c r="G63" s="782"/>
      <c r="H63" s="782"/>
    </row>
    <row r="64" spans="2:8" ht="12.75" customHeight="1" hidden="1">
      <c r="B64" s="205" t="s">
        <v>612</v>
      </c>
      <c r="C64" s="782">
        <v>95989</v>
      </c>
      <c r="D64" s="782">
        <v>74221</v>
      </c>
      <c r="E64" s="782">
        <v>42899</v>
      </c>
      <c r="F64" s="782">
        <v>31667</v>
      </c>
      <c r="G64" s="782">
        <v>35893</v>
      </c>
      <c r="H64" s="782">
        <v>25282</v>
      </c>
    </row>
    <row r="65" spans="2:8" ht="12.75" customHeight="1" hidden="1">
      <c r="B65" s="205" t="s">
        <v>337</v>
      </c>
      <c r="C65" s="782"/>
      <c r="D65" s="782"/>
      <c r="E65" s="782"/>
      <c r="F65" s="782"/>
      <c r="G65" s="782"/>
      <c r="H65" s="782"/>
    </row>
    <row r="66" spans="2:8" ht="12.75" customHeight="1">
      <c r="B66" s="205" t="s">
        <v>613</v>
      </c>
      <c r="C66" s="802">
        <v>96094</v>
      </c>
      <c r="D66" s="782">
        <v>74173</v>
      </c>
      <c r="E66" s="782">
        <v>42915</v>
      </c>
      <c r="F66" s="782">
        <v>31610</v>
      </c>
      <c r="G66" s="782">
        <v>35900</v>
      </c>
      <c r="H66" s="782">
        <v>25271</v>
      </c>
    </row>
    <row r="67" spans="2:8" ht="12.75" customHeight="1">
      <c r="B67" s="205" t="s">
        <v>338</v>
      </c>
      <c r="C67" s="802"/>
      <c r="D67" s="782"/>
      <c r="E67" s="782"/>
      <c r="F67" s="782"/>
      <c r="G67" s="782"/>
      <c r="H67" s="782"/>
    </row>
    <row r="68" spans="2:8" ht="20.25" customHeight="1">
      <c r="B68" s="205" t="s">
        <v>617</v>
      </c>
      <c r="C68" s="73"/>
      <c r="D68" s="37"/>
      <c r="E68" s="37"/>
      <c r="F68" s="37"/>
      <c r="G68" s="37"/>
      <c r="H68" s="37"/>
    </row>
    <row r="69" spans="2:8" ht="12.75" customHeight="1">
      <c r="B69" s="205" t="s">
        <v>610</v>
      </c>
      <c r="C69" s="802">
        <v>96122</v>
      </c>
      <c r="D69" s="782">
        <v>74123</v>
      </c>
      <c r="E69" s="782">
        <v>43164</v>
      </c>
      <c r="F69" s="782">
        <v>31534</v>
      </c>
      <c r="G69" s="782">
        <v>35877</v>
      </c>
      <c r="H69" s="782">
        <v>25169</v>
      </c>
    </row>
    <row r="70" spans="2:8" ht="12.75" customHeight="1">
      <c r="B70" s="205" t="s">
        <v>335</v>
      </c>
      <c r="C70" s="802"/>
      <c r="D70" s="782"/>
      <c r="E70" s="782"/>
      <c r="F70" s="782"/>
      <c r="G70" s="782"/>
      <c r="H70" s="782"/>
    </row>
    <row r="71" spans="2:8" ht="12.75" customHeight="1">
      <c r="B71" s="205" t="s">
        <v>611</v>
      </c>
      <c r="C71" s="802">
        <v>96123</v>
      </c>
      <c r="D71" s="782">
        <v>74069</v>
      </c>
      <c r="E71" s="782">
        <v>43678</v>
      </c>
      <c r="F71" s="782">
        <v>31468</v>
      </c>
      <c r="G71" s="782">
        <v>35925</v>
      </c>
      <c r="H71" s="782">
        <v>25085</v>
      </c>
    </row>
    <row r="72" spans="2:8" ht="12.75" customHeight="1">
      <c r="B72" s="205" t="s">
        <v>336</v>
      </c>
      <c r="C72" s="802"/>
      <c r="D72" s="782"/>
      <c r="E72" s="782"/>
      <c r="F72" s="782"/>
      <c r="G72" s="782"/>
      <c r="H72" s="782"/>
    </row>
    <row r="73" spans="2:8" ht="12.75" customHeight="1">
      <c r="B73" s="205" t="s">
        <v>612</v>
      </c>
      <c r="C73" s="802">
        <v>95893</v>
      </c>
      <c r="D73" s="782">
        <v>74006</v>
      </c>
      <c r="E73" s="782">
        <v>43746</v>
      </c>
      <c r="F73" s="782">
        <v>31405</v>
      </c>
      <c r="G73" s="782">
        <v>35915</v>
      </c>
      <c r="H73" s="782">
        <v>25104</v>
      </c>
    </row>
    <row r="74" spans="2:8" ht="12.75" customHeight="1">
      <c r="B74" s="205" t="s">
        <v>337</v>
      </c>
      <c r="C74" s="802"/>
      <c r="D74" s="782"/>
      <c r="E74" s="782"/>
      <c r="F74" s="782"/>
      <c r="G74" s="782"/>
      <c r="H74" s="782"/>
    </row>
    <row r="75" spans="2:8" ht="12.75" customHeight="1">
      <c r="B75" s="205" t="s">
        <v>613</v>
      </c>
      <c r="C75" s="802">
        <v>95874</v>
      </c>
      <c r="D75" s="782">
        <v>73722</v>
      </c>
      <c r="E75" s="782">
        <v>43665</v>
      </c>
      <c r="F75" s="782">
        <v>31300</v>
      </c>
      <c r="G75" s="782">
        <v>35940</v>
      </c>
      <c r="H75" s="782">
        <v>25072</v>
      </c>
    </row>
    <row r="76" spans="2:8" ht="12.75" customHeight="1" thickBot="1">
      <c r="B76" s="209" t="s">
        <v>338</v>
      </c>
      <c r="C76" s="803"/>
      <c r="D76" s="804"/>
      <c r="E76" s="804"/>
      <c r="F76" s="804"/>
      <c r="G76" s="804"/>
      <c r="H76" s="804"/>
    </row>
    <row r="77" spans="2:8" ht="27.75" customHeight="1">
      <c r="B77" s="208" t="s">
        <v>618</v>
      </c>
      <c r="C77" s="806">
        <f aca="true" t="shared" si="3" ref="C77:H77">(C75-C73)/C73*100</f>
        <v>-0.01981375074301565</v>
      </c>
      <c r="D77" s="744">
        <f t="shared" si="3"/>
        <v>-0.3837526687025376</v>
      </c>
      <c r="E77" s="744">
        <f t="shared" si="3"/>
        <v>-0.18515978603758057</v>
      </c>
      <c r="F77" s="744">
        <f t="shared" si="3"/>
        <v>-0.33434166533991405</v>
      </c>
      <c r="G77" s="744">
        <f t="shared" si="3"/>
        <v>0.06960879855213699</v>
      </c>
      <c r="H77" s="744">
        <f t="shared" si="3"/>
        <v>-0.12746972594008923</v>
      </c>
    </row>
    <row r="78" spans="2:8" ht="27.75" customHeight="1" thickBot="1">
      <c r="B78" s="293" t="s">
        <v>619</v>
      </c>
      <c r="C78" s="809"/>
      <c r="D78" s="700"/>
      <c r="E78" s="700"/>
      <c r="F78" s="700"/>
      <c r="G78" s="700"/>
      <c r="H78" s="700"/>
    </row>
    <row r="79" spans="2:8" ht="27.75" customHeight="1">
      <c r="B79" s="206" t="s">
        <v>620</v>
      </c>
      <c r="C79" s="806">
        <f aca="true" t="shared" si="4" ref="C79:H79">(C75-C66)/C66*100</f>
        <v>-0.22894249380814619</v>
      </c>
      <c r="D79" s="744">
        <f t="shared" si="4"/>
        <v>-0.6080379652973454</v>
      </c>
      <c r="E79" s="744">
        <f t="shared" si="4"/>
        <v>1.7476406850751487</v>
      </c>
      <c r="F79" s="744">
        <f t="shared" si="4"/>
        <v>-0.9807023093957609</v>
      </c>
      <c r="G79" s="744">
        <f t="shared" si="4"/>
        <v>0.11142061281337048</v>
      </c>
      <c r="H79" s="744">
        <f t="shared" si="4"/>
        <v>-0.7874638914170393</v>
      </c>
    </row>
    <row r="80" spans="2:8" ht="27.75" customHeight="1" thickBot="1">
      <c r="B80" s="293" t="s">
        <v>621</v>
      </c>
      <c r="C80" s="807"/>
      <c r="D80" s="745"/>
      <c r="E80" s="745"/>
      <c r="F80" s="745"/>
      <c r="G80" s="745"/>
      <c r="H80" s="745"/>
    </row>
    <row r="81" ht="21.75" customHeight="1">
      <c r="B81" s="16" t="s">
        <v>622</v>
      </c>
    </row>
    <row r="82" spans="2:3" ht="21.75" customHeight="1">
      <c r="B82" s="277"/>
      <c r="C82" s="74"/>
    </row>
    <row r="83" spans="2:8" ht="19.5" customHeight="1">
      <c r="B83" s="56" t="s">
        <v>623</v>
      </c>
      <c r="C83" s="56"/>
      <c r="D83" s="56"/>
      <c r="E83" s="56"/>
      <c r="F83" s="56"/>
      <c r="G83" s="56"/>
      <c r="H83" s="56"/>
    </row>
    <row r="84" spans="2:8" ht="30" customHeight="1">
      <c r="B84" s="2" t="s">
        <v>624</v>
      </c>
      <c r="C84" s="1"/>
      <c r="D84" s="1"/>
      <c r="E84" s="1"/>
      <c r="F84" s="1"/>
      <c r="G84" s="1"/>
      <c r="H84" s="1"/>
    </row>
    <row r="85" spans="2:8" ht="21.75" thickBot="1">
      <c r="B85" s="230" t="s">
        <v>625</v>
      </c>
      <c r="C85" s="1"/>
      <c r="D85" s="1"/>
      <c r="E85" s="1"/>
      <c r="F85" s="1"/>
      <c r="G85" s="1"/>
      <c r="H85" s="1"/>
    </row>
    <row r="86" spans="2:8" ht="39.75" customHeight="1">
      <c r="B86" s="236" t="s">
        <v>592</v>
      </c>
      <c r="C86" s="226" t="s">
        <v>70</v>
      </c>
      <c r="D86" s="226" t="s">
        <v>71</v>
      </c>
      <c r="E86" s="226" t="s">
        <v>72</v>
      </c>
      <c r="F86" s="226" t="s">
        <v>73</v>
      </c>
      <c r="G86" s="226" t="s">
        <v>74</v>
      </c>
      <c r="H86" s="226" t="s">
        <v>75</v>
      </c>
    </row>
    <row r="87" spans="1:8" ht="39.75" customHeight="1" thickBot="1">
      <c r="A87" s="130"/>
      <c r="B87" s="180" t="s">
        <v>594</v>
      </c>
      <c r="C87" s="259" t="s">
        <v>307</v>
      </c>
      <c r="D87" s="211" t="s">
        <v>308</v>
      </c>
      <c r="E87" s="211" t="s">
        <v>309</v>
      </c>
      <c r="F87" s="211" t="s">
        <v>310</v>
      </c>
      <c r="G87" s="211" t="s">
        <v>311</v>
      </c>
      <c r="H87" s="212" t="s">
        <v>312</v>
      </c>
    </row>
    <row r="88" spans="2:11" ht="28.5" customHeight="1" hidden="1">
      <c r="B88" s="19" t="s">
        <v>595</v>
      </c>
      <c r="C88" s="37">
        <v>32771</v>
      </c>
      <c r="D88" s="37">
        <v>51430</v>
      </c>
      <c r="E88" s="37">
        <v>37995</v>
      </c>
      <c r="F88" s="37">
        <v>23315</v>
      </c>
      <c r="G88" s="37">
        <v>5612</v>
      </c>
      <c r="H88" s="37">
        <v>6028</v>
      </c>
      <c r="K88" s="39"/>
    </row>
    <row r="89" spans="2:11" ht="28.5" customHeight="1" hidden="1">
      <c r="B89" s="205" t="s">
        <v>596</v>
      </c>
      <c r="C89" s="37">
        <v>32953</v>
      </c>
      <c r="D89" s="37">
        <v>51645</v>
      </c>
      <c r="E89" s="37">
        <v>38420</v>
      </c>
      <c r="F89" s="37">
        <v>22727</v>
      </c>
      <c r="G89" s="37">
        <v>5644</v>
      </c>
      <c r="H89" s="37">
        <v>5916</v>
      </c>
      <c r="K89" s="39"/>
    </row>
    <row r="90" spans="2:8" ht="28.5" customHeight="1" hidden="1">
      <c r="B90" s="205" t="s">
        <v>597</v>
      </c>
      <c r="C90" s="37">
        <v>33080</v>
      </c>
      <c r="D90" s="37">
        <v>51772</v>
      </c>
      <c r="E90" s="37">
        <v>38406</v>
      </c>
      <c r="F90" s="37">
        <v>22602</v>
      </c>
      <c r="G90" s="37">
        <v>5648</v>
      </c>
      <c r="H90" s="37">
        <v>5979</v>
      </c>
    </row>
    <row r="91" spans="2:8" ht="22.5" customHeight="1" hidden="1">
      <c r="B91" s="205"/>
      <c r="C91" s="37"/>
      <c r="D91" s="37"/>
      <c r="E91" s="37"/>
      <c r="F91" s="37"/>
      <c r="G91" s="37"/>
      <c r="H91" s="37"/>
    </row>
    <row r="92" spans="2:8" ht="21" customHeight="1" hidden="1">
      <c r="B92" s="205" t="s">
        <v>598</v>
      </c>
      <c r="C92" s="37">
        <v>33819</v>
      </c>
      <c r="D92" s="37">
        <v>51828</v>
      </c>
      <c r="E92" s="37">
        <v>38233</v>
      </c>
      <c r="F92" s="37">
        <v>22778</v>
      </c>
      <c r="G92" s="37">
        <v>5708</v>
      </c>
      <c r="H92" s="37">
        <v>5922</v>
      </c>
    </row>
    <row r="93" spans="2:8" ht="21" customHeight="1">
      <c r="B93" s="205" t="s">
        <v>599</v>
      </c>
      <c r="C93" s="37">
        <v>33919</v>
      </c>
      <c r="D93" s="37">
        <v>51926</v>
      </c>
      <c r="E93" s="37">
        <v>38827</v>
      </c>
      <c r="F93" s="37">
        <v>22479</v>
      </c>
      <c r="G93" s="37">
        <v>5687</v>
      </c>
      <c r="H93" s="37">
        <v>5864</v>
      </c>
    </row>
    <row r="94" spans="2:8" ht="21" customHeight="1">
      <c r="B94" s="205" t="s">
        <v>600</v>
      </c>
      <c r="C94" s="37">
        <v>33971</v>
      </c>
      <c r="D94" s="37">
        <v>51723</v>
      </c>
      <c r="E94" s="37">
        <v>39123</v>
      </c>
      <c r="F94" s="37">
        <v>22333</v>
      </c>
      <c r="G94" s="37">
        <v>5699</v>
      </c>
      <c r="H94" s="37">
        <v>5827</v>
      </c>
    </row>
    <row r="95" spans="2:8" ht="21" customHeight="1">
      <c r="B95" s="205" t="s">
        <v>601</v>
      </c>
      <c r="C95" s="37">
        <v>33932</v>
      </c>
      <c r="D95" s="37">
        <v>51739</v>
      </c>
      <c r="E95" s="37">
        <v>39393</v>
      </c>
      <c r="F95" s="37">
        <v>22142</v>
      </c>
      <c r="G95" s="37">
        <v>5684</v>
      </c>
      <c r="H95" s="37">
        <v>5814</v>
      </c>
    </row>
    <row r="96" spans="2:8" ht="21" customHeight="1">
      <c r="B96" s="205" t="s">
        <v>602</v>
      </c>
      <c r="C96" s="37">
        <v>34153</v>
      </c>
      <c r="D96" s="37">
        <v>51313</v>
      </c>
      <c r="E96" s="68">
        <v>39034</v>
      </c>
      <c r="F96" s="68">
        <v>22265</v>
      </c>
      <c r="G96" s="68">
        <v>5901</v>
      </c>
      <c r="H96" s="68">
        <v>5927</v>
      </c>
    </row>
    <row r="97" spans="2:8" ht="21" customHeight="1">
      <c r="B97" s="205" t="s">
        <v>603</v>
      </c>
      <c r="C97" s="37">
        <v>33566</v>
      </c>
      <c r="D97" s="37">
        <v>51382</v>
      </c>
      <c r="E97" s="68">
        <v>38897</v>
      </c>
      <c r="F97" s="68">
        <v>21999</v>
      </c>
      <c r="G97" s="68">
        <v>5842</v>
      </c>
      <c r="H97" s="68">
        <v>5907</v>
      </c>
    </row>
    <row r="98" spans="2:8" ht="21" customHeight="1" hidden="1">
      <c r="B98" s="125" t="s">
        <v>604</v>
      </c>
      <c r="C98" s="37">
        <v>33997</v>
      </c>
      <c r="D98" s="37">
        <v>51400</v>
      </c>
      <c r="E98" s="68">
        <v>39008</v>
      </c>
      <c r="F98" s="68">
        <v>22746</v>
      </c>
      <c r="G98" s="68">
        <v>5983</v>
      </c>
      <c r="H98" s="68">
        <v>6059</v>
      </c>
    </row>
    <row r="99" spans="2:8" ht="21" customHeight="1" hidden="1">
      <c r="B99" s="125" t="s">
        <v>605</v>
      </c>
      <c r="C99" s="37">
        <v>33800</v>
      </c>
      <c r="D99" s="37">
        <v>51409</v>
      </c>
      <c r="E99" s="68">
        <v>38986</v>
      </c>
      <c r="F99" s="68">
        <v>22394</v>
      </c>
      <c r="G99" s="68">
        <v>5953</v>
      </c>
      <c r="H99" s="68">
        <v>6011</v>
      </c>
    </row>
    <row r="100" spans="2:8" ht="21" customHeight="1" hidden="1">
      <c r="B100" s="125" t="s">
        <v>606</v>
      </c>
      <c r="C100" s="37">
        <v>33675</v>
      </c>
      <c r="D100" s="37">
        <v>51483</v>
      </c>
      <c r="E100" s="68">
        <v>38953</v>
      </c>
      <c r="F100" s="68">
        <v>22148</v>
      </c>
      <c r="G100" s="68">
        <v>5879</v>
      </c>
      <c r="H100" s="68">
        <v>5945</v>
      </c>
    </row>
    <row r="101" spans="2:8" ht="21" customHeight="1" hidden="1">
      <c r="B101" s="125" t="s">
        <v>607</v>
      </c>
      <c r="C101" s="37">
        <v>33566</v>
      </c>
      <c r="D101" s="37">
        <v>51382</v>
      </c>
      <c r="E101" s="68">
        <v>38897</v>
      </c>
      <c r="F101" s="68">
        <v>21999</v>
      </c>
      <c r="G101" s="68">
        <v>5842</v>
      </c>
      <c r="H101" s="68">
        <v>5907</v>
      </c>
    </row>
    <row r="102" spans="2:8" ht="21" customHeight="1">
      <c r="B102" s="205" t="s">
        <v>608</v>
      </c>
      <c r="C102" s="165">
        <f aca="true" t="shared" si="5" ref="C102:H102">C109</f>
        <v>33254</v>
      </c>
      <c r="D102" s="165">
        <f t="shared" si="5"/>
        <v>50988</v>
      </c>
      <c r="E102" s="165">
        <f t="shared" si="5"/>
        <v>38468</v>
      </c>
      <c r="F102" s="165">
        <f t="shared" si="5"/>
        <v>21734</v>
      </c>
      <c r="G102" s="165">
        <f t="shared" si="5"/>
        <v>5788</v>
      </c>
      <c r="H102" s="165">
        <f t="shared" si="5"/>
        <v>5916</v>
      </c>
    </row>
    <row r="103" spans="2:8" ht="21" customHeight="1" hidden="1">
      <c r="B103" s="205" t="s">
        <v>604</v>
      </c>
      <c r="C103" s="802">
        <v>33473</v>
      </c>
      <c r="D103" s="782">
        <v>51218</v>
      </c>
      <c r="E103" s="782">
        <v>38817</v>
      </c>
      <c r="F103" s="782">
        <v>21891</v>
      </c>
      <c r="G103" s="782">
        <v>5803</v>
      </c>
      <c r="H103" s="782">
        <v>5904</v>
      </c>
    </row>
    <row r="104" spans="2:8" ht="21" customHeight="1" hidden="1">
      <c r="B104" s="205" t="s">
        <v>335</v>
      </c>
      <c r="C104" s="802"/>
      <c r="D104" s="782"/>
      <c r="E104" s="782"/>
      <c r="F104" s="782"/>
      <c r="G104" s="782"/>
      <c r="H104" s="782"/>
    </row>
    <row r="105" spans="2:8" ht="21" customHeight="1" hidden="1">
      <c r="B105" s="205" t="s">
        <v>605</v>
      </c>
      <c r="C105" s="802">
        <v>33306</v>
      </c>
      <c r="D105" s="782">
        <v>51110</v>
      </c>
      <c r="E105" s="782">
        <v>38668</v>
      </c>
      <c r="F105" s="782">
        <v>21786</v>
      </c>
      <c r="G105" s="782">
        <v>5779</v>
      </c>
      <c r="H105" s="782">
        <v>5893</v>
      </c>
    </row>
    <row r="106" spans="2:8" ht="21" customHeight="1" hidden="1">
      <c r="B106" s="205" t="s">
        <v>336</v>
      </c>
      <c r="C106" s="802"/>
      <c r="D106" s="782"/>
      <c r="E106" s="782"/>
      <c r="F106" s="782"/>
      <c r="G106" s="782"/>
      <c r="H106" s="782"/>
    </row>
    <row r="107" spans="2:8" ht="21" customHeight="1" hidden="1">
      <c r="B107" s="205" t="s">
        <v>606</v>
      </c>
      <c r="C107" s="802">
        <v>33281</v>
      </c>
      <c r="D107" s="782">
        <v>51066</v>
      </c>
      <c r="E107" s="782">
        <v>38499</v>
      </c>
      <c r="F107" s="782">
        <v>21720</v>
      </c>
      <c r="G107" s="782">
        <v>5779</v>
      </c>
      <c r="H107" s="782">
        <v>5913</v>
      </c>
    </row>
    <row r="108" spans="2:8" ht="21" customHeight="1" hidden="1">
      <c r="B108" s="205" t="s">
        <v>337</v>
      </c>
      <c r="C108" s="802"/>
      <c r="D108" s="782"/>
      <c r="E108" s="782"/>
      <c r="F108" s="782"/>
      <c r="G108" s="782"/>
      <c r="H108" s="782"/>
    </row>
    <row r="109" spans="2:8" ht="21" customHeight="1" hidden="1">
      <c r="B109" s="205" t="s">
        <v>607</v>
      </c>
      <c r="C109" s="802">
        <v>33254</v>
      </c>
      <c r="D109" s="782">
        <v>50988</v>
      </c>
      <c r="E109" s="782">
        <v>38468</v>
      </c>
      <c r="F109" s="782">
        <v>21734</v>
      </c>
      <c r="G109" s="782">
        <v>5788</v>
      </c>
      <c r="H109" s="782">
        <v>5916</v>
      </c>
    </row>
    <row r="110" spans="2:8" ht="21" customHeight="1" hidden="1">
      <c r="B110" s="205" t="s">
        <v>338</v>
      </c>
      <c r="C110" s="802"/>
      <c r="D110" s="782"/>
      <c r="E110" s="782"/>
      <c r="F110" s="782"/>
      <c r="G110" s="782"/>
      <c r="H110" s="782"/>
    </row>
    <row r="111" spans="2:8" ht="21" customHeight="1">
      <c r="B111" s="205" t="s">
        <v>609</v>
      </c>
      <c r="C111" s="73">
        <f aca="true" t="shared" si="6" ref="C111:H111">C118</f>
        <v>32833</v>
      </c>
      <c r="D111" s="68">
        <f t="shared" si="6"/>
        <v>50754</v>
      </c>
      <c r="E111" s="68">
        <f t="shared" si="6"/>
        <v>38047</v>
      </c>
      <c r="F111" s="68">
        <f t="shared" si="6"/>
        <v>21530</v>
      </c>
      <c r="G111" s="68">
        <f t="shared" si="6"/>
        <v>5772</v>
      </c>
      <c r="H111" s="68">
        <f t="shared" si="6"/>
        <v>5878</v>
      </c>
    </row>
    <row r="112" spans="2:8" ht="21" customHeight="1" hidden="1">
      <c r="B112" s="205" t="s">
        <v>610</v>
      </c>
      <c r="C112" s="802">
        <v>33131</v>
      </c>
      <c r="D112" s="782">
        <v>50904</v>
      </c>
      <c r="E112" s="782">
        <v>38301</v>
      </c>
      <c r="F112" s="782">
        <v>21691</v>
      </c>
      <c r="G112" s="782">
        <v>5726</v>
      </c>
      <c r="H112" s="782">
        <v>5895</v>
      </c>
    </row>
    <row r="113" spans="2:8" ht="21" customHeight="1" hidden="1">
      <c r="B113" s="205" t="s">
        <v>335</v>
      </c>
      <c r="C113" s="786"/>
      <c r="D113" s="791"/>
      <c r="E113" s="791"/>
      <c r="F113" s="791"/>
      <c r="G113" s="791"/>
      <c r="H113" s="791"/>
    </row>
    <row r="114" spans="2:8" ht="21" customHeight="1" hidden="1">
      <c r="B114" s="205" t="s">
        <v>611</v>
      </c>
      <c r="C114" s="802">
        <v>33061</v>
      </c>
      <c r="D114" s="782">
        <v>50773</v>
      </c>
      <c r="E114" s="782">
        <v>38151</v>
      </c>
      <c r="F114" s="782">
        <v>21593</v>
      </c>
      <c r="G114" s="782">
        <v>5708</v>
      </c>
      <c r="H114" s="782">
        <v>5866</v>
      </c>
    </row>
    <row r="115" spans="2:8" ht="21" customHeight="1" hidden="1">
      <c r="B115" s="205" t="s">
        <v>336</v>
      </c>
      <c r="C115" s="802"/>
      <c r="D115" s="782"/>
      <c r="E115" s="782"/>
      <c r="F115" s="782"/>
      <c r="G115" s="782"/>
      <c r="H115" s="782"/>
    </row>
    <row r="116" spans="2:8" ht="21" customHeight="1" hidden="1">
      <c r="B116" s="205" t="s">
        <v>612</v>
      </c>
      <c r="C116" s="802">
        <v>32964</v>
      </c>
      <c r="D116" s="782">
        <v>50687</v>
      </c>
      <c r="E116" s="782">
        <v>38046</v>
      </c>
      <c r="F116" s="782">
        <v>21549</v>
      </c>
      <c r="G116" s="782">
        <v>5747</v>
      </c>
      <c r="H116" s="782">
        <v>5873</v>
      </c>
    </row>
    <row r="117" spans="2:8" ht="21" customHeight="1" hidden="1">
      <c r="B117" s="205" t="s">
        <v>337</v>
      </c>
      <c r="C117" s="802"/>
      <c r="D117" s="782"/>
      <c r="E117" s="782"/>
      <c r="F117" s="782"/>
      <c r="G117" s="782"/>
      <c r="H117" s="782"/>
    </row>
    <row r="118" spans="2:8" ht="21" customHeight="1" hidden="1">
      <c r="B118" s="205" t="s">
        <v>613</v>
      </c>
      <c r="C118" s="802">
        <v>32833</v>
      </c>
      <c r="D118" s="782">
        <v>50754</v>
      </c>
      <c r="E118" s="782">
        <v>38047</v>
      </c>
      <c r="F118" s="782">
        <v>21530</v>
      </c>
      <c r="G118" s="782">
        <v>5772</v>
      </c>
      <c r="H118" s="782">
        <v>5878</v>
      </c>
    </row>
    <row r="119" spans="2:8" ht="21" customHeight="1" hidden="1">
      <c r="B119" s="205" t="s">
        <v>338</v>
      </c>
      <c r="C119" s="802"/>
      <c r="D119" s="782"/>
      <c r="E119" s="782"/>
      <c r="F119" s="782"/>
      <c r="G119" s="782"/>
      <c r="H119" s="782"/>
    </row>
    <row r="120" spans="2:8" ht="21" customHeight="1">
      <c r="B120" s="205" t="s">
        <v>614</v>
      </c>
      <c r="C120" s="73">
        <f aca="true" t="shared" si="7" ref="C120:H120">C127</f>
        <v>32711</v>
      </c>
      <c r="D120" s="37">
        <f t="shared" si="7"/>
        <v>50907</v>
      </c>
      <c r="E120" s="37">
        <f t="shared" si="7"/>
        <v>37702</v>
      </c>
      <c r="F120" s="37">
        <f t="shared" si="7"/>
        <v>21712</v>
      </c>
      <c r="G120" s="37">
        <f t="shared" si="7"/>
        <v>5812</v>
      </c>
      <c r="H120" s="37">
        <f t="shared" si="7"/>
        <v>5921</v>
      </c>
    </row>
    <row r="121" spans="2:8" ht="21" customHeight="1" hidden="1">
      <c r="B121" s="205" t="s">
        <v>610</v>
      </c>
      <c r="C121" s="802">
        <v>32777</v>
      </c>
      <c r="D121" s="782">
        <v>50808</v>
      </c>
      <c r="E121" s="782">
        <v>37940</v>
      </c>
      <c r="F121" s="782">
        <v>21508</v>
      </c>
      <c r="G121" s="782">
        <v>5759</v>
      </c>
      <c r="H121" s="782">
        <v>5854</v>
      </c>
    </row>
    <row r="122" spans="2:8" ht="21" customHeight="1" hidden="1">
      <c r="B122" s="205" t="s">
        <v>335</v>
      </c>
      <c r="C122" s="802"/>
      <c r="D122" s="782"/>
      <c r="E122" s="782"/>
      <c r="F122" s="782"/>
      <c r="G122" s="782"/>
      <c r="H122" s="782"/>
    </row>
    <row r="123" spans="2:8" ht="21" customHeight="1" hidden="1">
      <c r="B123" s="205" t="s">
        <v>611</v>
      </c>
      <c r="C123" s="802">
        <v>32621</v>
      </c>
      <c r="D123" s="782">
        <v>51073</v>
      </c>
      <c r="E123" s="782">
        <v>37667</v>
      </c>
      <c r="F123" s="782">
        <v>21806</v>
      </c>
      <c r="G123" s="782">
        <v>5744</v>
      </c>
      <c r="H123" s="782">
        <v>5843</v>
      </c>
    </row>
    <row r="124" spans="2:8" ht="21" customHeight="1" hidden="1">
      <c r="B124" s="205" t="s">
        <v>336</v>
      </c>
      <c r="C124" s="802"/>
      <c r="D124" s="782"/>
      <c r="E124" s="782"/>
      <c r="F124" s="782"/>
      <c r="G124" s="782"/>
      <c r="H124" s="782"/>
    </row>
    <row r="125" spans="2:8" ht="21" customHeight="1" hidden="1">
      <c r="B125" s="205" t="s">
        <v>612</v>
      </c>
      <c r="C125" s="802">
        <v>32755</v>
      </c>
      <c r="D125" s="782">
        <v>50920</v>
      </c>
      <c r="E125" s="782">
        <v>37640</v>
      </c>
      <c r="F125" s="782">
        <v>21765</v>
      </c>
      <c r="G125" s="782">
        <v>5779</v>
      </c>
      <c r="H125" s="782">
        <v>5849</v>
      </c>
    </row>
    <row r="126" spans="2:8" ht="21" customHeight="1" hidden="1">
      <c r="B126" s="205" t="s">
        <v>337</v>
      </c>
      <c r="C126" s="802"/>
      <c r="D126" s="782"/>
      <c r="E126" s="782"/>
      <c r="F126" s="782"/>
      <c r="G126" s="782"/>
      <c r="H126" s="782"/>
    </row>
    <row r="127" spans="2:8" ht="21" customHeight="1" hidden="1">
      <c r="B127" s="205" t="s">
        <v>613</v>
      </c>
      <c r="C127" s="802">
        <v>32711</v>
      </c>
      <c r="D127" s="782">
        <v>50907</v>
      </c>
      <c r="E127" s="782">
        <v>37702</v>
      </c>
      <c r="F127" s="782">
        <v>21712</v>
      </c>
      <c r="G127" s="782">
        <v>5812</v>
      </c>
      <c r="H127" s="782">
        <v>5921</v>
      </c>
    </row>
    <row r="128" spans="2:8" ht="21" customHeight="1" hidden="1">
      <c r="B128" s="205" t="s">
        <v>338</v>
      </c>
      <c r="C128" s="802"/>
      <c r="D128" s="782"/>
      <c r="E128" s="782"/>
      <c r="F128" s="782"/>
      <c r="G128" s="782"/>
      <c r="H128" s="782"/>
    </row>
    <row r="129" spans="2:8" ht="15" customHeight="1">
      <c r="B129" s="205" t="s">
        <v>615</v>
      </c>
      <c r="C129" s="73">
        <v>32506</v>
      </c>
      <c r="D129" s="37">
        <v>51161</v>
      </c>
      <c r="E129" s="37">
        <v>37686</v>
      </c>
      <c r="F129" s="37">
        <v>21295</v>
      </c>
      <c r="G129" s="37">
        <v>5802</v>
      </c>
      <c r="H129" s="37">
        <v>5916</v>
      </c>
    </row>
    <row r="130" spans="2:8" ht="15" customHeight="1" hidden="1">
      <c r="B130" s="205" t="s">
        <v>610</v>
      </c>
      <c r="C130" s="802">
        <v>32640</v>
      </c>
      <c r="D130" s="782">
        <v>50896</v>
      </c>
      <c r="E130" s="782">
        <v>37719</v>
      </c>
      <c r="F130" s="782">
        <v>21654</v>
      </c>
      <c r="G130" s="782">
        <v>5838</v>
      </c>
      <c r="H130" s="782">
        <v>6024</v>
      </c>
    </row>
    <row r="131" spans="2:8" ht="15" customHeight="1" hidden="1">
      <c r="B131" s="205" t="s">
        <v>626</v>
      </c>
      <c r="C131" s="802"/>
      <c r="D131" s="782"/>
      <c r="E131" s="782"/>
      <c r="F131" s="782"/>
      <c r="G131" s="782"/>
      <c r="H131" s="782"/>
    </row>
    <row r="132" spans="2:8" ht="15" customHeight="1" hidden="1">
      <c r="B132" s="205" t="s">
        <v>611</v>
      </c>
      <c r="C132" s="802">
        <v>32510</v>
      </c>
      <c r="D132" s="782">
        <v>50906</v>
      </c>
      <c r="E132" s="782">
        <v>37619</v>
      </c>
      <c r="F132" s="782">
        <v>21513</v>
      </c>
      <c r="G132" s="782">
        <v>5840</v>
      </c>
      <c r="H132" s="782">
        <v>5987</v>
      </c>
    </row>
    <row r="133" spans="2:8" ht="15" customHeight="1" hidden="1">
      <c r="B133" s="205" t="s">
        <v>627</v>
      </c>
      <c r="C133" s="802"/>
      <c r="D133" s="782"/>
      <c r="E133" s="782"/>
      <c r="F133" s="782"/>
      <c r="G133" s="782"/>
      <c r="H133" s="782"/>
    </row>
    <row r="134" spans="2:8" ht="15" customHeight="1" hidden="1">
      <c r="B134" s="205" t="s">
        <v>612</v>
      </c>
      <c r="C134" s="802">
        <v>32538</v>
      </c>
      <c r="D134" s="782">
        <v>50999</v>
      </c>
      <c r="E134" s="782">
        <v>37671</v>
      </c>
      <c r="F134" s="782">
        <v>21396</v>
      </c>
      <c r="G134" s="782">
        <v>5844</v>
      </c>
      <c r="H134" s="782">
        <v>5906</v>
      </c>
    </row>
    <row r="135" spans="2:8" ht="15" customHeight="1" hidden="1">
      <c r="B135" s="205" t="s">
        <v>628</v>
      </c>
      <c r="C135" s="802"/>
      <c r="D135" s="782"/>
      <c r="E135" s="782"/>
      <c r="F135" s="782"/>
      <c r="G135" s="782"/>
      <c r="H135" s="782"/>
    </row>
    <row r="136" spans="2:8" ht="15" customHeight="1" hidden="1">
      <c r="B136" s="205" t="s">
        <v>613</v>
      </c>
      <c r="C136" s="802">
        <v>32506</v>
      </c>
      <c r="D136" s="782">
        <v>51161</v>
      </c>
      <c r="E136" s="782">
        <v>37686</v>
      </c>
      <c r="F136" s="782">
        <v>21295</v>
      </c>
      <c r="G136" s="782">
        <v>5802</v>
      </c>
      <c r="H136" s="782">
        <v>5916</v>
      </c>
    </row>
    <row r="137" spans="2:8" ht="15" customHeight="1" hidden="1">
      <c r="B137" s="205" t="s">
        <v>629</v>
      </c>
      <c r="C137" s="802"/>
      <c r="D137" s="782"/>
      <c r="E137" s="782"/>
      <c r="F137" s="782"/>
      <c r="G137" s="782"/>
      <c r="H137" s="782"/>
    </row>
    <row r="138" spans="2:8" ht="17.25" customHeight="1">
      <c r="B138" s="805" t="s">
        <v>616</v>
      </c>
      <c r="C138" s="782">
        <v>32345</v>
      </c>
      <c r="D138" s="782">
        <v>51391</v>
      </c>
      <c r="E138" s="782">
        <v>37821</v>
      </c>
      <c r="F138" s="782">
        <v>21203</v>
      </c>
      <c r="G138" s="782">
        <v>5830</v>
      </c>
      <c r="H138" s="782">
        <v>5845</v>
      </c>
    </row>
    <row r="139" spans="2:8" ht="9.75" customHeight="1">
      <c r="B139" s="805"/>
      <c r="C139" s="782"/>
      <c r="D139" s="782"/>
      <c r="E139" s="782"/>
      <c r="F139" s="782"/>
      <c r="G139" s="782"/>
      <c r="H139" s="782"/>
    </row>
    <row r="140" spans="2:8" ht="15" customHeight="1" hidden="1">
      <c r="B140" s="205" t="s">
        <v>610</v>
      </c>
      <c r="C140" s="802">
        <v>32444</v>
      </c>
      <c r="D140" s="782">
        <v>51174</v>
      </c>
      <c r="E140" s="782">
        <v>37600</v>
      </c>
      <c r="F140" s="782">
        <v>21237</v>
      </c>
      <c r="G140" s="782">
        <v>5801</v>
      </c>
      <c r="H140" s="782">
        <v>5888</v>
      </c>
    </row>
    <row r="141" spans="2:8" ht="15" customHeight="1" hidden="1">
      <c r="B141" s="205" t="s">
        <v>335</v>
      </c>
      <c r="C141" s="802"/>
      <c r="D141" s="782"/>
      <c r="E141" s="782"/>
      <c r="F141" s="782"/>
      <c r="G141" s="782"/>
      <c r="H141" s="782"/>
    </row>
    <row r="142" spans="2:8" ht="15" customHeight="1" hidden="1">
      <c r="B142" s="205" t="s">
        <v>611</v>
      </c>
      <c r="C142" s="782">
        <v>32370</v>
      </c>
      <c r="D142" s="782">
        <v>51214</v>
      </c>
      <c r="E142" s="782">
        <v>37622</v>
      </c>
      <c r="F142" s="782">
        <v>21209</v>
      </c>
      <c r="G142" s="782">
        <v>5795</v>
      </c>
      <c r="H142" s="782">
        <v>5844</v>
      </c>
    </row>
    <row r="143" spans="2:8" ht="15" customHeight="1" hidden="1">
      <c r="B143" s="205" t="s">
        <v>336</v>
      </c>
      <c r="C143" s="782"/>
      <c r="D143" s="782"/>
      <c r="E143" s="782"/>
      <c r="F143" s="782"/>
      <c r="G143" s="782"/>
      <c r="H143" s="782"/>
    </row>
    <row r="144" spans="2:8" ht="15" customHeight="1" hidden="1">
      <c r="B144" s="205" t="s">
        <v>612</v>
      </c>
      <c r="C144" s="782">
        <v>32421</v>
      </c>
      <c r="D144" s="782">
        <v>51260</v>
      </c>
      <c r="E144" s="782">
        <v>37750</v>
      </c>
      <c r="F144" s="782">
        <v>21208</v>
      </c>
      <c r="G144" s="782">
        <v>5790</v>
      </c>
      <c r="H144" s="782">
        <v>5813</v>
      </c>
    </row>
    <row r="145" spans="2:8" ht="15" customHeight="1" hidden="1">
      <c r="B145" s="205" t="s">
        <v>337</v>
      </c>
      <c r="C145" s="782"/>
      <c r="D145" s="782"/>
      <c r="E145" s="782"/>
      <c r="F145" s="782"/>
      <c r="G145" s="782"/>
      <c r="H145" s="782"/>
    </row>
    <row r="146" spans="2:8" ht="15" customHeight="1">
      <c r="B146" s="205" t="s">
        <v>613</v>
      </c>
      <c r="C146" s="782">
        <v>32345</v>
      </c>
      <c r="D146" s="782">
        <v>51391</v>
      </c>
      <c r="E146" s="782">
        <v>37821</v>
      </c>
      <c r="F146" s="782">
        <v>21203</v>
      </c>
      <c r="G146" s="782">
        <v>5830</v>
      </c>
      <c r="H146" s="782">
        <v>5845</v>
      </c>
    </row>
    <row r="147" spans="2:8" ht="15" customHeight="1">
      <c r="B147" s="205" t="s">
        <v>338</v>
      </c>
      <c r="C147" s="782"/>
      <c r="D147" s="782"/>
      <c r="E147" s="782"/>
      <c r="F147" s="782"/>
      <c r="G147" s="782"/>
      <c r="H147" s="782"/>
    </row>
    <row r="148" spans="2:8" ht="15" customHeight="1">
      <c r="B148" s="205" t="s">
        <v>617</v>
      </c>
      <c r="C148" s="37"/>
      <c r="D148" s="37"/>
      <c r="E148" s="37"/>
      <c r="F148" s="37"/>
      <c r="G148" s="37"/>
      <c r="H148" s="37"/>
    </row>
    <row r="149" spans="2:8" ht="15" customHeight="1">
      <c r="B149" s="205" t="s">
        <v>610</v>
      </c>
      <c r="C149" s="782">
        <v>32318</v>
      </c>
      <c r="D149" s="782">
        <v>51435</v>
      </c>
      <c r="E149" s="782">
        <v>38043</v>
      </c>
      <c r="F149" s="782">
        <v>21221</v>
      </c>
      <c r="G149" s="782">
        <v>5820</v>
      </c>
      <c r="H149" s="782">
        <v>5830</v>
      </c>
    </row>
    <row r="150" spans="2:8" ht="15" customHeight="1">
      <c r="B150" s="205" t="s">
        <v>335</v>
      </c>
      <c r="C150" s="782"/>
      <c r="D150" s="782"/>
      <c r="E150" s="782"/>
      <c r="F150" s="782"/>
      <c r="G150" s="782"/>
      <c r="H150" s="782"/>
    </row>
    <row r="151" spans="2:8" ht="15" customHeight="1">
      <c r="B151" s="205" t="s">
        <v>611</v>
      </c>
      <c r="C151" s="782">
        <v>32335</v>
      </c>
      <c r="D151" s="782">
        <v>51456</v>
      </c>
      <c r="E151" s="782">
        <v>38118</v>
      </c>
      <c r="F151" s="782">
        <v>21202</v>
      </c>
      <c r="G151" s="782">
        <v>5811</v>
      </c>
      <c r="H151" s="782">
        <v>5812</v>
      </c>
    </row>
    <row r="152" spans="2:8" ht="15" customHeight="1">
      <c r="B152" s="205" t="s">
        <v>336</v>
      </c>
      <c r="C152" s="782"/>
      <c r="D152" s="782"/>
      <c r="E152" s="782"/>
      <c r="F152" s="782"/>
      <c r="G152" s="782"/>
      <c r="H152" s="782"/>
    </row>
    <row r="153" spans="2:8" ht="15" customHeight="1">
      <c r="B153" s="205" t="s">
        <v>612</v>
      </c>
      <c r="C153" s="782">
        <v>32271</v>
      </c>
      <c r="D153" s="782">
        <v>51571</v>
      </c>
      <c r="E153" s="782">
        <v>38288</v>
      </c>
      <c r="F153" s="782">
        <v>21249</v>
      </c>
      <c r="G153" s="782">
        <v>5801</v>
      </c>
      <c r="H153" s="782">
        <v>5845</v>
      </c>
    </row>
    <row r="154" spans="2:8" ht="15" customHeight="1">
      <c r="B154" s="205" t="s">
        <v>337</v>
      </c>
      <c r="C154" s="782"/>
      <c r="D154" s="782"/>
      <c r="E154" s="782"/>
      <c r="F154" s="782"/>
      <c r="G154" s="782"/>
      <c r="H154" s="782"/>
    </row>
    <row r="155" spans="2:8" ht="15" customHeight="1">
      <c r="B155" s="205" t="s">
        <v>613</v>
      </c>
      <c r="C155" s="782">
        <v>32213</v>
      </c>
      <c r="D155" s="782">
        <v>51722</v>
      </c>
      <c r="E155" s="782">
        <v>38469</v>
      </c>
      <c r="F155" s="782">
        <v>21268</v>
      </c>
      <c r="G155" s="782">
        <v>5815</v>
      </c>
      <c r="H155" s="782">
        <v>5842</v>
      </c>
    </row>
    <row r="156" spans="2:8" ht="15" customHeight="1" thickBot="1">
      <c r="B156" s="205" t="s">
        <v>338</v>
      </c>
      <c r="C156" s="782"/>
      <c r="D156" s="782"/>
      <c r="E156" s="782"/>
      <c r="F156" s="782"/>
      <c r="G156" s="782"/>
      <c r="H156" s="782"/>
    </row>
    <row r="157" spans="2:8" ht="30" customHeight="1">
      <c r="B157" s="206" t="s">
        <v>618</v>
      </c>
      <c r="C157" s="744">
        <f aca="true" t="shared" si="8" ref="C157:H157">(C155-C153)/C153*100</f>
        <v>-0.17972792910043073</v>
      </c>
      <c r="D157" s="744">
        <f t="shared" si="8"/>
        <v>0.29280021717632004</v>
      </c>
      <c r="E157" s="744">
        <f t="shared" si="8"/>
        <v>0.4727329711659006</v>
      </c>
      <c r="F157" s="744">
        <f t="shared" si="8"/>
        <v>0.08941597251635372</v>
      </c>
      <c r="G157" s="744">
        <f t="shared" si="8"/>
        <v>0.24133770039648336</v>
      </c>
      <c r="H157" s="744">
        <f t="shared" si="8"/>
        <v>-0.05132591958939265</v>
      </c>
    </row>
    <row r="158" spans="2:8" ht="30" customHeight="1" thickBot="1">
      <c r="B158" s="293" t="s">
        <v>619</v>
      </c>
      <c r="C158" s="745"/>
      <c r="D158" s="745"/>
      <c r="E158" s="745"/>
      <c r="F158" s="745"/>
      <c r="G158" s="745"/>
      <c r="H158" s="745"/>
    </row>
    <row r="159" spans="2:8" ht="30" customHeight="1">
      <c r="B159" s="206" t="s">
        <v>620</v>
      </c>
      <c r="C159" s="744">
        <f aca="true" t="shared" si="9" ref="C159:H159">(C155-C146)/C146*100</f>
        <v>-0.4081001700417375</v>
      </c>
      <c r="D159" s="744">
        <f t="shared" si="9"/>
        <v>0.6440816485376817</v>
      </c>
      <c r="E159" s="744">
        <f t="shared" si="9"/>
        <v>1.713333862140081</v>
      </c>
      <c r="F159" s="744">
        <f t="shared" si="9"/>
        <v>0.30656039239730226</v>
      </c>
      <c r="G159" s="744">
        <f t="shared" si="9"/>
        <v>-0.2572898799313894</v>
      </c>
      <c r="H159" s="744">
        <f t="shared" si="9"/>
        <v>-0.05132591958939265</v>
      </c>
    </row>
    <row r="160" spans="2:8" ht="30" customHeight="1" thickBot="1">
      <c r="B160" s="293" t="s">
        <v>630</v>
      </c>
      <c r="C160" s="745"/>
      <c r="D160" s="745"/>
      <c r="E160" s="745"/>
      <c r="F160" s="745"/>
      <c r="G160" s="745"/>
      <c r="H160" s="745"/>
    </row>
    <row r="161" ht="21.75" customHeight="1">
      <c r="B161" s="16" t="s">
        <v>622</v>
      </c>
    </row>
    <row r="162" spans="2:3" ht="21.75" customHeight="1">
      <c r="B162" s="277"/>
      <c r="C162" s="74"/>
    </row>
    <row r="163" spans="2:8" ht="19.5" customHeight="1">
      <c r="B163" s="56" t="s">
        <v>631</v>
      </c>
      <c r="C163" s="56"/>
      <c r="D163" s="56"/>
      <c r="E163" s="56"/>
      <c r="F163" s="56"/>
      <c r="G163" s="56"/>
      <c r="H163" s="56"/>
    </row>
    <row r="164" ht="4.5" customHeight="1"/>
  </sheetData>
  <mergeCells count="328">
    <mergeCell ref="G153:G154"/>
    <mergeCell ref="H153:H154"/>
    <mergeCell ref="C73:C74"/>
    <mergeCell ref="D73:D74"/>
    <mergeCell ref="C153:C154"/>
    <mergeCell ref="D153:D154"/>
    <mergeCell ref="E153:E154"/>
    <mergeCell ref="F153:F154"/>
    <mergeCell ref="E73:E74"/>
    <mergeCell ref="F73:F74"/>
    <mergeCell ref="E112:E113"/>
    <mergeCell ref="F112:F113"/>
    <mergeCell ref="E105:E106"/>
    <mergeCell ref="F105:F106"/>
    <mergeCell ref="H75:H76"/>
    <mergeCell ref="G73:G74"/>
    <mergeCell ref="H73:H74"/>
    <mergeCell ref="H132:H133"/>
    <mergeCell ref="H130:H131"/>
    <mergeCell ref="H127:H128"/>
    <mergeCell ref="F130:F131"/>
    <mergeCell ref="G130:G131"/>
    <mergeCell ref="F69:F70"/>
    <mergeCell ref="G71:G72"/>
    <mergeCell ref="G105:G106"/>
    <mergeCell ref="G109:G110"/>
    <mergeCell ref="G107:G108"/>
    <mergeCell ref="C125:C126"/>
    <mergeCell ref="D125:D126"/>
    <mergeCell ref="E125:E126"/>
    <mergeCell ref="F125:F126"/>
    <mergeCell ref="D112:D113"/>
    <mergeCell ref="E56:E57"/>
    <mergeCell ref="C71:C72"/>
    <mergeCell ref="D71:D72"/>
    <mergeCell ref="E71:E72"/>
    <mergeCell ref="C62:C63"/>
    <mergeCell ref="D62:D63"/>
    <mergeCell ref="C60:C61"/>
    <mergeCell ref="D60:D61"/>
    <mergeCell ref="C58:C59"/>
    <mergeCell ref="D58:D59"/>
    <mergeCell ref="H52:H53"/>
    <mergeCell ref="F56:F57"/>
    <mergeCell ref="E103:E104"/>
    <mergeCell ref="F103:F104"/>
    <mergeCell ref="E62:E63"/>
    <mergeCell ref="F62:F63"/>
    <mergeCell ref="E60:E61"/>
    <mergeCell ref="F60:F61"/>
    <mergeCell ref="F58:F59"/>
    <mergeCell ref="F66:F67"/>
    <mergeCell ref="F52:F53"/>
    <mergeCell ref="E50:E51"/>
    <mergeCell ref="F50:F51"/>
    <mergeCell ref="F54:F55"/>
    <mergeCell ref="G52:G53"/>
    <mergeCell ref="F45:F46"/>
    <mergeCell ref="G50:G51"/>
    <mergeCell ref="H50:H51"/>
    <mergeCell ref="G45:G46"/>
    <mergeCell ref="H45:H46"/>
    <mergeCell ref="F47:F48"/>
    <mergeCell ref="G47:G48"/>
    <mergeCell ref="H47:H48"/>
    <mergeCell ref="C54:C55"/>
    <mergeCell ref="D54:D55"/>
    <mergeCell ref="C56:C57"/>
    <mergeCell ref="D56:D57"/>
    <mergeCell ref="C50:C51"/>
    <mergeCell ref="D50:D51"/>
    <mergeCell ref="C52:C53"/>
    <mergeCell ref="D52:D53"/>
    <mergeCell ref="C47:C48"/>
    <mergeCell ref="D47:D48"/>
    <mergeCell ref="C43:C44"/>
    <mergeCell ref="D43:D44"/>
    <mergeCell ref="C45:C46"/>
    <mergeCell ref="D45:D46"/>
    <mergeCell ref="G43:G44"/>
    <mergeCell ref="H43:H44"/>
    <mergeCell ref="F43:F44"/>
    <mergeCell ref="G41:G42"/>
    <mergeCell ref="F41:F42"/>
    <mergeCell ref="H41:H42"/>
    <mergeCell ref="A1:J1"/>
    <mergeCell ref="B2:I2"/>
    <mergeCell ref="C77:C78"/>
    <mergeCell ref="D77:D78"/>
    <mergeCell ref="E77:E78"/>
    <mergeCell ref="F77:F78"/>
    <mergeCell ref="G77:G78"/>
    <mergeCell ref="H77:H78"/>
    <mergeCell ref="E23:E24"/>
    <mergeCell ref="F23:F24"/>
    <mergeCell ref="C157:C158"/>
    <mergeCell ref="D157:D158"/>
    <mergeCell ref="E157:E158"/>
    <mergeCell ref="F157:F158"/>
    <mergeCell ref="C159:C160"/>
    <mergeCell ref="D159:D160"/>
    <mergeCell ref="E159:E160"/>
    <mergeCell ref="F159:F160"/>
    <mergeCell ref="G159:G160"/>
    <mergeCell ref="H159:H160"/>
    <mergeCell ref="G79:G80"/>
    <mergeCell ref="H79:H80"/>
    <mergeCell ref="G157:G158"/>
    <mergeCell ref="H157:H158"/>
    <mergeCell ref="G103:G104"/>
    <mergeCell ref="H103:H104"/>
    <mergeCell ref="G112:G113"/>
    <mergeCell ref="H112:H113"/>
    <mergeCell ref="G23:G24"/>
    <mergeCell ref="H23:H24"/>
    <mergeCell ref="C25:C26"/>
    <mergeCell ref="D25:D26"/>
    <mergeCell ref="E25:E26"/>
    <mergeCell ref="F25:F26"/>
    <mergeCell ref="G25:G26"/>
    <mergeCell ref="H25:H26"/>
    <mergeCell ref="C23:C24"/>
    <mergeCell ref="D23:D24"/>
    <mergeCell ref="C27:C28"/>
    <mergeCell ref="D27:D28"/>
    <mergeCell ref="E27:E28"/>
    <mergeCell ref="F27:F28"/>
    <mergeCell ref="C32:C33"/>
    <mergeCell ref="D32:D33"/>
    <mergeCell ref="E32:E33"/>
    <mergeCell ref="F32:F33"/>
    <mergeCell ref="C29:C30"/>
    <mergeCell ref="D29:D30"/>
    <mergeCell ref="E29:E30"/>
    <mergeCell ref="F29:F30"/>
    <mergeCell ref="H27:H28"/>
    <mergeCell ref="G29:G30"/>
    <mergeCell ref="H29:H30"/>
    <mergeCell ref="G32:G33"/>
    <mergeCell ref="H32:H33"/>
    <mergeCell ref="G27:G28"/>
    <mergeCell ref="D34:D35"/>
    <mergeCell ref="E34:E35"/>
    <mergeCell ref="E38:E39"/>
    <mergeCell ref="E75:E76"/>
    <mergeCell ref="E64:E65"/>
    <mergeCell ref="E54:E55"/>
    <mergeCell ref="E58:E59"/>
    <mergeCell ref="E45:E46"/>
    <mergeCell ref="E47:E48"/>
    <mergeCell ref="E52:E53"/>
    <mergeCell ref="C41:C42"/>
    <mergeCell ref="D41:D42"/>
    <mergeCell ref="E41:E42"/>
    <mergeCell ref="E43:E44"/>
    <mergeCell ref="H34:H35"/>
    <mergeCell ref="G36:G37"/>
    <mergeCell ref="H36:H37"/>
    <mergeCell ref="C36:C37"/>
    <mergeCell ref="D36:D37"/>
    <mergeCell ref="F34:F35"/>
    <mergeCell ref="E36:E37"/>
    <mergeCell ref="F36:F37"/>
    <mergeCell ref="G34:G35"/>
    <mergeCell ref="C34:C35"/>
    <mergeCell ref="C116:C117"/>
    <mergeCell ref="D116:D117"/>
    <mergeCell ref="C114:C115"/>
    <mergeCell ref="D114:D115"/>
    <mergeCell ref="C109:C110"/>
    <mergeCell ref="D109:D110"/>
    <mergeCell ref="C79:C80"/>
    <mergeCell ref="D79:D80"/>
    <mergeCell ref="C105:C106"/>
    <mergeCell ref="D105:D106"/>
    <mergeCell ref="F38:F39"/>
    <mergeCell ref="G116:G117"/>
    <mergeCell ref="H116:H117"/>
    <mergeCell ref="E116:E117"/>
    <mergeCell ref="F116:F117"/>
    <mergeCell ref="E114:E115"/>
    <mergeCell ref="F114:F115"/>
    <mergeCell ref="G114:G115"/>
    <mergeCell ref="H114:H115"/>
    <mergeCell ref="G38:G39"/>
    <mergeCell ref="H38:H39"/>
    <mergeCell ref="C118:C119"/>
    <mergeCell ref="D118:D119"/>
    <mergeCell ref="E118:E119"/>
    <mergeCell ref="F118:F119"/>
    <mergeCell ref="G118:G119"/>
    <mergeCell ref="H118:H119"/>
    <mergeCell ref="C38:C39"/>
    <mergeCell ref="D38:D39"/>
    <mergeCell ref="F71:F72"/>
    <mergeCell ref="F142:F143"/>
    <mergeCell ref="E109:E110"/>
    <mergeCell ref="F109:F110"/>
    <mergeCell ref="H136:H137"/>
    <mergeCell ref="F138:F139"/>
    <mergeCell ref="E140:E141"/>
    <mergeCell ref="G121:G122"/>
    <mergeCell ref="H121:H122"/>
    <mergeCell ref="G125:G126"/>
    <mergeCell ref="H125:H126"/>
    <mergeCell ref="H56:H57"/>
    <mergeCell ref="H109:H110"/>
    <mergeCell ref="G123:G124"/>
    <mergeCell ref="H123:H124"/>
    <mergeCell ref="H107:H108"/>
    <mergeCell ref="H105:H106"/>
    <mergeCell ref="G64:G65"/>
    <mergeCell ref="H64:H65"/>
    <mergeCell ref="G66:G67"/>
    <mergeCell ref="H66:H67"/>
    <mergeCell ref="C123:C124"/>
    <mergeCell ref="D123:D124"/>
    <mergeCell ref="H62:H63"/>
    <mergeCell ref="G54:G55"/>
    <mergeCell ref="H54:H55"/>
    <mergeCell ref="G56:G57"/>
    <mergeCell ref="G60:G61"/>
    <mergeCell ref="H60:H61"/>
    <mergeCell ref="G58:G59"/>
    <mergeCell ref="H58:H59"/>
    <mergeCell ref="G62:G63"/>
    <mergeCell ref="D121:D122"/>
    <mergeCell ref="E121:E122"/>
    <mergeCell ref="F121:F122"/>
    <mergeCell ref="F64:F65"/>
    <mergeCell ref="E79:E80"/>
    <mergeCell ref="F79:F80"/>
    <mergeCell ref="E107:E108"/>
    <mergeCell ref="F107:F108"/>
    <mergeCell ref="G69:G70"/>
    <mergeCell ref="G142:G143"/>
    <mergeCell ref="E123:E124"/>
    <mergeCell ref="E134:E135"/>
    <mergeCell ref="G127:G128"/>
    <mergeCell ref="E127:E128"/>
    <mergeCell ref="F127:F128"/>
    <mergeCell ref="F123:F124"/>
    <mergeCell ref="F140:F141"/>
    <mergeCell ref="G134:G135"/>
    <mergeCell ref="G136:G137"/>
    <mergeCell ref="C151:C152"/>
    <mergeCell ref="D151:D152"/>
    <mergeCell ref="C142:C143"/>
    <mergeCell ref="D142:D143"/>
    <mergeCell ref="C144:C145"/>
    <mergeCell ref="D144:D145"/>
    <mergeCell ref="G151:G152"/>
    <mergeCell ref="H151:H152"/>
    <mergeCell ref="E151:E152"/>
    <mergeCell ref="F151:F152"/>
    <mergeCell ref="F134:F135"/>
    <mergeCell ref="G140:G141"/>
    <mergeCell ref="D130:D131"/>
    <mergeCell ref="D134:D135"/>
    <mergeCell ref="F136:F137"/>
    <mergeCell ref="E136:E137"/>
    <mergeCell ref="E132:E133"/>
    <mergeCell ref="F132:F133"/>
    <mergeCell ref="G132:G133"/>
    <mergeCell ref="E130:E131"/>
    <mergeCell ref="C130:C131"/>
    <mergeCell ref="D136:D137"/>
    <mergeCell ref="C132:C133"/>
    <mergeCell ref="D132:D133"/>
    <mergeCell ref="C134:C135"/>
    <mergeCell ref="B58:B59"/>
    <mergeCell ref="C146:C147"/>
    <mergeCell ref="D146:D147"/>
    <mergeCell ref="C66:C67"/>
    <mergeCell ref="D66:D67"/>
    <mergeCell ref="C140:C141"/>
    <mergeCell ref="D140:D141"/>
    <mergeCell ref="C127:C128"/>
    <mergeCell ref="C103:C104"/>
    <mergeCell ref="D103:D104"/>
    <mergeCell ref="C64:C65"/>
    <mergeCell ref="D64:D65"/>
    <mergeCell ref="E66:E67"/>
    <mergeCell ref="D127:D128"/>
    <mergeCell ref="C107:C108"/>
    <mergeCell ref="D107:D108"/>
    <mergeCell ref="D69:D70"/>
    <mergeCell ref="E69:E70"/>
    <mergeCell ref="C112:C113"/>
    <mergeCell ref="C121:C122"/>
    <mergeCell ref="E146:E147"/>
    <mergeCell ref="B138:B139"/>
    <mergeCell ref="C136:C137"/>
    <mergeCell ref="C138:C139"/>
    <mergeCell ref="D138:D139"/>
    <mergeCell ref="E138:E139"/>
    <mergeCell ref="E144:E145"/>
    <mergeCell ref="E142:E143"/>
    <mergeCell ref="H71:H72"/>
    <mergeCell ref="F146:F147"/>
    <mergeCell ref="G146:G147"/>
    <mergeCell ref="H146:H147"/>
    <mergeCell ref="G138:G139"/>
    <mergeCell ref="H138:H139"/>
    <mergeCell ref="G144:G145"/>
    <mergeCell ref="H144:H145"/>
    <mergeCell ref="H142:H143"/>
    <mergeCell ref="H134:H135"/>
    <mergeCell ref="H69:H70"/>
    <mergeCell ref="C149:C150"/>
    <mergeCell ref="D149:D150"/>
    <mergeCell ref="E149:E150"/>
    <mergeCell ref="F149:F150"/>
    <mergeCell ref="G149:G150"/>
    <mergeCell ref="H149:H150"/>
    <mergeCell ref="C69:C70"/>
    <mergeCell ref="G75:G76"/>
    <mergeCell ref="F144:F145"/>
    <mergeCell ref="G155:G156"/>
    <mergeCell ref="H155:H156"/>
    <mergeCell ref="C75:C76"/>
    <mergeCell ref="D75:D76"/>
    <mergeCell ref="F75:F76"/>
    <mergeCell ref="C155:C156"/>
    <mergeCell ref="D155:D156"/>
    <mergeCell ref="E155:E156"/>
    <mergeCell ref="F155:F156"/>
    <mergeCell ref="H140:H14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  <rowBreaks count="1" manualBreakCount="1"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8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6.5"/>
  <cols>
    <col min="1" max="1" width="3.00390625" style="0" customWidth="1"/>
    <col min="3" max="3" width="12.625" style="0" customWidth="1"/>
    <col min="4" max="4" width="8.625" style="0" customWidth="1"/>
    <col min="5" max="6" width="7.625" style="0" customWidth="1"/>
    <col min="7" max="9" width="12.625" style="0" customWidth="1"/>
    <col min="10" max="10" width="2.625" style="0" customWidth="1"/>
  </cols>
  <sheetData>
    <row r="1" spans="1:10" ht="49.5" customHeight="1">
      <c r="A1" s="776" t="s">
        <v>324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2:10" ht="102" customHeight="1">
      <c r="B2" s="766" t="s">
        <v>718</v>
      </c>
      <c r="C2" s="808"/>
      <c r="D2" s="808"/>
      <c r="E2" s="808"/>
      <c r="F2" s="808"/>
      <c r="G2" s="808"/>
      <c r="H2" s="808"/>
      <c r="I2" s="808"/>
      <c r="J2" s="127"/>
    </row>
    <row r="21" ht="4.5" customHeight="1"/>
    <row r="36" ht="9.75" customHeight="1"/>
    <row r="37" ht="9.75" customHeight="1"/>
    <row r="38" ht="9.75" customHeight="1"/>
    <row r="39" ht="9.75" customHeight="1"/>
    <row r="43" spans="2:10" ht="16.5">
      <c r="B43" s="56" t="s">
        <v>258</v>
      </c>
      <c r="C43" s="56"/>
      <c r="D43" s="56"/>
      <c r="E43" s="56"/>
      <c r="F43" s="56"/>
      <c r="G43" s="56"/>
      <c r="H43" s="56"/>
      <c r="I43" s="56"/>
      <c r="J43" s="135"/>
    </row>
    <row r="44" ht="4.5" customHeight="1"/>
    <row r="45" spans="2:9" ht="30" customHeight="1">
      <c r="B45" s="2" t="s">
        <v>549</v>
      </c>
      <c r="C45" s="1"/>
      <c r="D45" s="1"/>
      <c r="E45" s="1"/>
      <c r="F45" s="1"/>
      <c r="G45" s="1"/>
      <c r="H45" s="1"/>
      <c r="I45" s="1"/>
    </row>
    <row r="46" spans="2:9" ht="21.75" thickBot="1">
      <c r="B46" s="230" t="s">
        <v>427</v>
      </c>
      <c r="C46" s="1"/>
      <c r="D46" s="1"/>
      <c r="E46" s="1"/>
      <c r="F46" s="1"/>
      <c r="G46" s="1"/>
      <c r="H46" s="1"/>
      <c r="I46" s="1"/>
    </row>
    <row r="47" spans="2:9" ht="19.5" customHeight="1">
      <c r="B47" s="703" t="s">
        <v>419</v>
      </c>
      <c r="C47" s="242" t="s">
        <v>550</v>
      </c>
      <c r="D47" s="830" t="s">
        <v>551</v>
      </c>
      <c r="E47" s="710"/>
      <c r="F47" s="711"/>
      <c r="G47" s="242" t="s">
        <v>552</v>
      </c>
      <c r="H47" s="239" t="s">
        <v>553</v>
      </c>
      <c r="I47" s="226" t="s">
        <v>81</v>
      </c>
    </row>
    <row r="48" spans="2:9" ht="19.5" customHeight="1">
      <c r="B48" s="704"/>
      <c r="C48" s="237" t="s">
        <v>554</v>
      </c>
      <c r="D48" s="817"/>
      <c r="E48" s="831"/>
      <c r="F48" s="818"/>
      <c r="G48" s="225" t="s">
        <v>555</v>
      </c>
      <c r="H48" s="225" t="s">
        <v>80</v>
      </c>
      <c r="I48" s="291" t="s">
        <v>556</v>
      </c>
    </row>
    <row r="49" spans="2:9" ht="19.5" customHeight="1">
      <c r="B49" s="704"/>
      <c r="C49" s="113" t="s">
        <v>242</v>
      </c>
      <c r="D49" s="834" t="s">
        <v>357</v>
      </c>
      <c r="E49" s="835"/>
      <c r="F49" s="836"/>
      <c r="G49" s="290" t="s">
        <v>557</v>
      </c>
      <c r="H49" s="292" t="s">
        <v>418</v>
      </c>
      <c r="I49" s="188" t="s">
        <v>358</v>
      </c>
    </row>
    <row r="50" spans="2:9" ht="19.5" customHeight="1">
      <c r="B50" s="704"/>
      <c r="C50" s="112" t="s">
        <v>359</v>
      </c>
      <c r="D50" s="837"/>
      <c r="E50" s="838"/>
      <c r="F50" s="839"/>
      <c r="G50" s="112" t="s">
        <v>242</v>
      </c>
      <c r="H50" s="112" t="s">
        <v>358</v>
      </c>
      <c r="I50" s="243"/>
    </row>
    <row r="51" spans="2:9" ht="19.5" customHeight="1">
      <c r="B51" s="688" t="s">
        <v>422</v>
      </c>
      <c r="C51" s="832" t="s">
        <v>360</v>
      </c>
      <c r="D51" s="238" t="s">
        <v>64</v>
      </c>
      <c r="E51" s="238" t="s">
        <v>361</v>
      </c>
      <c r="F51" s="244" t="s">
        <v>362</v>
      </c>
      <c r="G51" s="742" t="s">
        <v>286</v>
      </c>
      <c r="H51" s="742" t="s">
        <v>287</v>
      </c>
      <c r="I51" s="232"/>
    </row>
    <row r="52" spans="2:9" ht="19.5" customHeight="1">
      <c r="B52" s="729"/>
      <c r="C52" s="832"/>
      <c r="D52" s="112" t="s">
        <v>363</v>
      </c>
      <c r="E52" s="112" t="s">
        <v>364</v>
      </c>
      <c r="F52" s="188" t="s">
        <v>365</v>
      </c>
      <c r="G52" s="742"/>
      <c r="H52" s="742"/>
      <c r="I52" s="840" t="s">
        <v>288</v>
      </c>
    </row>
    <row r="53" spans="2:9" ht="21.75" customHeight="1" thickBot="1">
      <c r="B53" s="723"/>
      <c r="C53" s="833"/>
      <c r="D53" s="224" t="s">
        <v>273</v>
      </c>
      <c r="E53" s="224" t="s">
        <v>284</v>
      </c>
      <c r="F53" s="258" t="s">
        <v>285</v>
      </c>
      <c r="G53" s="726"/>
      <c r="H53" s="726"/>
      <c r="I53" s="841"/>
    </row>
    <row r="54" spans="2:9" ht="27.75" customHeight="1" hidden="1">
      <c r="B54" s="19" t="s">
        <v>22</v>
      </c>
      <c r="C54" s="7">
        <v>344</v>
      </c>
      <c r="D54" s="7">
        <v>203</v>
      </c>
      <c r="E54" s="7">
        <v>200</v>
      </c>
      <c r="F54" s="7">
        <v>3</v>
      </c>
      <c r="G54" s="7">
        <v>140</v>
      </c>
      <c r="H54" s="8">
        <v>59.12</v>
      </c>
      <c r="I54" s="36">
        <v>1.53</v>
      </c>
    </row>
    <row r="55" spans="2:9" ht="27" customHeight="1" hidden="1">
      <c r="B55" s="205" t="s">
        <v>316</v>
      </c>
      <c r="C55" s="7">
        <v>346</v>
      </c>
      <c r="D55" s="7">
        <v>202</v>
      </c>
      <c r="E55" s="7">
        <v>198</v>
      </c>
      <c r="F55" s="7">
        <v>4</v>
      </c>
      <c r="G55" s="7">
        <v>144</v>
      </c>
      <c r="H55" s="8">
        <v>58.26</v>
      </c>
      <c r="I55" s="36">
        <v>1.89</v>
      </c>
    </row>
    <row r="56" spans="2:9" ht="34.5" customHeight="1" hidden="1">
      <c r="B56" s="205" t="s">
        <v>406</v>
      </c>
      <c r="C56" s="7">
        <v>348</v>
      </c>
      <c r="D56" s="7">
        <v>207</v>
      </c>
      <c r="E56" s="7">
        <v>201</v>
      </c>
      <c r="F56" s="7">
        <v>7</v>
      </c>
      <c r="G56" s="7">
        <v>141</v>
      </c>
      <c r="H56" s="8">
        <v>59.57</v>
      </c>
      <c r="I56" s="36">
        <v>3.25</v>
      </c>
    </row>
    <row r="57" spans="2:9" ht="9.75" customHeight="1" hidden="1">
      <c r="B57" s="205"/>
      <c r="C57" s="5"/>
      <c r="D57" s="7"/>
      <c r="E57" s="7"/>
      <c r="F57" s="7"/>
      <c r="G57" s="7"/>
      <c r="H57" s="8"/>
      <c r="I57" s="36"/>
    </row>
    <row r="58" spans="2:9" ht="34.5" customHeight="1" hidden="1">
      <c r="B58" s="205" t="s">
        <v>407</v>
      </c>
      <c r="C58" s="37">
        <v>349</v>
      </c>
      <c r="D58" s="7">
        <v>205</v>
      </c>
      <c r="E58" s="7">
        <v>198</v>
      </c>
      <c r="F58" s="7">
        <v>7</v>
      </c>
      <c r="G58" s="7">
        <v>145</v>
      </c>
      <c r="H58" s="8">
        <v>58.62</v>
      </c>
      <c r="I58" s="36">
        <v>3.28</v>
      </c>
    </row>
    <row r="59" spans="2:9" ht="34.5" customHeight="1">
      <c r="B59" s="205" t="s">
        <v>408</v>
      </c>
      <c r="C59" s="37">
        <v>352</v>
      </c>
      <c r="D59" s="7">
        <v>205</v>
      </c>
      <c r="E59" s="7">
        <v>198</v>
      </c>
      <c r="F59" s="7">
        <v>7</v>
      </c>
      <c r="G59" s="7">
        <v>147</v>
      </c>
      <c r="H59" s="8">
        <v>58.19</v>
      </c>
      <c r="I59" s="36">
        <v>3.44</v>
      </c>
    </row>
    <row r="60" spans="2:9" ht="34.5" customHeight="1">
      <c r="B60" s="205" t="s">
        <v>409</v>
      </c>
      <c r="C60" s="37">
        <v>352</v>
      </c>
      <c r="D60" s="7">
        <v>203</v>
      </c>
      <c r="E60" s="7">
        <v>196</v>
      </c>
      <c r="F60" s="7">
        <v>7</v>
      </c>
      <c r="G60" s="7">
        <v>149</v>
      </c>
      <c r="H60" s="8">
        <v>57.79</v>
      </c>
      <c r="I60" s="36">
        <v>3.45</v>
      </c>
    </row>
    <row r="61" spans="2:9" ht="34.5" customHeight="1">
      <c r="B61" s="205" t="s">
        <v>410</v>
      </c>
      <c r="C61" s="37">
        <v>357</v>
      </c>
      <c r="D61" s="7">
        <v>202</v>
      </c>
      <c r="E61" s="7">
        <v>195</v>
      </c>
      <c r="F61" s="7">
        <v>7</v>
      </c>
      <c r="G61" s="7">
        <v>155</v>
      </c>
      <c r="H61" s="8">
        <v>56.7</v>
      </c>
      <c r="I61" s="36">
        <v>3.63</v>
      </c>
    </row>
    <row r="62" spans="2:9" ht="34.5" customHeight="1">
      <c r="B62" s="205" t="s">
        <v>411</v>
      </c>
      <c r="C62" s="37">
        <v>360</v>
      </c>
      <c r="D62" s="7">
        <v>204</v>
      </c>
      <c r="E62" s="7">
        <v>194</v>
      </c>
      <c r="F62" s="7">
        <v>10</v>
      </c>
      <c r="G62" s="7">
        <v>155</v>
      </c>
      <c r="H62" s="8">
        <v>56.82</v>
      </c>
      <c r="I62" s="36">
        <v>5.01</v>
      </c>
    </row>
    <row r="63" spans="2:9" ht="34.5" customHeight="1">
      <c r="B63" s="205" t="s">
        <v>412</v>
      </c>
      <c r="C63" s="37">
        <v>362</v>
      </c>
      <c r="D63" s="7">
        <v>204</v>
      </c>
      <c r="E63" s="7">
        <v>193</v>
      </c>
      <c r="F63" s="7">
        <v>11</v>
      </c>
      <c r="G63" s="7">
        <v>159</v>
      </c>
      <c r="H63" s="8">
        <v>56.21</v>
      </c>
      <c r="I63" s="36">
        <v>5.42</v>
      </c>
    </row>
    <row r="64" spans="2:9" ht="34.5" customHeight="1" hidden="1">
      <c r="B64" s="19" t="s">
        <v>21</v>
      </c>
      <c r="C64" s="37">
        <v>362</v>
      </c>
      <c r="D64" s="7">
        <v>204</v>
      </c>
      <c r="E64" s="7">
        <v>192</v>
      </c>
      <c r="F64" s="7">
        <v>11</v>
      </c>
      <c r="G64" s="7">
        <v>159</v>
      </c>
      <c r="H64" s="29">
        <v>56.2</v>
      </c>
      <c r="I64" s="47">
        <v>5.6</v>
      </c>
    </row>
    <row r="65" spans="2:9" ht="34.5" customHeight="1" hidden="1">
      <c r="B65" s="19" t="s">
        <v>26</v>
      </c>
      <c r="C65" s="37">
        <v>362</v>
      </c>
      <c r="D65" s="7">
        <v>203</v>
      </c>
      <c r="E65" s="7">
        <v>192</v>
      </c>
      <c r="F65" s="7">
        <v>11</v>
      </c>
      <c r="G65" s="7">
        <v>160</v>
      </c>
      <c r="H65" s="29">
        <v>56</v>
      </c>
      <c r="I65" s="47">
        <v>5.4</v>
      </c>
    </row>
    <row r="66" spans="2:9" ht="34.5" customHeight="1" hidden="1">
      <c r="B66" s="19" t="s">
        <v>27</v>
      </c>
      <c r="C66" s="37">
        <v>363</v>
      </c>
      <c r="D66" s="7">
        <v>206</v>
      </c>
      <c r="E66" s="7">
        <v>195</v>
      </c>
      <c r="F66" s="7">
        <v>11</v>
      </c>
      <c r="G66" s="7">
        <v>157</v>
      </c>
      <c r="H66" s="29">
        <v>56.7</v>
      </c>
      <c r="I66" s="47">
        <v>5.4</v>
      </c>
    </row>
    <row r="67" spans="2:9" ht="34.5" customHeight="1" hidden="1">
      <c r="B67" s="19" t="s">
        <v>28</v>
      </c>
      <c r="C67" s="37">
        <v>362</v>
      </c>
      <c r="D67" s="7">
        <v>203</v>
      </c>
      <c r="E67" s="7">
        <v>192</v>
      </c>
      <c r="F67" s="7">
        <v>11</v>
      </c>
      <c r="G67" s="7">
        <v>160</v>
      </c>
      <c r="H67" s="29">
        <v>56</v>
      </c>
      <c r="I67" s="47">
        <v>5.3</v>
      </c>
    </row>
    <row r="68" spans="2:9" ht="34.5" customHeight="1">
      <c r="B68" s="205" t="s">
        <v>542</v>
      </c>
      <c r="C68" s="165">
        <v>362</v>
      </c>
      <c r="D68" s="165">
        <v>202</v>
      </c>
      <c r="E68" s="165">
        <v>191</v>
      </c>
      <c r="F68" s="165">
        <v>10</v>
      </c>
      <c r="G68" s="165">
        <v>161</v>
      </c>
      <c r="H68" s="279">
        <v>55.7</v>
      </c>
      <c r="I68" s="279">
        <v>5.2</v>
      </c>
    </row>
    <row r="69" spans="2:9" ht="34.5" customHeight="1" hidden="1">
      <c r="B69" s="205" t="s">
        <v>21</v>
      </c>
      <c r="C69" s="802">
        <v>362</v>
      </c>
      <c r="D69" s="782">
        <v>200</v>
      </c>
      <c r="E69" s="782">
        <v>190</v>
      </c>
      <c r="F69" s="782">
        <v>10</v>
      </c>
      <c r="G69" s="782">
        <v>162</v>
      </c>
      <c r="H69" s="810">
        <v>55.2</v>
      </c>
      <c r="I69" s="810">
        <v>5.2</v>
      </c>
    </row>
    <row r="70" spans="2:9" ht="34.5" customHeight="1" hidden="1">
      <c r="B70" s="205" t="s">
        <v>335</v>
      </c>
      <c r="C70" s="802"/>
      <c r="D70" s="782"/>
      <c r="E70" s="782"/>
      <c r="F70" s="782"/>
      <c r="G70" s="782"/>
      <c r="H70" s="810"/>
      <c r="I70" s="810"/>
    </row>
    <row r="71" spans="2:9" ht="34.5" customHeight="1" hidden="1">
      <c r="B71" s="205" t="s">
        <v>26</v>
      </c>
      <c r="C71" s="802">
        <v>362</v>
      </c>
      <c r="D71" s="782">
        <v>199</v>
      </c>
      <c r="E71" s="782">
        <v>189</v>
      </c>
      <c r="F71" s="782">
        <v>10</v>
      </c>
      <c r="G71" s="782">
        <v>162</v>
      </c>
      <c r="H71" s="810">
        <v>55.1</v>
      </c>
      <c r="I71" s="810">
        <v>5.2</v>
      </c>
    </row>
    <row r="72" spans="2:9" ht="34.5" customHeight="1" hidden="1">
      <c r="B72" s="205" t="s">
        <v>336</v>
      </c>
      <c r="C72" s="786"/>
      <c r="D72" s="791"/>
      <c r="E72" s="791"/>
      <c r="F72" s="791"/>
      <c r="G72" s="791"/>
      <c r="H72" s="829"/>
      <c r="I72" s="829"/>
    </row>
    <row r="73" spans="2:9" ht="34.5" customHeight="1" hidden="1">
      <c r="B73" s="205" t="s">
        <v>27</v>
      </c>
      <c r="C73" s="802">
        <v>362</v>
      </c>
      <c r="D73" s="782">
        <v>205</v>
      </c>
      <c r="E73" s="782">
        <v>194</v>
      </c>
      <c r="F73" s="782">
        <v>11</v>
      </c>
      <c r="G73" s="782">
        <v>157</v>
      </c>
      <c r="H73" s="810">
        <v>56.6</v>
      </c>
      <c r="I73" s="810">
        <v>5.2</v>
      </c>
    </row>
    <row r="74" spans="2:9" ht="34.5" customHeight="1" hidden="1">
      <c r="B74" s="205" t="s">
        <v>337</v>
      </c>
      <c r="C74" s="802"/>
      <c r="D74" s="782"/>
      <c r="E74" s="782"/>
      <c r="F74" s="782"/>
      <c r="G74" s="782"/>
      <c r="H74" s="810"/>
      <c r="I74" s="810"/>
    </row>
    <row r="75" spans="2:9" ht="34.5" customHeight="1" hidden="1">
      <c r="B75" s="205" t="s">
        <v>28</v>
      </c>
      <c r="C75" s="802">
        <v>362</v>
      </c>
      <c r="D75" s="782">
        <v>202</v>
      </c>
      <c r="E75" s="782">
        <v>193</v>
      </c>
      <c r="F75" s="782">
        <v>10</v>
      </c>
      <c r="G75" s="782">
        <v>161</v>
      </c>
      <c r="H75" s="810">
        <v>55.7</v>
      </c>
      <c r="I75" s="810">
        <v>5.2</v>
      </c>
    </row>
    <row r="76" spans="2:9" ht="34.5" customHeight="1" hidden="1">
      <c r="B76" s="205" t="s">
        <v>338</v>
      </c>
      <c r="C76" s="802"/>
      <c r="D76" s="782"/>
      <c r="E76" s="782"/>
      <c r="F76" s="782"/>
      <c r="G76" s="782"/>
      <c r="H76" s="810"/>
      <c r="I76" s="810"/>
    </row>
    <row r="77" spans="2:9" ht="34.5" customHeight="1">
      <c r="B77" s="205" t="s">
        <v>413</v>
      </c>
      <c r="C77" s="73">
        <v>364</v>
      </c>
      <c r="D77" s="68">
        <v>205</v>
      </c>
      <c r="E77" s="68">
        <v>195</v>
      </c>
      <c r="F77" s="68">
        <v>9</v>
      </c>
      <c r="G77" s="68">
        <v>160</v>
      </c>
      <c r="H77" s="282">
        <v>56.2</v>
      </c>
      <c r="I77" s="147">
        <v>4.6</v>
      </c>
    </row>
    <row r="78" spans="2:9" ht="31.5" customHeight="1" hidden="1">
      <c r="B78" s="205" t="s">
        <v>543</v>
      </c>
      <c r="C78" s="802">
        <v>363</v>
      </c>
      <c r="D78" s="782">
        <v>203</v>
      </c>
      <c r="E78" s="782">
        <v>194</v>
      </c>
      <c r="F78" s="782">
        <v>10</v>
      </c>
      <c r="G78" s="782">
        <v>160</v>
      </c>
      <c r="H78" s="810">
        <v>56</v>
      </c>
      <c r="I78" s="810">
        <v>4.7</v>
      </c>
    </row>
    <row r="79" spans="2:9" ht="31.5" customHeight="1" hidden="1">
      <c r="B79" s="205" t="s">
        <v>335</v>
      </c>
      <c r="C79" s="802"/>
      <c r="D79" s="782"/>
      <c r="E79" s="782"/>
      <c r="F79" s="782"/>
      <c r="G79" s="782"/>
      <c r="H79" s="810"/>
      <c r="I79" s="810"/>
    </row>
    <row r="80" spans="2:9" ht="31.5" customHeight="1" hidden="1">
      <c r="B80" s="205" t="s">
        <v>544</v>
      </c>
      <c r="C80" s="802">
        <v>364</v>
      </c>
      <c r="D80" s="782">
        <v>204</v>
      </c>
      <c r="E80" s="782">
        <v>194</v>
      </c>
      <c r="F80" s="782">
        <v>10</v>
      </c>
      <c r="G80" s="782">
        <v>160</v>
      </c>
      <c r="H80" s="810">
        <v>56.1</v>
      </c>
      <c r="I80" s="810">
        <v>4.7</v>
      </c>
    </row>
    <row r="81" spans="2:9" ht="31.5" customHeight="1" hidden="1">
      <c r="B81" s="205" t="s">
        <v>336</v>
      </c>
      <c r="C81" s="802"/>
      <c r="D81" s="782"/>
      <c r="E81" s="782"/>
      <c r="F81" s="782"/>
      <c r="G81" s="782"/>
      <c r="H81" s="810"/>
      <c r="I81" s="810"/>
    </row>
    <row r="82" spans="2:9" ht="31.5" customHeight="1" hidden="1">
      <c r="B82" s="205" t="s">
        <v>545</v>
      </c>
      <c r="C82" s="802">
        <v>364</v>
      </c>
      <c r="D82" s="782">
        <v>209</v>
      </c>
      <c r="E82" s="782">
        <v>199</v>
      </c>
      <c r="F82" s="782">
        <v>10</v>
      </c>
      <c r="G82" s="782">
        <v>155</v>
      </c>
      <c r="H82" s="810">
        <v>57.4</v>
      </c>
      <c r="I82" s="810">
        <v>4.7</v>
      </c>
    </row>
    <row r="83" spans="2:9" ht="31.5" customHeight="1" hidden="1">
      <c r="B83" s="205" t="s">
        <v>337</v>
      </c>
      <c r="C83" s="802"/>
      <c r="D83" s="782"/>
      <c r="E83" s="782"/>
      <c r="F83" s="782"/>
      <c r="G83" s="782"/>
      <c r="H83" s="810"/>
      <c r="I83" s="810"/>
    </row>
    <row r="84" spans="2:9" ht="31.5" customHeight="1" hidden="1">
      <c r="B84" s="205" t="s">
        <v>546</v>
      </c>
      <c r="C84" s="802">
        <v>365</v>
      </c>
      <c r="D84" s="782">
        <v>201</v>
      </c>
      <c r="E84" s="782">
        <v>193</v>
      </c>
      <c r="F84" s="782">
        <v>9</v>
      </c>
      <c r="G84" s="782">
        <v>164</v>
      </c>
      <c r="H84" s="810">
        <v>55.2</v>
      </c>
      <c r="I84" s="810">
        <v>4.3</v>
      </c>
    </row>
    <row r="85" spans="2:9" ht="31.5" customHeight="1" hidden="1">
      <c r="B85" s="205" t="s">
        <v>338</v>
      </c>
      <c r="C85" s="802"/>
      <c r="D85" s="782"/>
      <c r="E85" s="782"/>
      <c r="F85" s="782"/>
      <c r="G85" s="782"/>
      <c r="H85" s="810"/>
      <c r="I85" s="810"/>
    </row>
    <row r="86" spans="2:9" ht="34.5" customHeight="1">
      <c r="B86" s="205" t="s">
        <v>414</v>
      </c>
      <c r="C86" s="37">
        <v>367</v>
      </c>
      <c r="D86" s="37">
        <v>208</v>
      </c>
      <c r="E86" s="37">
        <v>199</v>
      </c>
      <c r="F86" s="37">
        <v>9</v>
      </c>
      <c r="G86" s="37">
        <v>160</v>
      </c>
      <c r="H86" s="76">
        <v>56.5</v>
      </c>
      <c r="I86" s="76">
        <v>4.3</v>
      </c>
    </row>
    <row r="87" spans="2:9" ht="19.5" customHeight="1" hidden="1">
      <c r="B87" s="205" t="s">
        <v>543</v>
      </c>
      <c r="C87" s="802">
        <v>365</v>
      </c>
      <c r="D87" s="782">
        <v>205</v>
      </c>
      <c r="E87" s="782">
        <v>195</v>
      </c>
      <c r="F87" s="782">
        <v>9</v>
      </c>
      <c r="G87" s="782">
        <v>161</v>
      </c>
      <c r="H87" s="810">
        <v>56</v>
      </c>
      <c r="I87" s="810">
        <v>4.4</v>
      </c>
    </row>
    <row r="88" spans="2:9" ht="19.5" customHeight="1" hidden="1">
      <c r="B88" s="205" t="s">
        <v>335</v>
      </c>
      <c r="C88" s="802"/>
      <c r="D88" s="782"/>
      <c r="E88" s="782"/>
      <c r="F88" s="782"/>
      <c r="G88" s="782"/>
      <c r="H88" s="810"/>
      <c r="I88" s="810"/>
    </row>
    <row r="89" spans="2:9" ht="19.5" customHeight="1" hidden="1">
      <c r="B89" s="205" t="s">
        <v>442</v>
      </c>
      <c r="C89" s="802">
        <v>366</v>
      </c>
      <c r="D89" s="782">
        <v>207</v>
      </c>
      <c r="E89" s="782">
        <v>198</v>
      </c>
      <c r="F89" s="782">
        <v>9</v>
      </c>
      <c r="G89" s="782">
        <v>159</v>
      </c>
      <c r="H89" s="810">
        <v>56.6</v>
      </c>
      <c r="I89" s="810">
        <v>4.4</v>
      </c>
    </row>
    <row r="90" spans="2:9" ht="19.5" customHeight="1" hidden="1">
      <c r="B90" s="311" t="s">
        <v>443</v>
      </c>
      <c r="C90" s="802"/>
      <c r="D90" s="782"/>
      <c r="E90" s="782"/>
      <c r="F90" s="782"/>
      <c r="G90" s="782"/>
      <c r="H90" s="810"/>
      <c r="I90" s="810"/>
    </row>
    <row r="91" spans="2:9" ht="19.5" customHeight="1" hidden="1">
      <c r="B91" s="205" t="s">
        <v>457</v>
      </c>
      <c r="C91" s="802">
        <v>368</v>
      </c>
      <c r="D91" s="782">
        <v>208</v>
      </c>
      <c r="E91" s="782">
        <v>199</v>
      </c>
      <c r="F91" s="782">
        <v>9</v>
      </c>
      <c r="G91" s="782">
        <v>160</v>
      </c>
      <c r="H91" s="810">
        <v>56.5</v>
      </c>
      <c r="I91" s="810">
        <v>4.2</v>
      </c>
    </row>
    <row r="92" spans="2:9" ht="19.5" customHeight="1" hidden="1">
      <c r="B92" s="311" t="s">
        <v>458</v>
      </c>
      <c r="C92" s="802"/>
      <c r="D92" s="782"/>
      <c r="E92" s="782"/>
      <c r="F92" s="782"/>
      <c r="G92" s="782"/>
      <c r="H92" s="810"/>
      <c r="I92" s="810"/>
    </row>
    <row r="93" spans="2:9" ht="34.5" customHeight="1">
      <c r="B93" s="205" t="s">
        <v>463</v>
      </c>
      <c r="C93" s="37">
        <v>370</v>
      </c>
      <c r="D93" s="37">
        <v>214</v>
      </c>
      <c r="E93" s="37">
        <v>205</v>
      </c>
      <c r="F93" s="37">
        <v>9</v>
      </c>
      <c r="G93" s="37">
        <v>156</v>
      </c>
      <c r="H93" s="76">
        <v>57.8</v>
      </c>
      <c r="I93" s="76">
        <v>4.1</v>
      </c>
    </row>
    <row r="94" spans="2:9" ht="19.5" customHeight="1" hidden="1">
      <c r="B94" s="205" t="s">
        <v>442</v>
      </c>
      <c r="C94" s="802">
        <v>369</v>
      </c>
      <c r="D94" s="782">
        <v>211</v>
      </c>
      <c r="E94" s="782">
        <v>202</v>
      </c>
      <c r="F94" s="782">
        <v>9</v>
      </c>
      <c r="G94" s="782">
        <v>158</v>
      </c>
      <c r="H94" s="810">
        <v>57.1</v>
      </c>
      <c r="I94" s="810">
        <v>4.1</v>
      </c>
    </row>
    <row r="95" spans="2:9" ht="19.5" customHeight="1" hidden="1">
      <c r="B95" s="311" t="s">
        <v>443</v>
      </c>
      <c r="C95" s="802"/>
      <c r="D95" s="782"/>
      <c r="E95" s="782"/>
      <c r="F95" s="782"/>
      <c r="G95" s="782"/>
      <c r="H95" s="810"/>
      <c r="I95" s="810"/>
    </row>
    <row r="96" spans="1:10" ht="19.5" customHeight="1" hidden="1">
      <c r="A96" s="74"/>
      <c r="B96" s="205" t="s">
        <v>457</v>
      </c>
      <c r="C96" s="802">
        <v>370</v>
      </c>
      <c r="D96" s="782">
        <v>217</v>
      </c>
      <c r="E96" s="782">
        <v>208</v>
      </c>
      <c r="F96" s="782">
        <v>9</v>
      </c>
      <c r="G96" s="782">
        <v>153</v>
      </c>
      <c r="H96" s="810">
        <v>58.6</v>
      </c>
      <c r="I96" s="810">
        <v>4.1</v>
      </c>
      <c r="J96" s="74"/>
    </row>
    <row r="97" spans="1:10" ht="19.5" customHeight="1" hidden="1">
      <c r="A97" s="74"/>
      <c r="B97" s="311" t="s">
        <v>458</v>
      </c>
      <c r="C97" s="802"/>
      <c r="D97" s="782"/>
      <c r="E97" s="782"/>
      <c r="F97" s="782"/>
      <c r="G97" s="782"/>
      <c r="H97" s="810"/>
      <c r="I97" s="810"/>
      <c r="J97" s="74"/>
    </row>
    <row r="98" spans="1:10" ht="27.75" customHeight="1">
      <c r="A98" s="74"/>
      <c r="B98" s="205" t="s">
        <v>523</v>
      </c>
      <c r="C98" s="73">
        <v>372</v>
      </c>
      <c r="D98" s="37">
        <v>217</v>
      </c>
      <c r="E98" s="37">
        <v>208.5</v>
      </c>
      <c r="F98" s="37">
        <v>9</v>
      </c>
      <c r="G98" s="37">
        <v>155</v>
      </c>
      <c r="H98" s="76">
        <v>58.35</v>
      </c>
      <c r="I98" s="76">
        <v>4.05</v>
      </c>
      <c r="J98" s="74"/>
    </row>
    <row r="99" spans="1:10" ht="19.5" customHeight="1" hidden="1">
      <c r="A99" s="74"/>
      <c r="B99" s="205" t="s">
        <v>442</v>
      </c>
      <c r="C99" s="802">
        <v>371</v>
      </c>
      <c r="D99" s="782">
        <v>216</v>
      </c>
      <c r="E99" s="782">
        <v>208</v>
      </c>
      <c r="F99" s="782">
        <v>9</v>
      </c>
      <c r="G99" s="782">
        <v>155</v>
      </c>
      <c r="H99" s="810">
        <v>58.3</v>
      </c>
      <c r="I99" s="810">
        <v>4</v>
      </c>
      <c r="J99" s="74"/>
    </row>
    <row r="100" spans="1:10" ht="19.5" customHeight="1" hidden="1">
      <c r="A100" s="74"/>
      <c r="B100" s="311" t="s">
        <v>443</v>
      </c>
      <c r="C100" s="802"/>
      <c r="D100" s="782"/>
      <c r="E100" s="782"/>
      <c r="F100" s="782"/>
      <c r="G100" s="782"/>
      <c r="H100" s="810"/>
      <c r="I100" s="810"/>
      <c r="J100" s="74"/>
    </row>
    <row r="101" spans="1:10" ht="19.5" customHeight="1">
      <c r="A101" s="74"/>
      <c r="B101" s="205" t="s">
        <v>457</v>
      </c>
      <c r="C101" s="802">
        <v>373</v>
      </c>
      <c r="D101" s="782">
        <v>218</v>
      </c>
      <c r="E101" s="782">
        <v>209</v>
      </c>
      <c r="F101" s="782">
        <v>9</v>
      </c>
      <c r="G101" s="782">
        <v>155</v>
      </c>
      <c r="H101" s="810">
        <v>58.4</v>
      </c>
      <c r="I101" s="810">
        <v>4.1</v>
      </c>
      <c r="J101" s="74"/>
    </row>
    <row r="102" spans="1:10" ht="19.5" customHeight="1">
      <c r="A102" s="74"/>
      <c r="B102" s="311" t="s">
        <v>458</v>
      </c>
      <c r="C102" s="802"/>
      <c r="D102" s="782"/>
      <c r="E102" s="782"/>
      <c r="F102" s="782"/>
      <c r="G102" s="782"/>
      <c r="H102" s="810"/>
      <c r="I102" s="810"/>
      <c r="J102" s="74"/>
    </row>
    <row r="103" spans="1:10" ht="27.75" customHeight="1">
      <c r="A103" s="74"/>
      <c r="B103" s="205" t="s">
        <v>578</v>
      </c>
      <c r="C103" s="73"/>
      <c r="D103" s="37"/>
      <c r="E103" s="37"/>
      <c r="F103" s="37"/>
      <c r="G103" s="37"/>
      <c r="H103" s="76"/>
      <c r="I103" s="76"/>
      <c r="J103" s="74"/>
    </row>
    <row r="104" spans="1:10" ht="19.5" customHeight="1">
      <c r="A104" s="74"/>
      <c r="B104" s="205" t="s">
        <v>442</v>
      </c>
      <c r="C104" s="802">
        <v>374</v>
      </c>
      <c r="D104" s="782">
        <v>212</v>
      </c>
      <c r="E104" s="782">
        <v>204</v>
      </c>
      <c r="F104" s="782">
        <v>9</v>
      </c>
      <c r="G104" s="782">
        <v>162</v>
      </c>
      <c r="H104" s="810">
        <v>56.6</v>
      </c>
      <c r="I104" s="810">
        <v>4.1</v>
      </c>
      <c r="J104" s="74"/>
    </row>
    <row r="105" spans="1:10" ht="19.5" customHeight="1">
      <c r="A105" s="74"/>
      <c r="B105" s="311" t="s">
        <v>443</v>
      </c>
      <c r="C105" s="802"/>
      <c r="D105" s="782"/>
      <c r="E105" s="782"/>
      <c r="F105" s="782"/>
      <c r="G105" s="782"/>
      <c r="H105" s="810"/>
      <c r="I105" s="810"/>
      <c r="J105" s="74"/>
    </row>
    <row r="106" spans="1:10" ht="19.5" customHeight="1">
      <c r="A106" s="74"/>
      <c r="B106" s="205" t="s">
        <v>457</v>
      </c>
      <c r="C106" s="802">
        <v>377</v>
      </c>
      <c r="D106" s="782">
        <v>215</v>
      </c>
      <c r="E106" s="782">
        <v>205</v>
      </c>
      <c r="F106" s="782">
        <v>10</v>
      </c>
      <c r="G106" s="782">
        <v>162</v>
      </c>
      <c r="H106" s="810">
        <v>56.9</v>
      </c>
      <c r="I106" s="810">
        <v>4.5</v>
      </c>
      <c r="J106" s="74"/>
    </row>
    <row r="107" spans="1:10" ht="19.5" customHeight="1" thickBot="1">
      <c r="A107" s="74"/>
      <c r="B107" s="298" t="s">
        <v>458</v>
      </c>
      <c r="C107" s="803"/>
      <c r="D107" s="804"/>
      <c r="E107" s="804"/>
      <c r="F107" s="804"/>
      <c r="G107" s="804"/>
      <c r="H107" s="846"/>
      <c r="I107" s="846"/>
      <c r="J107" s="57"/>
    </row>
    <row r="108" spans="1:10" ht="19.5" customHeight="1">
      <c r="A108" s="74"/>
      <c r="B108" s="363"/>
      <c r="C108" s="37"/>
      <c r="D108" s="37"/>
      <c r="E108" s="37"/>
      <c r="F108" s="37"/>
      <c r="G108" s="37"/>
      <c r="H108" s="76"/>
      <c r="I108" s="76"/>
      <c r="J108" s="74"/>
    </row>
    <row r="109" spans="2:3" ht="18" customHeight="1">
      <c r="B109" s="98" t="s">
        <v>444</v>
      </c>
      <c r="C109" s="74"/>
    </row>
    <row r="110" ht="18" customHeight="1">
      <c r="B110" s="137" t="s">
        <v>445</v>
      </c>
    </row>
    <row r="111" ht="18" customHeight="1">
      <c r="B111" s="137"/>
    </row>
    <row r="112" ht="18" customHeight="1">
      <c r="B112" s="137"/>
    </row>
    <row r="113" spans="2:9" ht="19.5" customHeight="1">
      <c r="B113" s="56" t="s">
        <v>558</v>
      </c>
      <c r="C113" s="56"/>
      <c r="D113" s="56"/>
      <c r="E113" s="56"/>
      <c r="F113" s="56"/>
      <c r="G113" s="56"/>
      <c r="H113" s="56"/>
      <c r="I113" s="56"/>
    </row>
    <row r="114" spans="3:9" ht="30" customHeight="1">
      <c r="C114" s="2" t="s">
        <v>559</v>
      </c>
      <c r="D114" s="1"/>
      <c r="E114" s="1"/>
      <c r="F114" s="56"/>
      <c r="G114" s="1"/>
      <c r="H114" s="1"/>
      <c r="I114" s="270" t="s">
        <v>560</v>
      </c>
    </row>
    <row r="115" spans="2:9" ht="30" customHeight="1" thickBot="1">
      <c r="B115" s="235"/>
      <c r="C115" s="230" t="s">
        <v>428</v>
      </c>
      <c r="D115" s="234"/>
      <c r="E115" s="1"/>
      <c r="F115" s="234"/>
      <c r="G115" s="1"/>
      <c r="H115" s="1"/>
      <c r="I115" s="245" t="s">
        <v>371</v>
      </c>
    </row>
    <row r="116" spans="2:9" ht="19.5" customHeight="1">
      <c r="B116" s="703" t="s">
        <v>419</v>
      </c>
      <c r="C116" s="824" t="s">
        <v>82</v>
      </c>
      <c r="D116" s="269" t="s">
        <v>561</v>
      </c>
      <c r="E116" s="709" t="s">
        <v>562</v>
      </c>
      <c r="F116" s="710"/>
      <c r="G116" s="710"/>
      <c r="H116" s="711"/>
      <c r="I116" s="709" t="s">
        <v>84</v>
      </c>
    </row>
    <row r="117" spans="2:9" ht="19.5" customHeight="1">
      <c r="B117" s="704"/>
      <c r="C117" s="825"/>
      <c r="D117" s="264" t="s">
        <v>83</v>
      </c>
      <c r="E117" s="826" t="s">
        <v>281</v>
      </c>
      <c r="F117" s="827"/>
      <c r="G117" s="827"/>
      <c r="H117" s="828"/>
      <c r="I117" s="817"/>
    </row>
    <row r="118" spans="2:9" ht="19.5" customHeight="1">
      <c r="B118" s="704"/>
      <c r="C118" s="825"/>
      <c r="D118" s="742" t="s">
        <v>280</v>
      </c>
      <c r="E118" s="815" t="s">
        <v>64</v>
      </c>
      <c r="F118" s="816"/>
      <c r="G118" s="727" t="s">
        <v>563</v>
      </c>
      <c r="H118" s="727" t="s">
        <v>85</v>
      </c>
      <c r="I118" s="819" t="s">
        <v>283</v>
      </c>
    </row>
    <row r="119" spans="2:9" ht="19.5" customHeight="1">
      <c r="B119" s="729" t="s">
        <v>421</v>
      </c>
      <c r="C119" s="825"/>
      <c r="D119" s="812"/>
      <c r="E119" s="817"/>
      <c r="F119" s="818"/>
      <c r="G119" s="728"/>
      <c r="H119" s="728"/>
      <c r="I119" s="819"/>
    </row>
    <row r="120" spans="2:9" ht="19.5" customHeight="1">
      <c r="B120" s="729"/>
      <c r="C120" s="691" t="s">
        <v>297</v>
      </c>
      <c r="D120" s="812"/>
      <c r="E120" s="819" t="s">
        <v>273</v>
      </c>
      <c r="F120" s="820"/>
      <c r="G120" s="716" t="s">
        <v>564</v>
      </c>
      <c r="H120" s="716" t="s">
        <v>282</v>
      </c>
      <c r="I120" s="819"/>
    </row>
    <row r="121" spans="2:9" ht="19.5" customHeight="1" thickBot="1">
      <c r="B121" s="723"/>
      <c r="C121" s="814"/>
      <c r="D121" s="813"/>
      <c r="E121" s="821"/>
      <c r="F121" s="822"/>
      <c r="G121" s="823"/>
      <c r="H121" s="823"/>
      <c r="I121" s="821"/>
    </row>
    <row r="122" spans="2:9" ht="28.5" customHeight="1" hidden="1">
      <c r="B122" s="19" t="s">
        <v>22</v>
      </c>
      <c r="C122" s="7">
        <v>200</v>
      </c>
      <c r="D122" s="7">
        <v>25</v>
      </c>
      <c r="E122" s="844">
        <v>85</v>
      </c>
      <c r="F122" s="845"/>
      <c r="G122" s="7">
        <v>54</v>
      </c>
      <c r="H122" s="7">
        <v>31</v>
      </c>
      <c r="I122" s="9">
        <v>90</v>
      </c>
    </row>
    <row r="123" spans="2:9" ht="26.25" customHeight="1" hidden="1">
      <c r="B123" s="205" t="s">
        <v>316</v>
      </c>
      <c r="C123" s="7">
        <v>198</v>
      </c>
      <c r="D123" s="7">
        <v>22</v>
      </c>
      <c r="E123" s="731">
        <v>77</v>
      </c>
      <c r="F123" s="811"/>
      <c r="G123" s="7">
        <v>48</v>
      </c>
      <c r="H123" s="7">
        <v>29</v>
      </c>
      <c r="I123" s="9">
        <v>98</v>
      </c>
    </row>
    <row r="124" spans="2:9" ht="34.5" customHeight="1" hidden="1">
      <c r="B124" s="205" t="s">
        <v>406</v>
      </c>
      <c r="C124" s="7">
        <v>201</v>
      </c>
      <c r="D124" s="7">
        <v>21</v>
      </c>
      <c r="E124" s="731">
        <v>76</v>
      </c>
      <c r="F124" s="811"/>
      <c r="G124" s="7">
        <v>48</v>
      </c>
      <c r="H124" s="7">
        <v>27</v>
      </c>
      <c r="I124" s="9">
        <v>104</v>
      </c>
    </row>
    <row r="125" spans="2:9" ht="15" customHeight="1" hidden="1">
      <c r="B125" s="205"/>
      <c r="C125" s="7"/>
      <c r="D125" s="7"/>
      <c r="E125" s="731"/>
      <c r="F125" s="811"/>
      <c r="G125" s="7"/>
      <c r="H125" s="7"/>
      <c r="I125" s="9"/>
    </row>
    <row r="126" spans="2:9" ht="34.5" customHeight="1" hidden="1">
      <c r="B126" s="205" t="s">
        <v>407</v>
      </c>
      <c r="C126" s="37">
        <v>198</v>
      </c>
      <c r="D126" s="37">
        <v>20</v>
      </c>
      <c r="E126" s="731">
        <v>79</v>
      </c>
      <c r="F126" s="811"/>
      <c r="G126" s="7">
        <v>51</v>
      </c>
      <c r="H126" s="7">
        <v>27</v>
      </c>
      <c r="I126" s="9">
        <v>99</v>
      </c>
    </row>
    <row r="127" spans="2:9" ht="34.5" customHeight="1">
      <c r="B127" s="205" t="s">
        <v>408</v>
      </c>
      <c r="C127" s="37">
        <v>198</v>
      </c>
      <c r="D127" s="37">
        <v>20</v>
      </c>
      <c r="E127" s="731">
        <v>75</v>
      </c>
      <c r="F127" s="811"/>
      <c r="G127" s="7">
        <v>49</v>
      </c>
      <c r="H127" s="7">
        <v>25</v>
      </c>
      <c r="I127" s="9">
        <v>103</v>
      </c>
    </row>
    <row r="128" spans="2:9" ht="34.5" customHeight="1">
      <c r="B128" s="205" t="s">
        <v>409</v>
      </c>
      <c r="C128" s="37">
        <v>196</v>
      </c>
      <c r="D128" s="37">
        <v>20</v>
      </c>
      <c r="E128" s="731">
        <v>70</v>
      </c>
      <c r="F128" s="811"/>
      <c r="G128" s="7">
        <v>47</v>
      </c>
      <c r="H128" s="7">
        <v>24</v>
      </c>
      <c r="I128" s="9">
        <v>107</v>
      </c>
    </row>
    <row r="129" spans="2:9" ht="34.5" customHeight="1">
      <c r="B129" s="205" t="s">
        <v>410</v>
      </c>
      <c r="C129" s="37">
        <v>195</v>
      </c>
      <c r="D129" s="37">
        <v>18</v>
      </c>
      <c r="E129" s="731">
        <v>71</v>
      </c>
      <c r="F129" s="811"/>
      <c r="G129" s="7">
        <v>47</v>
      </c>
      <c r="H129" s="7">
        <v>24</v>
      </c>
      <c r="I129" s="9">
        <v>107</v>
      </c>
    </row>
    <row r="130" spans="2:9" ht="34.5" customHeight="1">
      <c r="B130" s="205" t="s">
        <v>411</v>
      </c>
      <c r="C130" s="37">
        <v>194</v>
      </c>
      <c r="D130" s="37">
        <v>17</v>
      </c>
      <c r="E130" s="731">
        <v>71</v>
      </c>
      <c r="F130" s="811"/>
      <c r="G130" s="7">
        <v>49</v>
      </c>
      <c r="H130" s="7">
        <v>22</v>
      </c>
      <c r="I130" s="9">
        <v>107</v>
      </c>
    </row>
    <row r="131" spans="2:9" ht="34.5" customHeight="1">
      <c r="B131" s="205" t="s">
        <v>412</v>
      </c>
      <c r="C131" s="37">
        <v>193</v>
      </c>
      <c r="D131" s="37">
        <v>18</v>
      </c>
      <c r="E131" s="731">
        <v>68</v>
      </c>
      <c r="F131" s="811"/>
      <c r="G131" s="37">
        <v>47</v>
      </c>
      <c r="H131" s="37">
        <v>21</v>
      </c>
      <c r="I131" s="37">
        <v>107</v>
      </c>
    </row>
    <row r="132" spans="2:9" ht="28.5" customHeight="1" hidden="1">
      <c r="B132" s="19" t="s">
        <v>21</v>
      </c>
      <c r="C132" s="37">
        <v>192</v>
      </c>
      <c r="D132" s="37">
        <v>20</v>
      </c>
      <c r="E132" s="731">
        <v>68</v>
      </c>
      <c r="F132" s="811"/>
      <c r="G132" s="37">
        <v>48</v>
      </c>
      <c r="H132" s="37">
        <v>20</v>
      </c>
      <c r="I132" s="37">
        <v>104</v>
      </c>
    </row>
    <row r="133" spans="2:9" ht="28.5" customHeight="1" hidden="1">
      <c r="B133" s="19" t="s">
        <v>26</v>
      </c>
      <c r="C133" s="37">
        <v>192</v>
      </c>
      <c r="D133" s="37">
        <v>20</v>
      </c>
      <c r="E133" s="731">
        <v>69</v>
      </c>
      <c r="F133" s="811"/>
      <c r="G133" s="37">
        <v>45</v>
      </c>
      <c r="H133" s="37">
        <v>24</v>
      </c>
      <c r="I133" s="37">
        <v>103</v>
      </c>
    </row>
    <row r="134" spans="2:9" ht="28.5" customHeight="1" hidden="1">
      <c r="B134" s="19" t="s">
        <v>27</v>
      </c>
      <c r="C134" s="37">
        <v>195</v>
      </c>
      <c r="D134" s="37">
        <v>18</v>
      </c>
      <c r="E134" s="731">
        <v>70</v>
      </c>
      <c r="F134" s="811"/>
      <c r="G134" s="37">
        <v>47</v>
      </c>
      <c r="H134" s="37">
        <v>23</v>
      </c>
      <c r="I134" s="37">
        <v>106</v>
      </c>
    </row>
    <row r="135" spans="2:9" ht="28.5" customHeight="1" hidden="1">
      <c r="B135" s="19" t="s">
        <v>28</v>
      </c>
      <c r="C135" s="37">
        <v>192</v>
      </c>
      <c r="D135" s="37">
        <v>16</v>
      </c>
      <c r="E135" s="731">
        <v>64</v>
      </c>
      <c r="F135" s="811"/>
      <c r="G135" s="37">
        <v>47</v>
      </c>
      <c r="H135" s="37">
        <v>17</v>
      </c>
      <c r="I135" s="37">
        <v>112</v>
      </c>
    </row>
    <row r="136" spans="2:9" ht="34.5" customHeight="1">
      <c r="B136" s="205" t="s">
        <v>542</v>
      </c>
      <c r="C136" s="37">
        <v>191</v>
      </c>
      <c r="D136" s="37">
        <v>19</v>
      </c>
      <c r="E136" s="731">
        <v>63</v>
      </c>
      <c r="F136" s="811"/>
      <c r="G136" s="37">
        <v>44</v>
      </c>
      <c r="H136" s="37">
        <v>19</v>
      </c>
      <c r="I136" s="37">
        <v>109</v>
      </c>
    </row>
    <row r="137" spans="2:9" ht="28.5" customHeight="1" hidden="1">
      <c r="B137" s="205" t="s">
        <v>319</v>
      </c>
      <c r="C137" s="73">
        <v>190</v>
      </c>
      <c r="D137" s="37">
        <v>20</v>
      </c>
      <c r="E137" s="731">
        <v>64</v>
      </c>
      <c r="F137" s="811"/>
      <c r="G137" s="37">
        <v>44</v>
      </c>
      <c r="H137" s="37">
        <v>20</v>
      </c>
      <c r="I137" s="37">
        <v>106</v>
      </c>
    </row>
    <row r="138" spans="2:9" ht="12.75" customHeight="1" hidden="1">
      <c r="B138" s="205" t="s">
        <v>26</v>
      </c>
      <c r="C138" s="802">
        <v>189</v>
      </c>
      <c r="D138" s="782">
        <v>17</v>
      </c>
      <c r="E138" s="782">
        <v>64</v>
      </c>
      <c r="F138" s="843"/>
      <c r="G138" s="782">
        <v>43</v>
      </c>
      <c r="H138" s="782">
        <v>21</v>
      </c>
      <c r="I138" s="782">
        <v>108</v>
      </c>
    </row>
    <row r="139" spans="2:9" ht="12.75" customHeight="1" hidden="1">
      <c r="B139" s="205" t="s">
        <v>336</v>
      </c>
      <c r="C139" s="802"/>
      <c r="D139" s="782"/>
      <c r="E139" s="782"/>
      <c r="F139" s="843"/>
      <c r="G139" s="782"/>
      <c r="H139" s="782"/>
      <c r="I139" s="782"/>
    </row>
    <row r="140" spans="2:9" ht="12.75" customHeight="1" hidden="1">
      <c r="B140" s="205" t="s">
        <v>27</v>
      </c>
      <c r="C140" s="802">
        <v>194</v>
      </c>
      <c r="D140" s="782">
        <v>20</v>
      </c>
      <c r="E140" s="782">
        <v>65</v>
      </c>
      <c r="F140" s="843"/>
      <c r="G140" s="782">
        <v>44</v>
      </c>
      <c r="H140" s="782">
        <v>21</v>
      </c>
      <c r="I140" s="782">
        <v>108</v>
      </c>
    </row>
    <row r="141" spans="2:9" ht="12.75" customHeight="1" hidden="1">
      <c r="B141" s="205" t="s">
        <v>337</v>
      </c>
      <c r="C141" s="802"/>
      <c r="D141" s="782"/>
      <c r="E141" s="782"/>
      <c r="F141" s="843"/>
      <c r="G141" s="782"/>
      <c r="H141" s="782"/>
      <c r="I141" s="782"/>
    </row>
    <row r="142" spans="2:9" ht="12.75" customHeight="1" hidden="1">
      <c r="B142" s="205" t="s">
        <v>28</v>
      </c>
      <c r="C142" s="802">
        <v>193</v>
      </c>
      <c r="D142" s="782">
        <v>19</v>
      </c>
      <c r="E142" s="782">
        <v>61</v>
      </c>
      <c r="F142" s="782"/>
      <c r="G142" s="782">
        <v>43</v>
      </c>
      <c r="H142" s="782">
        <v>18</v>
      </c>
      <c r="I142" s="782">
        <v>113</v>
      </c>
    </row>
    <row r="143" spans="2:9" ht="12.75" customHeight="1" hidden="1">
      <c r="B143" s="205" t="s">
        <v>338</v>
      </c>
      <c r="C143" s="802"/>
      <c r="D143" s="782"/>
      <c r="E143" s="782"/>
      <c r="F143" s="782"/>
      <c r="G143" s="782"/>
      <c r="H143" s="782"/>
      <c r="I143" s="782"/>
    </row>
    <row r="144" spans="2:9" ht="34.5" customHeight="1">
      <c r="B144" s="205" t="s">
        <v>413</v>
      </c>
      <c r="C144" s="73">
        <v>195</v>
      </c>
      <c r="D144" s="37">
        <v>18</v>
      </c>
      <c r="E144" s="731">
        <v>67</v>
      </c>
      <c r="F144" s="842"/>
      <c r="G144" s="37">
        <v>45</v>
      </c>
      <c r="H144" s="37">
        <v>22</v>
      </c>
      <c r="I144" s="37">
        <v>110</v>
      </c>
    </row>
    <row r="145" spans="2:9" ht="13.5" customHeight="1" hidden="1">
      <c r="B145" s="205" t="s">
        <v>543</v>
      </c>
      <c r="C145" s="802">
        <v>194</v>
      </c>
      <c r="D145" s="782">
        <v>20</v>
      </c>
      <c r="E145" s="782">
        <v>60</v>
      </c>
      <c r="F145" s="842"/>
      <c r="G145" s="782">
        <v>41</v>
      </c>
      <c r="H145" s="782">
        <v>19</v>
      </c>
      <c r="I145" s="782">
        <v>112</v>
      </c>
    </row>
    <row r="146" spans="2:9" ht="13.5" customHeight="1" hidden="1">
      <c r="B146" s="205" t="s">
        <v>335</v>
      </c>
      <c r="C146" s="802"/>
      <c r="D146" s="782"/>
      <c r="E146" s="782"/>
      <c r="F146" s="842"/>
      <c r="G146" s="782"/>
      <c r="H146" s="782"/>
      <c r="I146" s="782"/>
    </row>
    <row r="147" spans="2:9" ht="18" customHeight="1" hidden="1">
      <c r="B147" s="205" t="s">
        <v>544</v>
      </c>
      <c r="C147" s="802">
        <v>194</v>
      </c>
      <c r="D147" s="782">
        <v>19</v>
      </c>
      <c r="E147" s="782">
        <v>64</v>
      </c>
      <c r="F147" s="811"/>
      <c r="G147" s="782">
        <v>42</v>
      </c>
      <c r="H147" s="782">
        <v>22</v>
      </c>
      <c r="I147" s="782">
        <v>112</v>
      </c>
    </row>
    <row r="148" spans="2:9" ht="18" customHeight="1" hidden="1">
      <c r="B148" s="205" t="s">
        <v>336</v>
      </c>
      <c r="C148" s="786"/>
      <c r="D148" s="791"/>
      <c r="E148" s="791"/>
      <c r="F148" s="811"/>
      <c r="G148" s="791"/>
      <c r="H148" s="791"/>
      <c r="I148" s="791"/>
    </row>
    <row r="149" spans="2:9" ht="18" customHeight="1" hidden="1">
      <c r="B149" s="205" t="s">
        <v>545</v>
      </c>
      <c r="C149" s="802">
        <v>199</v>
      </c>
      <c r="D149" s="782">
        <v>17</v>
      </c>
      <c r="E149" s="782">
        <v>67</v>
      </c>
      <c r="F149" s="811"/>
      <c r="G149" s="782">
        <v>45</v>
      </c>
      <c r="H149" s="782">
        <v>22</v>
      </c>
      <c r="I149" s="782">
        <v>116</v>
      </c>
    </row>
    <row r="150" spans="2:9" ht="18" customHeight="1" hidden="1">
      <c r="B150" s="205" t="s">
        <v>337</v>
      </c>
      <c r="C150" s="786"/>
      <c r="D150" s="791"/>
      <c r="E150" s="791"/>
      <c r="F150" s="811"/>
      <c r="G150" s="791"/>
      <c r="H150" s="791"/>
      <c r="I150" s="791"/>
    </row>
    <row r="151" spans="2:9" ht="18" customHeight="1" hidden="1">
      <c r="B151" s="205" t="s">
        <v>546</v>
      </c>
      <c r="C151" s="802">
        <v>193</v>
      </c>
      <c r="D151" s="782">
        <v>15</v>
      </c>
      <c r="E151" s="782">
        <v>75</v>
      </c>
      <c r="F151" s="811"/>
      <c r="G151" s="782">
        <v>50</v>
      </c>
      <c r="H151" s="782">
        <v>15</v>
      </c>
      <c r="I151" s="782">
        <v>102</v>
      </c>
    </row>
    <row r="152" spans="2:9" ht="18" customHeight="1" hidden="1">
      <c r="B152" s="205" t="s">
        <v>338</v>
      </c>
      <c r="C152" s="786"/>
      <c r="D152" s="791"/>
      <c r="E152" s="791"/>
      <c r="F152" s="811"/>
      <c r="G152" s="791"/>
      <c r="H152" s="791"/>
      <c r="I152" s="791"/>
    </row>
    <row r="153" spans="2:9" ht="34.5" customHeight="1">
      <c r="B153" s="205" t="s">
        <v>414</v>
      </c>
      <c r="C153" s="73">
        <v>199</v>
      </c>
      <c r="D153" s="37">
        <v>14</v>
      </c>
      <c r="E153" s="731">
        <v>68</v>
      </c>
      <c r="F153" s="842">
        <v>68</v>
      </c>
      <c r="G153" s="37">
        <v>44</v>
      </c>
      <c r="H153" s="37">
        <v>25</v>
      </c>
      <c r="I153" s="37">
        <v>116</v>
      </c>
    </row>
    <row r="154" spans="2:9" ht="19.5" customHeight="1" hidden="1">
      <c r="B154" s="205" t="s">
        <v>543</v>
      </c>
      <c r="C154" s="802">
        <v>195</v>
      </c>
      <c r="D154" s="782">
        <v>15</v>
      </c>
      <c r="E154" s="782">
        <v>67</v>
      </c>
      <c r="F154" s="811"/>
      <c r="G154" s="782">
        <v>42</v>
      </c>
      <c r="H154" s="782">
        <v>25</v>
      </c>
      <c r="I154" s="782">
        <v>114</v>
      </c>
    </row>
    <row r="155" spans="2:9" ht="19.5" customHeight="1" hidden="1">
      <c r="B155" s="205" t="s">
        <v>335</v>
      </c>
      <c r="C155" s="802"/>
      <c r="D155" s="782"/>
      <c r="E155" s="791"/>
      <c r="F155" s="811"/>
      <c r="G155" s="782"/>
      <c r="H155" s="782"/>
      <c r="I155" s="782"/>
    </row>
    <row r="156" spans="2:9" ht="19.5" customHeight="1" hidden="1">
      <c r="B156" s="205" t="s">
        <v>442</v>
      </c>
      <c r="C156" s="802">
        <v>198</v>
      </c>
      <c r="D156" s="782">
        <v>15</v>
      </c>
      <c r="E156" s="782">
        <v>65</v>
      </c>
      <c r="F156" s="811"/>
      <c r="G156" s="782">
        <v>41</v>
      </c>
      <c r="H156" s="782">
        <v>24</v>
      </c>
      <c r="I156" s="782">
        <v>118</v>
      </c>
    </row>
    <row r="157" spans="2:9" ht="19.5" customHeight="1" hidden="1">
      <c r="B157" s="311" t="s">
        <v>443</v>
      </c>
      <c r="C157" s="802"/>
      <c r="D157" s="782"/>
      <c r="E157" s="791"/>
      <c r="F157" s="811"/>
      <c r="G157" s="782"/>
      <c r="H157" s="782"/>
      <c r="I157" s="782"/>
    </row>
    <row r="158" spans="2:9" ht="19.5" customHeight="1" hidden="1">
      <c r="B158" s="205" t="s">
        <v>457</v>
      </c>
      <c r="C158" s="802">
        <v>199</v>
      </c>
      <c r="D158" s="782">
        <v>14</v>
      </c>
      <c r="E158" s="782">
        <v>70</v>
      </c>
      <c r="F158" s="811"/>
      <c r="G158" s="782">
        <v>46</v>
      </c>
      <c r="H158" s="782">
        <v>24</v>
      </c>
      <c r="I158" s="782">
        <v>115</v>
      </c>
    </row>
    <row r="159" spans="2:9" ht="19.5" customHeight="1" hidden="1">
      <c r="B159" s="311" t="s">
        <v>458</v>
      </c>
      <c r="C159" s="802"/>
      <c r="D159" s="782"/>
      <c r="E159" s="791"/>
      <c r="F159" s="811"/>
      <c r="G159" s="782"/>
      <c r="H159" s="782"/>
      <c r="I159" s="782"/>
    </row>
    <row r="160" spans="2:9" ht="24.75" customHeight="1">
      <c r="B160" s="205" t="s">
        <v>463</v>
      </c>
      <c r="C160" s="37">
        <v>205</v>
      </c>
      <c r="D160" s="37">
        <v>13</v>
      </c>
      <c r="E160" s="172"/>
      <c r="F160" s="364">
        <v>67</v>
      </c>
      <c r="G160" s="37">
        <v>43</v>
      </c>
      <c r="H160" s="37">
        <v>24</v>
      </c>
      <c r="I160" s="37">
        <v>126</v>
      </c>
    </row>
    <row r="161" spans="2:9" ht="13.5" customHeight="1" hidden="1">
      <c r="B161" s="205" t="s">
        <v>442</v>
      </c>
      <c r="C161" s="802">
        <v>202</v>
      </c>
      <c r="D161" s="782">
        <v>13</v>
      </c>
      <c r="E161" s="782">
        <v>66</v>
      </c>
      <c r="F161" s="811"/>
      <c r="G161" s="782">
        <v>44</v>
      </c>
      <c r="H161" s="782">
        <v>22</v>
      </c>
      <c r="I161" s="782">
        <v>123</v>
      </c>
    </row>
    <row r="162" spans="2:9" ht="19.5" customHeight="1" hidden="1">
      <c r="B162" s="311" t="s">
        <v>443</v>
      </c>
      <c r="C162" s="802"/>
      <c r="D162" s="782"/>
      <c r="E162" s="791"/>
      <c r="F162" s="811"/>
      <c r="G162" s="782"/>
      <c r="H162" s="782"/>
      <c r="I162" s="782"/>
    </row>
    <row r="163" spans="2:9" s="74" customFormat="1" ht="19.5" customHeight="1" hidden="1">
      <c r="B163" s="205" t="s">
        <v>457</v>
      </c>
      <c r="C163" s="802">
        <v>208</v>
      </c>
      <c r="D163" s="782">
        <v>12</v>
      </c>
      <c r="E163" s="782">
        <v>68</v>
      </c>
      <c r="F163" s="811"/>
      <c r="G163" s="782">
        <v>42</v>
      </c>
      <c r="H163" s="782">
        <v>26</v>
      </c>
      <c r="I163" s="782">
        <v>128</v>
      </c>
    </row>
    <row r="164" spans="2:9" s="74" customFormat="1" ht="19.5" customHeight="1" hidden="1">
      <c r="B164" s="311" t="s">
        <v>458</v>
      </c>
      <c r="C164" s="802"/>
      <c r="D164" s="782"/>
      <c r="E164" s="791"/>
      <c r="F164" s="811"/>
      <c r="G164" s="782"/>
      <c r="H164" s="782"/>
      <c r="I164" s="782"/>
    </row>
    <row r="165" spans="2:9" ht="24.75" customHeight="1">
      <c r="B165" s="205" t="s">
        <v>523</v>
      </c>
      <c r="C165" s="37">
        <v>208.5</v>
      </c>
      <c r="D165" s="37">
        <v>13.5</v>
      </c>
      <c r="E165" s="172"/>
      <c r="F165" s="364">
        <v>70</v>
      </c>
      <c r="G165" s="37">
        <v>43.5</v>
      </c>
      <c r="H165" s="37">
        <v>26.5</v>
      </c>
      <c r="I165" s="37">
        <v>125</v>
      </c>
    </row>
    <row r="166" spans="2:9" ht="13.5" customHeight="1" hidden="1">
      <c r="B166" s="205" t="s">
        <v>442</v>
      </c>
      <c r="C166" s="802">
        <v>208</v>
      </c>
      <c r="D166" s="782">
        <v>14</v>
      </c>
      <c r="E166" s="782">
        <v>68</v>
      </c>
      <c r="F166" s="811"/>
      <c r="G166" s="782">
        <v>42</v>
      </c>
      <c r="H166" s="782">
        <v>26</v>
      </c>
      <c r="I166" s="782">
        <v>126</v>
      </c>
    </row>
    <row r="167" spans="2:9" ht="19.5" customHeight="1" hidden="1">
      <c r="B167" s="311" t="s">
        <v>443</v>
      </c>
      <c r="C167" s="802"/>
      <c r="D167" s="782"/>
      <c r="E167" s="791"/>
      <c r="F167" s="811"/>
      <c r="G167" s="782"/>
      <c r="H167" s="782"/>
      <c r="I167" s="782"/>
    </row>
    <row r="168" spans="2:9" ht="13.5" customHeight="1">
      <c r="B168" s="205" t="s">
        <v>457</v>
      </c>
      <c r="C168" s="802">
        <v>209</v>
      </c>
      <c r="D168" s="782">
        <v>13</v>
      </c>
      <c r="E168" s="782">
        <v>72</v>
      </c>
      <c r="F168" s="811"/>
      <c r="G168" s="782">
        <v>45</v>
      </c>
      <c r="H168" s="782">
        <v>27</v>
      </c>
      <c r="I168" s="782">
        <v>124</v>
      </c>
    </row>
    <row r="169" spans="2:9" ht="19.5" customHeight="1">
      <c r="B169" s="311" t="s">
        <v>458</v>
      </c>
      <c r="C169" s="802"/>
      <c r="D169" s="782"/>
      <c r="E169" s="791"/>
      <c r="F169" s="811"/>
      <c r="G169" s="782"/>
      <c r="H169" s="782"/>
      <c r="I169" s="782"/>
    </row>
    <row r="170" spans="2:9" ht="24.75" customHeight="1">
      <c r="B170" s="205" t="s">
        <v>578</v>
      </c>
      <c r="C170" s="37"/>
      <c r="D170" s="37"/>
      <c r="E170" s="172"/>
      <c r="F170" s="364"/>
      <c r="G170" s="37"/>
      <c r="H170" s="37"/>
      <c r="I170" s="37"/>
    </row>
    <row r="171" spans="2:9" ht="13.5" customHeight="1">
      <c r="B171" s="205" t="s">
        <v>442</v>
      </c>
      <c r="C171" s="802">
        <v>204</v>
      </c>
      <c r="D171" s="782">
        <v>13</v>
      </c>
      <c r="E171" s="782">
        <v>68</v>
      </c>
      <c r="F171" s="811"/>
      <c r="G171" s="782">
        <v>42</v>
      </c>
      <c r="H171" s="782">
        <v>26</v>
      </c>
      <c r="I171" s="782">
        <v>123</v>
      </c>
    </row>
    <row r="172" spans="2:9" ht="19.5" customHeight="1">
      <c r="B172" s="311" t="s">
        <v>443</v>
      </c>
      <c r="C172" s="802"/>
      <c r="D172" s="782"/>
      <c r="E172" s="791"/>
      <c r="F172" s="811"/>
      <c r="G172" s="782"/>
      <c r="H172" s="782"/>
      <c r="I172" s="782"/>
    </row>
    <row r="173" spans="2:9" ht="13.5" customHeight="1">
      <c r="B173" s="205" t="s">
        <v>457</v>
      </c>
      <c r="C173" s="802">
        <v>205</v>
      </c>
      <c r="D173" s="782">
        <v>16</v>
      </c>
      <c r="E173" s="782">
        <v>66</v>
      </c>
      <c r="F173" s="811"/>
      <c r="G173" s="782">
        <v>38</v>
      </c>
      <c r="H173" s="782">
        <v>28</v>
      </c>
      <c r="I173" s="782">
        <v>123</v>
      </c>
    </row>
    <row r="174" spans="2:9" ht="19.5" customHeight="1" thickBot="1">
      <c r="B174" s="298" t="s">
        <v>458</v>
      </c>
      <c r="C174" s="803"/>
      <c r="D174" s="804"/>
      <c r="E174" s="745"/>
      <c r="F174" s="847"/>
      <c r="G174" s="804"/>
      <c r="H174" s="804"/>
      <c r="I174" s="804"/>
    </row>
    <row r="175" spans="2:3" ht="24.75" customHeight="1">
      <c r="B175" s="16" t="s">
        <v>565</v>
      </c>
      <c r="C175" s="74"/>
    </row>
    <row r="176" spans="2:3" ht="24.75" customHeight="1">
      <c r="B176" s="98" t="s">
        <v>510</v>
      </c>
      <c r="C176" s="74"/>
    </row>
    <row r="177" spans="2:3" ht="47.25" customHeight="1">
      <c r="B177" s="98"/>
      <c r="C177" s="74"/>
    </row>
    <row r="178" spans="2:9" ht="16.5">
      <c r="B178" s="56" t="s">
        <v>566</v>
      </c>
      <c r="C178" s="56"/>
      <c r="D178" s="56"/>
      <c r="E178" s="56"/>
      <c r="F178" s="56"/>
      <c r="G178" s="56"/>
      <c r="H178" s="56"/>
      <c r="I178" s="56"/>
    </row>
    <row r="179" ht="4.5" customHeight="1"/>
  </sheetData>
  <mergeCells count="258">
    <mergeCell ref="H171:H172"/>
    <mergeCell ref="I171:I172"/>
    <mergeCell ref="C171:C172"/>
    <mergeCell ref="D171:D172"/>
    <mergeCell ref="E171:F172"/>
    <mergeCell ref="G171:G172"/>
    <mergeCell ref="F104:F105"/>
    <mergeCell ref="G104:G105"/>
    <mergeCell ref="H104:H105"/>
    <mergeCell ref="I104:I105"/>
    <mergeCell ref="H173:H174"/>
    <mergeCell ref="I173:I174"/>
    <mergeCell ref="C106:C107"/>
    <mergeCell ref="C173:C174"/>
    <mergeCell ref="D173:D174"/>
    <mergeCell ref="E173:F174"/>
    <mergeCell ref="G173:G174"/>
    <mergeCell ref="H163:H164"/>
    <mergeCell ref="I163:I164"/>
    <mergeCell ref="F106:F107"/>
    <mergeCell ref="C101:C102"/>
    <mergeCell ref="D101:D102"/>
    <mergeCell ref="E101:E102"/>
    <mergeCell ref="D106:D107"/>
    <mergeCell ref="E106:E107"/>
    <mergeCell ref="C104:C105"/>
    <mergeCell ref="D104:D105"/>
    <mergeCell ref="E104:E105"/>
    <mergeCell ref="G156:G157"/>
    <mergeCell ref="H156:H157"/>
    <mergeCell ref="H158:H159"/>
    <mergeCell ref="G154:G155"/>
    <mergeCell ref="C163:C164"/>
    <mergeCell ref="D163:D164"/>
    <mergeCell ref="E163:F164"/>
    <mergeCell ref="G163:G164"/>
    <mergeCell ref="G149:G150"/>
    <mergeCell ref="E153:F153"/>
    <mergeCell ref="E151:F152"/>
    <mergeCell ref="I101:I102"/>
    <mergeCell ref="G101:G102"/>
    <mergeCell ref="G106:G107"/>
    <mergeCell ref="H106:H107"/>
    <mergeCell ref="I106:I107"/>
    <mergeCell ref="H101:H102"/>
    <mergeCell ref="F101:F102"/>
    <mergeCell ref="E122:F122"/>
    <mergeCell ref="D138:D139"/>
    <mergeCell ref="E145:F146"/>
    <mergeCell ref="G140:G141"/>
    <mergeCell ref="G138:G139"/>
    <mergeCell ref="E140:F141"/>
    <mergeCell ref="E136:F136"/>
    <mergeCell ref="E123:F123"/>
    <mergeCell ref="E124:F124"/>
    <mergeCell ref="E129:F129"/>
    <mergeCell ref="E147:F148"/>
    <mergeCell ref="C147:C148"/>
    <mergeCell ref="D147:D148"/>
    <mergeCell ref="I161:I162"/>
    <mergeCell ref="C161:C162"/>
    <mergeCell ref="D161:D162"/>
    <mergeCell ref="E161:F162"/>
    <mergeCell ref="G161:G162"/>
    <mergeCell ref="H161:H162"/>
    <mergeCell ref="E154:F155"/>
    <mergeCell ref="C154:C155"/>
    <mergeCell ref="D154:D155"/>
    <mergeCell ref="C151:C152"/>
    <mergeCell ref="D151:D152"/>
    <mergeCell ref="I140:I141"/>
    <mergeCell ref="H138:H139"/>
    <mergeCell ref="G147:G148"/>
    <mergeCell ref="G151:G152"/>
    <mergeCell ref="I142:I143"/>
    <mergeCell ref="H145:H146"/>
    <mergeCell ref="G142:G143"/>
    <mergeCell ref="G145:G146"/>
    <mergeCell ref="H147:H148"/>
    <mergeCell ref="H140:H141"/>
    <mergeCell ref="I118:I121"/>
    <mergeCell ref="H118:H119"/>
    <mergeCell ref="H120:H121"/>
    <mergeCell ref="I138:I139"/>
    <mergeCell ref="I156:I157"/>
    <mergeCell ref="H151:H152"/>
    <mergeCell ref="I145:I146"/>
    <mergeCell ref="H142:H143"/>
    <mergeCell ref="I147:I148"/>
    <mergeCell ref="H149:H150"/>
    <mergeCell ref="I149:I150"/>
    <mergeCell ref="I151:I152"/>
    <mergeCell ref="I154:I155"/>
    <mergeCell ref="H154:H155"/>
    <mergeCell ref="E128:F128"/>
    <mergeCell ref="E127:F127"/>
    <mergeCell ref="E130:F130"/>
    <mergeCell ref="G51:G53"/>
    <mergeCell ref="G75:G76"/>
    <mergeCell ref="E78:E79"/>
    <mergeCell ref="F78:F79"/>
    <mergeCell ref="E125:F125"/>
    <mergeCell ref="F73:F74"/>
    <mergeCell ref="G73:G74"/>
    <mergeCell ref="C145:C146"/>
    <mergeCell ref="C142:C143"/>
    <mergeCell ref="E135:F135"/>
    <mergeCell ref="E131:F131"/>
    <mergeCell ref="E132:F132"/>
    <mergeCell ref="E133:F133"/>
    <mergeCell ref="C140:C141"/>
    <mergeCell ref="E144:F144"/>
    <mergeCell ref="E138:F139"/>
    <mergeCell ref="E137:F137"/>
    <mergeCell ref="A1:J1"/>
    <mergeCell ref="B2:I2"/>
    <mergeCell ref="D47:F48"/>
    <mergeCell ref="C51:C53"/>
    <mergeCell ref="D49:F50"/>
    <mergeCell ref="B47:B50"/>
    <mergeCell ref="H51:H53"/>
    <mergeCell ref="I52:I53"/>
    <mergeCell ref="B51:B53"/>
    <mergeCell ref="H75:H76"/>
    <mergeCell ref="I75:I76"/>
    <mergeCell ref="H73:H74"/>
    <mergeCell ref="H69:H70"/>
    <mergeCell ref="H71:H72"/>
    <mergeCell ref="I78:I79"/>
    <mergeCell ref="I69:I70"/>
    <mergeCell ref="I73:I74"/>
    <mergeCell ref="I71:I72"/>
    <mergeCell ref="E69:E70"/>
    <mergeCell ref="I116:I117"/>
    <mergeCell ref="E116:H116"/>
    <mergeCell ref="E117:H117"/>
    <mergeCell ref="F75:F76"/>
    <mergeCell ref="G84:G85"/>
    <mergeCell ref="H84:H85"/>
    <mergeCell ref="F84:F85"/>
    <mergeCell ref="E87:E88"/>
    <mergeCell ref="F87:F88"/>
    <mergeCell ref="D75:D76"/>
    <mergeCell ref="C69:C70"/>
    <mergeCell ref="E75:E76"/>
    <mergeCell ref="D69:D70"/>
    <mergeCell ref="C73:C74"/>
    <mergeCell ref="D73:D74"/>
    <mergeCell ref="E73:E74"/>
    <mergeCell ref="C71:C72"/>
    <mergeCell ref="E71:E72"/>
    <mergeCell ref="D71:D72"/>
    <mergeCell ref="B119:B121"/>
    <mergeCell ref="E126:F126"/>
    <mergeCell ref="C78:C79"/>
    <mergeCell ref="D78:D79"/>
    <mergeCell ref="D82:D83"/>
    <mergeCell ref="E82:E83"/>
    <mergeCell ref="C82:C83"/>
    <mergeCell ref="C84:C85"/>
    <mergeCell ref="B116:B118"/>
    <mergeCell ref="C116:C119"/>
    <mergeCell ref="E118:F119"/>
    <mergeCell ref="E120:F121"/>
    <mergeCell ref="G118:G119"/>
    <mergeCell ref="G120:G121"/>
    <mergeCell ref="H87:H88"/>
    <mergeCell ref="E84:E85"/>
    <mergeCell ref="G78:G79"/>
    <mergeCell ref="H78:H79"/>
    <mergeCell ref="E80:E81"/>
    <mergeCell ref="F80:F81"/>
    <mergeCell ref="G87:G88"/>
    <mergeCell ref="F69:F70"/>
    <mergeCell ref="G69:G70"/>
    <mergeCell ref="C87:C88"/>
    <mergeCell ref="D87:D88"/>
    <mergeCell ref="C80:C81"/>
    <mergeCell ref="D80:D81"/>
    <mergeCell ref="D84:D85"/>
    <mergeCell ref="F71:F72"/>
    <mergeCell ref="G71:G72"/>
    <mergeCell ref="C75:C76"/>
    <mergeCell ref="I80:I81"/>
    <mergeCell ref="G82:G83"/>
    <mergeCell ref="H82:H83"/>
    <mergeCell ref="I82:I83"/>
    <mergeCell ref="G80:G81"/>
    <mergeCell ref="H80:H81"/>
    <mergeCell ref="I87:I88"/>
    <mergeCell ref="F82:F83"/>
    <mergeCell ref="C89:C90"/>
    <mergeCell ref="D89:D90"/>
    <mergeCell ref="E89:E90"/>
    <mergeCell ref="I89:I90"/>
    <mergeCell ref="F89:F90"/>
    <mergeCell ref="I84:I85"/>
    <mergeCell ref="H89:H90"/>
    <mergeCell ref="G89:G90"/>
    <mergeCell ref="C156:C157"/>
    <mergeCell ref="D156:D157"/>
    <mergeCell ref="E156:F157"/>
    <mergeCell ref="C138:C139"/>
    <mergeCell ref="C149:C150"/>
    <mergeCell ref="D149:D150"/>
    <mergeCell ref="E149:F150"/>
    <mergeCell ref="E142:F143"/>
    <mergeCell ref="D142:D143"/>
    <mergeCell ref="D140:D141"/>
    <mergeCell ref="I158:I159"/>
    <mergeCell ref="C91:C92"/>
    <mergeCell ref="D91:D92"/>
    <mergeCell ref="E91:E92"/>
    <mergeCell ref="F91:F92"/>
    <mergeCell ref="D145:D146"/>
    <mergeCell ref="D118:D121"/>
    <mergeCell ref="E134:F134"/>
    <mergeCell ref="C120:C121"/>
    <mergeCell ref="C158:C159"/>
    <mergeCell ref="D158:D159"/>
    <mergeCell ref="E158:F159"/>
    <mergeCell ref="G158:G159"/>
    <mergeCell ref="H94:H95"/>
    <mergeCell ref="H96:H97"/>
    <mergeCell ref="F99:F100"/>
    <mergeCell ref="G96:G97"/>
    <mergeCell ref="E96:E97"/>
    <mergeCell ref="F96:F97"/>
    <mergeCell ref="G99:G100"/>
    <mergeCell ref="I94:I95"/>
    <mergeCell ref="G91:G92"/>
    <mergeCell ref="H91:H92"/>
    <mergeCell ref="I91:I92"/>
    <mergeCell ref="G94:G95"/>
    <mergeCell ref="C94:C95"/>
    <mergeCell ref="D94:D95"/>
    <mergeCell ref="E94:E95"/>
    <mergeCell ref="F94:F95"/>
    <mergeCell ref="I96:I97"/>
    <mergeCell ref="C168:C169"/>
    <mergeCell ref="D168:D169"/>
    <mergeCell ref="E168:F169"/>
    <mergeCell ref="G168:G169"/>
    <mergeCell ref="H168:H169"/>
    <mergeCell ref="I168:I169"/>
    <mergeCell ref="C96:C97"/>
    <mergeCell ref="D96:D97"/>
    <mergeCell ref="E99:E100"/>
    <mergeCell ref="H99:H100"/>
    <mergeCell ref="I99:I100"/>
    <mergeCell ref="C166:C167"/>
    <mergeCell ref="D166:D167"/>
    <mergeCell ref="E166:F167"/>
    <mergeCell ref="G166:G167"/>
    <mergeCell ref="H166:H167"/>
    <mergeCell ref="I166:I167"/>
    <mergeCell ref="C99:C100"/>
    <mergeCell ref="D99:D10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4"/>
  <sheetViews>
    <sheetView workbookViewId="0" topLeftCell="A1">
      <selection activeCell="A1" sqref="A1:I1"/>
    </sheetView>
  </sheetViews>
  <sheetFormatPr defaultColWidth="9.00390625" defaultRowHeight="33" customHeight="1"/>
  <cols>
    <col min="10" max="10" width="12.875" style="51" customWidth="1"/>
    <col min="11" max="11" width="16.375" style="0" customWidth="1"/>
    <col min="12" max="12" width="14.25390625" style="0" customWidth="1"/>
    <col min="13" max="13" width="14.125" style="0" customWidth="1"/>
    <col min="14" max="14" width="14.625" style="0" customWidth="1"/>
    <col min="15" max="15" width="14.75390625" style="435" customWidth="1"/>
    <col min="16" max="16" width="15.375" style="0" customWidth="1"/>
    <col min="17" max="17" width="14.625" style="0" customWidth="1"/>
    <col min="18" max="18" width="14.25390625" style="0" customWidth="1"/>
    <col min="19" max="19" width="15.625" style="0" customWidth="1"/>
    <col min="22" max="22" width="11.375" style="0" customWidth="1"/>
    <col min="24" max="24" width="10.75390625" style="0" customWidth="1"/>
    <col min="26" max="26" width="11.00390625" style="0" bestFit="1" customWidth="1"/>
  </cols>
  <sheetData>
    <row r="1" spans="1:19" ht="49.5" customHeight="1" thickBot="1">
      <c r="A1" s="848" t="s">
        <v>801</v>
      </c>
      <c r="B1" s="848"/>
      <c r="C1" s="848"/>
      <c r="D1" s="848"/>
      <c r="E1" s="848"/>
      <c r="F1" s="848"/>
      <c r="G1" s="848"/>
      <c r="H1" s="848"/>
      <c r="I1" s="848"/>
      <c r="J1" s="386" t="s">
        <v>802</v>
      </c>
      <c r="K1" s="852" t="s">
        <v>803</v>
      </c>
      <c r="L1" s="852"/>
      <c r="M1" s="852"/>
      <c r="N1" s="852"/>
      <c r="O1" s="853" t="s">
        <v>804</v>
      </c>
      <c r="P1" s="852"/>
      <c r="Q1" s="852"/>
      <c r="R1" s="852"/>
      <c r="S1" s="387" t="s">
        <v>805</v>
      </c>
    </row>
    <row r="2" spans="1:22" s="51" customFormat="1" ht="16.5" customHeight="1">
      <c r="A2" s="849" t="s">
        <v>800</v>
      </c>
      <c r="B2" s="849"/>
      <c r="C2" s="849"/>
      <c r="D2" s="849"/>
      <c r="E2" s="849"/>
      <c r="F2" s="849"/>
      <c r="G2" s="849"/>
      <c r="H2" s="849"/>
      <c r="I2" s="849"/>
      <c r="J2" s="856" t="s">
        <v>806</v>
      </c>
      <c r="K2" s="854" t="s">
        <v>807</v>
      </c>
      <c r="L2" s="861" t="s">
        <v>808</v>
      </c>
      <c r="M2" s="861" t="s">
        <v>809</v>
      </c>
      <c r="N2" s="868" t="s">
        <v>810</v>
      </c>
      <c r="O2" s="872" t="s">
        <v>811</v>
      </c>
      <c r="P2" s="861" t="s">
        <v>812</v>
      </c>
      <c r="Q2" s="861" t="s">
        <v>813</v>
      </c>
      <c r="R2" s="861" t="s">
        <v>814</v>
      </c>
      <c r="S2" s="868" t="s">
        <v>815</v>
      </c>
      <c r="T2" s="389"/>
      <c r="U2" s="390"/>
      <c r="V2" s="390"/>
    </row>
    <row r="3" spans="1:27" s="51" customFormat="1" ht="103.5" customHeight="1" thickBot="1">
      <c r="A3" s="849"/>
      <c r="B3" s="849"/>
      <c r="C3" s="849"/>
      <c r="D3" s="849"/>
      <c r="E3" s="849"/>
      <c r="F3" s="849"/>
      <c r="G3" s="849"/>
      <c r="H3" s="849"/>
      <c r="I3" s="849"/>
      <c r="J3" s="857"/>
      <c r="K3" s="855"/>
      <c r="L3" s="862"/>
      <c r="M3" s="862"/>
      <c r="N3" s="869"/>
      <c r="O3" s="873"/>
      <c r="P3" s="862"/>
      <c r="Q3" s="862"/>
      <c r="R3" s="862"/>
      <c r="S3" s="869"/>
      <c r="T3" s="391"/>
      <c r="U3" s="392"/>
      <c r="V3" s="392"/>
      <c r="W3" s="393"/>
      <c r="X3" s="393"/>
      <c r="Y3" s="393"/>
      <c r="Z3" s="393"/>
      <c r="AA3" s="393"/>
    </row>
    <row r="4" spans="1:27" ht="24.75" customHeight="1" hidden="1">
      <c r="A4" s="849"/>
      <c r="B4" s="849"/>
      <c r="C4" s="849"/>
      <c r="D4" s="849"/>
      <c r="E4" s="849"/>
      <c r="F4" s="849"/>
      <c r="G4" s="849"/>
      <c r="H4" s="849"/>
      <c r="I4" s="849"/>
      <c r="J4" s="394" t="s">
        <v>816</v>
      </c>
      <c r="K4" s="395">
        <f>SUM(L4:S4)</f>
        <v>3945410</v>
      </c>
      <c r="L4" s="396">
        <v>81964</v>
      </c>
      <c r="M4" s="396">
        <v>15280</v>
      </c>
      <c r="N4" s="396">
        <v>236586</v>
      </c>
      <c r="O4" s="396">
        <v>569168</v>
      </c>
      <c r="P4" s="396">
        <v>386518</v>
      </c>
      <c r="Q4" s="396">
        <v>1974006</v>
      </c>
      <c r="R4" s="396">
        <v>551916</v>
      </c>
      <c r="S4" s="396">
        <v>129972</v>
      </c>
      <c r="T4" s="397"/>
      <c r="U4" s="397"/>
      <c r="V4" s="398" t="s">
        <v>817</v>
      </c>
      <c r="W4" s="397">
        <v>3785008</v>
      </c>
      <c r="X4" s="397" t="s">
        <v>818</v>
      </c>
      <c r="Y4" s="397" t="s">
        <v>819</v>
      </c>
      <c r="Z4" s="399"/>
      <c r="AA4" s="397"/>
    </row>
    <row r="5" spans="1:26" ht="26.25" customHeight="1" hidden="1">
      <c r="A5" s="849"/>
      <c r="B5" s="849"/>
      <c r="C5" s="849"/>
      <c r="D5" s="849"/>
      <c r="E5" s="849"/>
      <c r="F5" s="849"/>
      <c r="G5" s="849"/>
      <c r="H5" s="849"/>
      <c r="I5" s="849"/>
      <c r="J5" s="400" t="s">
        <v>820</v>
      </c>
      <c r="K5" s="401">
        <f>SUM(L5:S5)</f>
        <v>3812456</v>
      </c>
      <c r="L5" s="396">
        <v>87142</v>
      </c>
      <c r="M5" s="396">
        <v>16197</v>
      </c>
      <c r="N5" s="396">
        <v>258280</v>
      </c>
      <c r="O5" s="396">
        <v>682036</v>
      </c>
      <c r="P5" s="396">
        <v>423231</v>
      </c>
      <c r="Q5" s="396">
        <v>1666357</v>
      </c>
      <c r="R5" s="396">
        <v>618907</v>
      </c>
      <c r="S5" s="396">
        <v>60306</v>
      </c>
      <c r="T5" s="397"/>
      <c r="U5" s="397"/>
      <c r="V5" s="402" t="s">
        <v>821</v>
      </c>
      <c r="W5" s="397">
        <v>3945410</v>
      </c>
      <c r="X5" s="403" t="s">
        <v>822</v>
      </c>
      <c r="Y5" s="397">
        <v>20524</v>
      </c>
      <c r="Z5" s="404" t="e">
        <f>$Y5/#REF!*100</f>
        <v>#REF!</v>
      </c>
    </row>
    <row r="6" spans="1:28" s="127" customFormat="1" ht="23.25" customHeight="1" hidden="1">
      <c r="A6" s="849"/>
      <c r="B6" s="849"/>
      <c r="C6" s="849"/>
      <c r="D6" s="849"/>
      <c r="E6" s="849"/>
      <c r="F6" s="849"/>
      <c r="G6" s="849"/>
      <c r="H6" s="849"/>
      <c r="I6" s="849"/>
      <c r="J6" s="394"/>
      <c r="K6" s="405"/>
      <c r="L6" s="406"/>
      <c r="M6" s="406"/>
      <c r="N6" s="406"/>
      <c r="O6" s="406"/>
      <c r="P6" s="406"/>
      <c r="Q6" s="406"/>
      <c r="R6" s="406"/>
      <c r="S6" s="406"/>
      <c r="T6" s="407"/>
      <c r="U6" s="407"/>
      <c r="V6" s="408" t="s">
        <v>823</v>
      </c>
      <c r="W6" s="407">
        <v>3812456</v>
      </c>
      <c r="X6" s="409" t="s">
        <v>824</v>
      </c>
      <c r="Y6" s="407">
        <v>5248</v>
      </c>
      <c r="Z6" s="404" t="e">
        <f>$Y6/#REF!*100</f>
        <v>#REF!</v>
      </c>
      <c r="AA6"/>
      <c r="AB6"/>
    </row>
    <row r="7" spans="1:23" ht="27" customHeight="1" hidden="1">
      <c r="A7" s="850"/>
      <c r="B7" s="850"/>
      <c r="C7" s="850"/>
      <c r="D7" s="850"/>
      <c r="E7" s="850"/>
      <c r="F7" s="850"/>
      <c r="G7" s="850"/>
      <c r="H7" s="850"/>
      <c r="I7" s="850"/>
      <c r="J7" s="400" t="s">
        <v>825</v>
      </c>
      <c r="K7" s="401">
        <f>SUM(L7:S7)</f>
        <v>3778779</v>
      </c>
      <c r="L7" s="396">
        <v>82445</v>
      </c>
      <c r="M7" s="396">
        <v>12919</v>
      </c>
      <c r="N7" s="396">
        <v>229545</v>
      </c>
      <c r="O7" s="396">
        <v>728077</v>
      </c>
      <c r="P7" s="396">
        <v>432439</v>
      </c>
      <c r="Q7" s="396">
        <v>1555766</v>
      </c>
      <c r="R7" s="396">
        <v>672961</v>
      </c>
      <c r="S7" s="396">
        <v>64627</v>
      </c>
      <c r="T7" s="397"/>
      <c r="U7" s="397"/>
      <c r="V7" s="402" t="s">
        <v>826</v>
      </c>
      <c r="W7" s="397">
        <v>3778779</v>
      </c>
    </row>
    <row r="8" spans="1:23" ht="21.75" customHeight="1" hidden="1">
      <c r="A8" s="808"/>
      <c r="B8" s="808"/>
      <c r="C8" s="808"/>
      <c r="D8" s="808"/>
      <c r="E8" s="808"/>
      <c r="F8" s="808"/>
      <c r="G8" s="808"/>
      <c r="H8" s="808"/>
      <c r="I8" s="808"/>
      <c r="J8" s="394" t="s">
        <v>827</v>
      </c>
      <c r="K8" s="401">
        <f>SUM(L8:S8)</f>
        <v>3726015</v>
      </c>
      <c r="L8" s="410">
        <v>82462</v>
      </c>
      <c r="M8" s="410">
        <v>14138</v>
      </c>
      <c r="N8" s="410">
        <v>201886</v>
      </c>
      <c r="O8" s="410">
        <v>800463</v>
      </c>
      <c r="P8" s="410">
        <v>436020</v>
      </c>
      <c r="Q8" s="410">
        <v>1422813</v>
      </c>
      <c r="R8" s="410">
        <v>703081</v>
      </c>
      <c r="S8" s="410">
        <v>65152</v>
      </c>
      <c r="T8" s="411"/>
      <c r="U8" s="411"/>
      <c r="V8" s="402"/>
      <c r="W8" s="411"/>
    </row>
    <row r="9" spans="10:26" ht="24.75" customHeight="1">
      <c r="J9" s="394" t="s">
        <v>828</v>
      </c>
      <c r="K9" s="401">
        <f>SUM(L9:S9)</f>
        <v>3519816</v>
      </c>
      <c r="L9" s="410">
        <v>81858</v>
      </c>
      <c r="M9" s="410">
        <v>13464</v>
      </c>
      <c r="N9" s="410">
        <v>211904</v>
      </c>
      <c r="O9" s="410">
        <v>791470</v>
      </c>
      <c r="P9" s="410">
        <v>447809</v>
      </c>
      <c r="Q9" s="410">
        <v>1225729</v>
      </c>
      <c r="R9" s="410">
        <v>740871</v>
      </c>
      <c r="S9" s="410">
        <v>6711</v>
      </c>
      <c r="T9" s="411"/>
      <c r="U9" s="411"/>
      <c r="Z9" s="412"/>
    </row>
    <row r="10" spans="10:26" ht="34.5" customHeight="1">
      <c r="J10" s="413" t="s">
        <v>829</v>
      </c>
      <c r="K10" s="401">
        <f>SUM(L10:S10)</f>
        <v>4342872</v>
      </c>
      <c r="L10" s="410">
        <v>119199</v>
      </c>
      <c r="M10" s="410">
        <v>21182</v>
      </c>
      <c r="N10" s="410">
        <v>200030</v>
      </c>
      <c r="O10" s="410">
        <v>836636</v>
      </c>
      <c r="P10" s="410">
        <v>857262</v>
      </c>
      <c r="Q10" s="410">
        <v>1540408</v>
      </c>
      <c r="R10" s="410">
        <v>767790</v>
      </c>
      <c r="S10" s="410">
        <v>365</v>
      </c>
      <c r="T10" s="411"/>
      <c r="U10" s="411"/>
      <c r="Z10" s="404"/>
    </row>
    <row r="11" spans="10:28" s="127" customFormat="1" ht="21" customHeight="1">
      <c r="J11" s="414" t="s">
        <v>830</v>
      </c>
      <c r="K11" s="415">
        <f>SUM(L11:S11)</f>
        <v>2865120</v>
      </c>
      <c r="L11" s="416">
        <v>70119</v>
      </c>
      <c r="M11" s="416">
        <v>16486</v>
      </c>
      <c r="N11" s="416">
        <v>104523</v>
      </c>
      <c r="O11" s="416">
        <v>802670</v>
      </c>
      <c r="P11" s="416">
        <v>469622</v>
      </c>
      <c r="Q11" s="416">
        <v>653568</v>
      </c>
      <c r="R11" s="416">
        <v>747792</v>
      </c>
      <c r="S11" s="416">
        <v>340</v>
      </c>
      <c r="T11" s="417"/>
      <c r="U11" s="417"/>
      <c r="Z11" s="404"/>
      <c r="AA11"/>
      <c r="AB11"/>
    </row>
    <row r="12" spans="10:28" s="127" customFormat="1" ht="21" customHeight="1">
      <c r="J12" s="414"/>
      <c r="K12" s="415"/>
      <c r="L12" s="416"/>
      <c r="M12" s="416"/>
      <c r="N12" s="416"/>
      <c r="O12" s="416"/>
      <c r="P12" s="416"/>
      <c r="Q12" s="416"/>
      <c r="R12" s="416"/>
      <c r="S12" s="416"/>
      <c r="T12" s="417"/>
      <c r="U12" s="417"/>
      <c r="V12" s="408"/>
      <c r="W12" s="417"/>
      <c r="Z12" s="404"/>
      <c r="AA12"/>
      <c r="AB12"/>
    </row>
    <row r="13" spans="10:26" ht="24.75" customHeight="1">
      <c r="J13" s="394" t="s">
        <v>831</v>
      </c>
      <c r="K13" s="401">
        <f>SUM(L13:S13)</f>
        <v>2968633</v>
      </c>
      <c r="L13" s="410">
        <v>71835</v>
      </c>
      <c r="M13" s="410">
        <v>19105</v>
      </c>
      <c r="N13" s="410">
        <v>140495</v>
      </c>
      <c r="O13" s="410">
        <v>816101</v>
      </c>
      <c r="P13" s="410">
        <v>457528</v>
      </c>
      <c r="Q13" s="410">
        <v>773474</v>
      </c>
      <c r="R13" s="410">
        <v>690038</v>
      </c>
      <c r="S13" s="410">
        <v>57</v>
      </c>
      <c r="T13" s="411"/>
      <c r="U13" s="411"/>
      <c r="Z13" s="412"/>
    </row>
    <row r="14" spans="10:26" ht="24.75" customHeight="1">
      <c r="J14" s="394" t="s">
        <v>832</v>
      </c>
      <c r="K14" s="401">
        <v>3363166</v>
      </c>
      <c r="L14" s="410">
        <f aca="true" t="shared" si="0" ref="L14:S14">L15+L16+L17+L18</f>
        <v>81612</v>
      </c>
      <c r="M14" s="410">
        <f t="shared" si="0"/>
        <v>19715</v>
      </c>
      <c r="N14" s="410">
        <f t="shared" si="0"/>
        <v>137676</v>
      </c>
      <c r="O14" s="410">
        <f t="shared" si="0"/>
        <v>845731</v>
      </c>
      <c r="P14" s="410">
        <f t="shared" si="0"/>
        <v>456549</v>
      </c>
      <c r="Q14" s="410">
        <f t="shared" si="0"/>
        <v>1125802</v>
      </c>
      <c r="R14" s="410">
        <f t="shared" si="0"/>
        <v>696028</v>
      </c>
      <c r="S14" s="410">
        <f t="shared" si="0"/>
        <v>53</v>
      </c>
      <c r="T14" s="411"/>
      <c r="U14" s="411"/>
      <c r="Z14" s="404"/>
    </row>
    <row r="15" spans="10:27" ht="24.75" customHeight="1" hidden="1">
      <c r="J15" s="418" t="s">
        <v>833</v>
      </c>
      <c r="K15" s="401">
        <f>SUM(L15:S15)</f>
        <v>300685</v>
      </c>
      <c r="L15" s="410">
        <v>17137</v>
      </c>
      <c r="M15" s="410">
        <v>4776</v>
      </c>
      <c r="N15" s="410">
        <v>24189</v>
      </c>
      <c r="O15" s="410">
        <v>57686</v>
      </c>
      <c r="P15" s="410">
        <v>8825</v>
      </c>
      <c r="Q15" s="410">
        <v>183915</v>
      </c>
      <c r="R15" s="410">
        <v>4148</v>
      </c>
      <c r="S15" s="419">
        <v>9</v>
      </c>
      <c r="T15" s="411"/>
      <c r="U15" s="411"/>
      <c r="Z15" s="411"/>
      <c r="AA15" s="411"/>
    </row>
    <row r="16" spans="10:27" ht="24.75" customHeight="1" hidden="1">
      <c r="J16" s="418" t="s">
        <v>834</v>
      </c>
      <c r="K16" s="401">
        <f>SUM(L16:S16)</f>
        <v>1677487</v>
      </c>
      <c r="L16" s="410">
        <v>21950</v>
      </c>
      <c r="M16" s="410">
        <v>4860</v>
      </c>
      <c r="N16" s="410">
        <v>46117</v>
      </c>
      <c r="O16" s="410">
        <v>728237</v>
      </c>
      <c r="P16" s="410">
        <v>5324</v>
      </c>
      <c r="Q16" s="410">
        <v>211451</v>
      </c>
      <c r="R16" s="410">
        <v>659535</v>
      </c>
      <c r="S16" s="419">
        <v>13</v>
      </c>
      <c r="T16" s="411"/>
      <c r="U16" s="411"/>
      <c r="Z16" s="411"/>
      <c r="AA16" s="411"/>
    </row>
    <row r="17" spans="10:27" ht="24.75" customHeight="1" hidden="1">
      <c r="J17" s="418" t="s">
        <v>835</v>
      </c>
      <c r="K17" s="401">
        <f>SUM(L17:S17)</f>
        <v>436122</v>
      </c>
      <c r="L17" s="410">
        <v>21764</v>
      </c>
      <c r="M17" s="410">
        <v>4986</v>
      </c>
      <c r="N17" s="410">
        <v>33211</v>
      </c>
      <c r="O17" s="410">
        <v>30930</v>
      </c>
      <c r="P17" s="410">
        <v>4280</v>
      </c>
      <c r="Q17" s="410">
        <v>315505</v>
      </c>
      <c r="R17" s="410">
        <v>25417</v>
      </c>
      <c r="S17" s="419">
        <v>29</v>
      </c>
      <c r="T17" s="411"/>
      <c r="U17" s="411"/>
      <c r="Z17" s="411"/>
      <c r="AA17" s="411"/>
    </row>
    <row r="18" spans="10:27" ht="24.75" customHeight="1" hidden="1">
      <c r="J18" s="418" t="s">
        <v>836</v>
      </c>
      <c r="K18" s="401">
        <f>SUM(L18:S18)</f>
        <v>948872</v>
      </c>
      <c r="L18" s="410">
        <v>20761</v>
      </c>
      <c r="M18" s="410">
        <v>5093</v>
      </c>
      <c r="N18" s="410">
        <v>34159</v>
      </c>
      <c r="O18" s="410">
        <v>28878</v>
      </c>
      <c r="P18" s="410">
        <v>438120</v>
      </c>
      <c r="Q18" s="410">
        <v>414931</v>
      </c>
      <c r="R18" s="410">
        <v>6928</v>
      </c>
      <c r="S18" s="419">
        <v>2</v>
      </c>
      <c r="T18" s="411"/>
      <c r="U18" s="411"/>
      <c r="Z18" s="411"/>
      <c r="AA18" s="411"/>
    </row>
    <row r="19" spans="5:27" ht="24.75" customHeight="1">
      <c r="E19" s="420"/>
      <c r="J19" s="394" t="s">
        <v>837</v>
      </c>
      <c r="K19" s="421">
        <v>3784325</v>
      </c>
      <c r="L19" s="422">
        <v>78876</v>
      </c>
      <c r="M19" s="422">
        <v>19455</v>
      </c>
      <c r="N19" s="422">
        <v>171389</v>
      </c>
      <c r="O19" s="422">
        <v>880670</v>
      </c>
      <c r="P19" s="422">
        <v>482371</v>
      </c>
      <c r="Q19" s="422">
        <v>1450268</v>
      </c>
      <c r="R19" s="422">
        <v>701227</v>
      </c>
      <c r="S19" s="422">
        <v>69</v>
      </c>
      <c r="T19" s="393"/>
      <c r="U19" s="393"/>
      <c r="Z19" s="404"/>
      <c r="AA19" s="393"/>
    </row>
    <row r="20" spans="10:27" ht="24.75" customHeight="1" hidden="1">
      <c r="J20" s="418" t="s">
        <v>838</v>
      </c>
      <c r="K20" s="401">
        <f>SUM(L20:S20)</f>
        <v>604683</v>
      </c>
      <c r="L20" s="410">
        <v>21238</v>
      </c>
      <c r="M20" s="410">
        <v>4646</v>
      </c>
      <c r="N20" s="410">
        <v>36837</v>
      </c>
      <c r="O20" s="410">
        <v>66015</v>
      </c>
      <c r="P20" s="410">
        <v>11066</v>
      </c>
      <c r="Q20" s="410">
        <v>460341</v>
      </c>
      <c r="R20" s="410">
        <v>4506</v>
      </c>
      <c r="S20" s="410">
        <v>34</v>
      </c>
      <c r="T20" s="411"/>
      <c r="U20" s="411"/>
      <c r="X20" s="411"/>
      <c r="Y20" s="411"/>
      <c r="Z20" s="245"/>
      <c r="AA20" s="411"/>
    </row>
    <row r="21" spans="10:27" ht="24.75" customHeight="1" hidden="1">
      <c r="J21" s="418" t="s">
        <v>839</v>
      </c>
      <c r="K21" s="401">
        <f>SUM(L21:S21)</f>
        <v>1777582</v>
      </c>
      <c r="L21" s="410">
        <v>17226</v>
      </c>
      <c r="M21" s="410">
        <v>4861</v>
      </c>
      <c r="N21" s="410">
        <v>44747</v>
      </c>
      <c r="O21" s="410">
        <v>746919</v>
      </c>
      <c r="P21" s="410">
        <v>6395</v>
      </c>
      <c r="Q21" s="410">
        <v>287421</v>
      </c>
      <c r="R21" s="410">
        <v>670012</v>
      </c>
      <c r="S21" s="410">
        <v>1</v>
      </c>
      <c r="T21" s="411"/>
      <c r="U21" s="411"/>
      <c r="X21" s="411"/>
      <c r="Y21" s="411"/>
      <c r="Z21" s="245"/>
      <c r="AA21" s="411"/>
    </row>
    <row r="22" spans="10:27" ht="24.75" customHeight="1" hidden="1">
      <c r="J22" s="418" t="s">
        <v>840</v>
      </c>
      <c r="K22" s="401">
        <f>SUM(L22:S22)</f>
        <v>439613</v>
      </c>
      <c r="L22" s="410">
        <v>21427</v>
      </c>
      <c r="M22" s="410">
        <v>4939</v>
      </c>
      <c r="N22" s="410">
        <v>44337</v>
      </c>
      <c r="O22" s="410">
        <v>37019</v>
      </c>
      <c r="P22" s="410">
        <v>2892</v>
      </c>
      <c r="Q22" s="410">
        <v>312918</v>
      </c>
      <c r="R22" s="410">
        <v>16046</v>
      </c>
      <c r="S22" s="410">
        <v>35</v>
      </c>
      <c r="T22" s="411"/>
      <c r="U22" s="411"/>
      <c r="X22" s="411"/>
      <c r="Y22" s="411"/>
      <c r="Z22" s="245"/>
      <c r="AA22" s="411"/>
    </row>
    <row r="23" spans="10:27" ht="24.75" customHeight="1" hidden="1">
      <c r="J23" s="418" t="s">
        <v>841</v>
      </c>
      <c r="K23" s="401">
        <v>962447</v>
      </c>
      <c r="L23" s="410">
        <v>18985</v>
      </c>
      <c r="M23" s="410">
        <v>5009</v>
      </c>
      <c r="N23" s="410">
        <v>45468</v>
      </c>
      <c r="O23" s="410">
        <v>30717</v>
      </c>
      <c r="P23" s="410">
        <v>462018</v>
      </c>
      <c r="Q23" s="410">
        <v>389588</v>
      </c>
      <c r="R23" s="410">
        <v>10663</v>
      </c>
      <c r="S23" s="424">
        <v>-1</v>
      </c>
      <c r="T23" s="411"/>
      <c r="U23" s="411"/>
      <c r="X23" s="411"/>
      <c r="Y23" s="411"/>
      <c r="Z23" s="245"/>
      <c r="AA23" s="411"/>
    </row>
    <row r="24" spans="10:27" ht="24.75" customHeight="1">
      <c r="J24" s="425" t="s">
        <v>842</v>
      </c>
      <c r="K24" s="401">
        <f aca="true" t="shared" si="1" ref="K24:S24">SUM(K25:K28)</f>
        <v>3757540</v>
      </c>
      <c r="L24" s="410">
        <f t="shared" si="1"/>
        <v>91608</v>
      </c>
      <c r="M24" s="410">
        <f t="shared" si="1"/>
        <v>20720</v>
      </c>
      <c r="N24" s="410">
        <f t="shared" si="1"/>
        <v>176832</v>
      </c>
      <c r="O24" s="410">
        <f t="shared" si="1"/>
        <v>909482</v>
      </c>
      <c r="P24" s="410">
        <f t="shared" si="1"/>
        <v>485769</v>
      </c>
      <c r="Q24" s="410">
        <f t="shared" si="1"/>
        <v>1349235</v>
      </c>
      <c r="R24" s="410">
        <f t="shared" si="1"/>
        <v>723709</v>
      </c>
      <c r="S24" s="410">
        <f t="shared" si="1"/>
        <v>185</v>
      </c>
      <c r="T24" s="411"/>
      <c r="U24" s="411"/>
      <c r="Y24" s="426"/>
      <c r="AA24" s="411"/>
    </row>
    <row r="25" spans="10:27" ht="24.75" customHeight="1" hidden="1">
      <c r="J25" s="427" t="s">
        <v>843</v>
      </c>
      <c r="K25" s="401">
        <f>SUM(L25:S25)</f>
        <v>970178</v>
      </c>
      <c r="L25" s="410">
        <v>24808</v>
      </c>
      <c r="M25" s="410">
        <v>4775</v>
      </c>
      <c r="N25" s="410">
        <v>41537</v>
      </c>
      <c r="O25" s="410">
        <v>73932</v>
      </c>
      <c r="P25" s="410">
        <v>11881</v>
      </c>
      <c r="Q25" s="410">
        <v>807562</v>
      </c>
      <c r="R25" s="410">
        <v>5640</v>
      </c>
      <c r="S25" s="411">
        <v>43</v>
      </c>
      <c r="T25" s="411"/>
      <c r="U25" s="411"/>
      <c r="X25" s="411"/>
      <c r="Y25" s="411"/>
      <c r="Z25" s="245"/>
      <c r="AA25" s="411"/>
    </row>
    <row r="26" spans="10:27" ht="24.75" customHeight="1" hidden="1">
      <c r="J26" s="427" t="s">
        <v>839</v>
      </c>
      <c r="K26" s="401">
        <f>SUM(L26:S26)</f>
        <v>1665387</v>
      </c>
      <c r="L26" s="410">
        <v>20685</v>
      </c>
      <c r="M26" s="410">
        <v>6271</v>
      </c>
      <c r="N26" s="410">
        <v>50580</v>
      </c>
      <c r="O26" s="410">
        <v>777110</v>
      </c>
      <c r="P26" s="410">
        <v>6633</v>
      </c>
      <c r="Q26" s="410">
        <v>108970</v>
      </c>
      <c r="R26" s="410">
        <v>695009</v>
      </c>
      <c r="S26" s="411">
        <v>129</v>
      </c>
      <c r="T26" s="411"/>
      <c r="U26" s="411"/>
      <c r="X26" s="411"/>
      <c r="Y26" s="411"/>
      <c r="Z26" s="245"/>
      <c r="AA26" s="411"/>
    </row>
    <row r="27" spans="10:27" ht="24.75" customHeight="1" hidden="1">
      <c r="J27" s="427" t="s">
        <v>840</v>
      </c>
      <c r="K27" s="401">
        <f>SUM(L27:S27)</f>
        <v>344443</v>
      </c>
      <c r="L27" s="410">
        <v>24809</v>
      </c>
      <c r="M27" s="410">
        <v>4963</v>
      </c>
      <c r="N27" s="410">
        <v>40503</v>
      </c>
      <c r="O27" s="410">
        <v>29516</v>
      </c>
      <c r="P27" s="410">
        <v>2572</v>
      </c>
      <c r="Q27" s="410">
        <v>223733</v>
      </c>
      <c r="R27" s="410">
        <v>18334</v>
      </c>
      <c r="S27" s="411">
        <v>13</v>
      </c>
      <c r="T27" s="411"/>
      <c r="U27" s="411"/>
      <c r="X27" s="411"/>
      <c r="Y27" s="411"/>
      <c r="Z27" s="245"/>
      <c r="AA27" s="411"/>
    </row>
    <row r="28" spans="10:27" ht="24.75" customHeight="1" hidden="1">
      <c r="J28" s="427" t="s">
        <v>841</v>
      </c>
      <c r="K28" s="401">
        <f>SUM(L28:S28)</f>
        <v>777532</v>
      </c>
      <c r="L28" s="410">
        <v>21306</v>
      </c>
      <c r="M28" s="410">
        <v>4711</v>
      </c>
      <c r="N28" s="410">
        <v>44212</v>
      </c>
      <c r="O28" s="410">
        <v>28924</v>
      </c>
      <c r="P28" s="410">
        <v>464683</v>
      </c>
      <c r="Q28" s="410">
        <v>208970</v>
      </c>
      <c r="R28" s="410">
        <v>4726</v>
      </c>
      <c r="S28" s="410">
        <v>0</v>
      </c>
      <c r="T28" s="411"/>
      <c r="U28" s="411"/>
      <c r="X28" s="411"/>
      <c r="Y28" s="411"/>
      <c r="Z28" s="245"/>
      <c r="AA28" s="411"/>
    </row>
    <row r="29" spans="10:27" ht="24.75" customHeight="1">
      <c r="J29" s="425" t="s">
        <v>844</v>
      </c>
      <c r="K29" s="401">
        <v>4121463</v>
      </c>
      <c r="L29" s="410">
        <f aca="true" t="shared" si="2" ref="L29:S29">SUM(L30:L33)</f>
        <v>89733</v>
      </c>
      <c r="M29" s="396">
        <f t="shared" si="2"/>
        <v>20378</v>
      </c>
      <c r="N29" s="396">
        <f t="shared" si="2"/>
        <v>190268</v>
      </c>
      <c r="O29" s="396">
        <v>928470</v>
      </c>
      <c r="P29" s="410">
        <f t="shared" si="2"/>
        <v>602832</v>
      </c>
      <c r="Q29" s="396">
        <f t="shared" si="2"/>
        <v>1540670</v>
      </c>
      <c r="R29" s="396">
        <f t="shared" si="2"/>
        <v>748931</v>
      </c>
      <c r="S29" s="396">
        <f t="shared" si="2"/>
        <v>181</v>
      </c>
      <c r="T29" s="411"/>
      <c r="U29" s="411"/>
      <c r="AA29" s="411"/>
    </row>
    <row r="30" spans="10:27" ht="24.75" customHeight="1" hidden="1">
      <c r="J30" s="427" t="s">
        <v>843</v>
      </c>
      <c r="K30" s="401">
        <f>SUM(L30:S30)</f>
        <v>489314</v>
      </c>
      <c r="L30" s="410">
        <v>21518</v>
      </c>
      <c r="M30" s="410">
        <v>4817</v>
      </c>
      <c r="N30" s="410">
        <v>41936</v>
      </c>
      <c r="O30" s="410">
        <v>66090</v>
      </c>
      <c r="P30" s="410">
        <v>61697</v>
      </c>
      <c r="Q30" s="410">
        <v>288277</v>
      </c>
      <c r="R30" s="410">
        <v>4978</v>
      </c>
      <c r="S30" s="410">
        <v>1</v>
      </c>
      <c r="T30" s="411"/>
      <c r="U30" s="411"/>
      <c r="AA30" s="411"/>
    </row>
    <row r="31" spans="10:27" ht="24.75" customHeight="1" hidden="1">
      <c r="J31" s="427" t="s">
        <v>839</v>
      </c>
      <c r="K31" s="401">
        <f>SUM(L31:S31)</f>
        <v>2007328</v>
      </c>
      <c r="L31" s="410">
        <v>18964</v>
      </c>
      <c r="M31" s="410">
        <v>4992</v>
      </c>
      <c r="N31" s="410">
        <v>49330</v>
      </c>
      <c r="O31" s="410">
        <v>800000</v>
      </c>
      <c r="P31" s="410">
        <v>3880</v>
      </c>
      <c r="Q31" s="410">
        <v>415561</v>
      </c>
      <c r="R31" s="410">
        <v>714462</v>
      </c>
      <c r="S31" s="410">
        <v>139</v>
      </c>
      <c r="T31" s="411"/>
      <c r="U31" s="411"/>
      <c r="AA31" s="411"/>
    </row>
    <row r="32" spans="10:27" ht="24.75" customHeight="1" hidden="1">
      <c r="J32" s="427" t="s">
        <v>840</v>
      </c>
      <c r="K32" s="401">
        <v>598550</v>
      </c>
      <c r="L32" s="410">
        <v>28727</v>
      </c>
      <c r="M32" s="410">
        <v>5321</v>
      </c>
      <c r="N32" s="410">
        <v>47431</v>
      </c>
      <c r="O32" s="410">
        <v>30214</v>
      </c>
      <c r="P32" s="410">
        <v>14759</v>
      </c>
      <c r="Q32" s="410">
        <v>451275</v>
      </c>
      <c r="R32" s="410">
        <v>20790</v>
      </c>
      <c r="S32" s="410">
        <v>32</v>
      </c>
      <c r="T32" s="411"/>
      <c r="U32" s="411"/>
      <c r="AA32" s="411"/>
    </row>
    <row r="33" spans="10:27" ht="24.75" customHeight="1" hidden="1">
      <c r="J33" s="427" t="s">
        <v>841</v>
      </c>
      <c r="K33" s="401">
        <v>1026271</v>
      </c>
      <c r="L33" s="410">
        <v>20524</v>
      </c>
      <c r="M33" s="410">
        <v>5248</v>
      </c>
      <c r="N33" s="396">
        <v>51571</v>
      </c>
      <c r="O33" s="396">
        <v>32165</v>
      </c>
      <c r="P33" s="410">
        <v>522496</v>
      </c>
      <c r="Q33" s="410">
        <v>385557</v>
      </c>
      <c r="R33" s="410">
        <v>8701</v>
      </c>
      <c r="S33" s="396">
        <v>9</v>
      </c>
      <c r="T33" s="411"/>
      <c r="U33" s="411"/>
      <c r="AA33" s="411"/>
    </row>
    <row r="34" spans="10:27" ht="24.75" customHeight="1">
      <c r="J34" s="427"/>
      <c r="K34" s="396"/>
      <c r="L34" s="410"/>
      <c r="M34" s="410"/>
      <c r="N34" s="396"/>
      <c r="O34" s="396"/>
      <c r="P34" s="410"/>
      <c r="Q34" s="410"/>
      <c r="R34" s="410"/>
      <c r="S34" s="396"/>
      <c r="T34" s="411"/>
      <c r="U34" s="411"/>
      <c r="AA34" s="411"/>
    </row>
    <row r="35" spans="10:27" ht="24.75" customHeight="1">
      <c r="J35" s="425" t="s">
        <v>845</v>
      </c>
      <c r="K35" s="396">
        <f aca="true" t="shared" si="3" ref="K35:S35">SUM(K36:K39)</f>
        <v>3929761</v>
      </c>
      <c r="L35" s="396">
        <f t="shared" si="3"/>
        <v>95811</v>
      </c>
      <c r="M35" s="396">
        <f t="shared" si="3"/>
        <v>20763</v>
      </c>
      <c r="N35" s="396">
        <f t="shared" si="3"/>
        <v>161217</v>
      </c>
      <c r="O35" s="396">
        <f t="shared" si="3"/>
        <v>953476</v>
      </c>
      <c r="P35" s="396">
        <f t="shared" si="3"/>
        <v>607073</v>
      </c>
      <c r="Q35" s="396">
        <f t="shared" si="3"/>
        <v>1316305</v>
      </c>
      <c r="R35" s="396">
        <f t="shared" si="3"/>
        <v>775094</v>
      </c>
      <c r="S35" s="396">
        <f t="shared" si="3"/>
        <v>22</v>
      </c>
      <c r="T35" s="411"/>
      <c r="U35" s="411"/>
      <c r="AA35" s="411"/>
    </row>
    <row r="36" spans="10:27" ht="24.75" customHeight="1" hidden="1">
      <c r="J36" s="427" t="s">
        <v>843</v>
      </c>
      <c r="K36" s="401">
        <v>463608</v>
      </c>
      <c r="L36" s="410">
        <v>23172</v>
      </c>
      <c r="M36" s="410">
        <v>4914</v>
      </c>
      <c r="N36" s="428">
        <v>44693</v>
      </c>
      <c r="O36" s="396">
        <v>58672</v>
      </c>
      <c r="P36" s="410">
        <v>6766</v>
      </c>
      <c r="Q36" s="410">
        <v>318971</v>
      </c>
      <c r="R36" s="410">
        <v>6409</v>
      </c>
      <c r="S36" s="428">
        <v>11</v>
      </c>
      <c r="T36" s="411"/>
      <c r="U36" s="411"/>
      <c r="V36" s="429"/>
      <c r="W36" s="411"/>
      <c r="AA36" s="411"/>
    </row>
    <row r="37" spans="10:27" ht="24.75" customHeight="1" hidden="1">
      <c r="J37" s="427" t="s">
        <v>839</v>
      </c>
      <c r="K37" s="430">
        <f>SUM(L37:S37)</f>
        <v>2075486</v>
      </c>
      <c r="L37" s="410">
        <v>22191</v>
      </c>
      <c r="M37" s="410">
        <v>5369</v>
      </c>
      <c r="N37" s="428">
        <v>39634</v>
      </c>
      <c r="O37" s="428">
        <v>839093</v>
      </c>
      <c r="P37" s="410">
        <v>66142</v>
      </c>
      <c r="Q37" s="410">
        <v>365798</v>
      </c>
      <c r="R37" s="410">
        <v>737254</v>
      </c>
      <c r="S37" s="428">
        <v>5</v>
      </c>
      <c r="T37" s="411"/>
      <c r="U37" s="411"/>
      <c r="V37" s="429"/>
      <c r="W37" s="411"/>
      <c r="AA37" s="411"/>
    </row>
    <row r="38" spans="10:27" ht="24.75" customHeight="1" hidden="1">
      <c r="J38" s="427" t="s">
        <v>840</v>
      </c>
      <c r="K38" s="410">
        <v>449462</v>
      </c>
      <c r="L38" s="410">
        <v>28245</v>
      </c>
      <c r="M38" s="410">
        <v>5444</v>
      </c>
      <c r="N38" s="410">
        <v>39999</v>
      </c>
      <c r="O38" s="410">
        <v>25142</v>
      </c>
      <c r="P38" s="410">
        <v>13869</v>
      </c>
      <c r="Q38" s="410">
        <v>314295</v>
      </c>
      <c r="R38" s="410">
        <v>22468</v>
      </c>
      <c r="S38" s="422">
        <v>0</v>
      </c>
      <c r="T38" s="411"/>
      <c r="U38" s="411"/>
      <c r="V38" s="429"/>
      <c r="W38" s="411"/>
      <c r="AA38" s="411"/>
    </row>
    <row r="39" spans="10:27" ht="24.75" customHeight="1">
      <c r="J39" s="427" t="s">
        <v>841</v>
      </c>
      <c r="K39" s="410">
        <v>941205</v>
      </c>
      <c r="L39" s="410">
        <v>22203</v>
      </c>
      <c r="M39" s="410">
        <v>5036</v>
      </c>
      <c r="N39" s="410">
        <v>36891</v>
      </c>
      <c r="O39" s="410">
        <v>30569</v>
      </c>
      <c r="P39" s="410">
        <v>520296</v>
      </c>
      <c r="Q39" s="410">
        <v>317241</v>
      </c>
      <c r="R39" s="410">
        <v>8963</v>
      </c>
      <c r="S39" s="410">
        <v>6</v>
      </c>
      <c r="T39" s="411"/>
      <c r="U39" s="411"/>
      <c r="V39" s="429"/>
      <c r="W39" s="411"/>
      <c r="AA39" s="411"/>
    </row>
    <row r="40" spans="10:27" ht="24.75" customHeight="1">
      <c r="J40" s="425" t="s">
        <v>847</v>
      </c>
      <c r="K40" s="410">
        <f aca="true" t="shared" si="4" ref="K40:S40">SUM(K41:K44)</f>
        <v>3515526</v>
      </c>
      <c r="L40" s="410">
        <f t="shared" si="4"/>
        <v>92544</v>
      </c>
      <c r="M40" s="410">
        <f t="shared" si="4"/>
        <v>22642</v>
      </c>
      <c r="N40" s="410">
        <f t="shared" si="4"/>
        <v>168263</v>
      </c>
      <c r="O40" s="410">
        <f t="shared" si="4"/>
        <v>949099</v>
      </c>
      <c r="P40" s="410">
        <f t="shared" si="4"/>
        <v>545586</v>
      </c>
      <c r="Q40" s="410">
        <f t="shared" si="4"/>
        <v>941311</v>
      </c>
      <c r="R40" s="410">
        <f t="shared" si="4"/>
        <v>796077</v>
      </c>
      <c r="S40" s="410">
        <f t="shared" si="4"/>
        <v>4</v>
      </c>
      <c r="T40" s="411"/>
      <c r="U40" s="411"/>
      <c r="V40" s="429"/>
      <c r="W40" s="411"/>
      <c r="AA40" s="411"/>
    </row>
    <row r="41" spans="10:27" ht="24.75" customHeight="1">
      <c r="J41" s="427" t="s">
        <v>843</v>
      </c>
      <c r="K41" s="410">
        <v>377289</v>
      </c>
      <c r="L41" s="410">
        <v>23833</v>
      </c>
      <c r="M41" s="410">
        <v>6958</v>
      </c>
      <c r="N41" s="410">
        <v>43244</v>
      </c>
      <c r="O41" s="410">
        <v>40058</v>
      </c>
      <c r="P41" s="410">
        <v>12277</v>
      </c>
      <c r="Q41" s="410">
        <v>243027</v>
      </c>
      <c r="R41" s="410">
        <v>7892</v>
      </c>
      <c r="S41" s="422">
        <v>0</v>
      </c>
      <c r="T41" s="411"/>
      <c r="U41" s="411"/>
      <c r="V41" s="429"/>
      <c r="W41" s="411"/>
      <c r="AA41" s="411"/>
    </row>
    <row r="42" spans="10:27" ht="24.75" customHeight="1">
      <c r="J42" s="427" t="s">
        <v>839</v>
      </c>
      <c r="K42" s="410">
        <v>1924930</v>
      </c>
      <c r="L42" s="410">
        <v>20196</v>
      </c>
      <c r="M42" s="410">
        <v>5086</v>
      </c>
      <c r="N42" s="410">
        <v>46252</v>
      </c>
      <c r="O42" s="410">
        <v>859979</v>
      </c>
      <c r="P42" s="410">
        <v>9862</v>
      </c>
      <c r="Q42" s="410">
        <v>228262</v>
      </c>
      <c r="R42" s="410">
        <v>755293</v>
      </c>
      <c r="S42" s="422">
        <v>0</v>
      </c>
      <c r="T42" s="411"/>
      <c r="U42" s="411"/>
      <c r="V42" s="429"/>
      <c r="W42" s="411"/>
      <c r="AA42" s="411"/>
    </row>
    <row r="43" spans="10:27" ht="24.75" customHeight="1">
      <c r="J43" s="427" t="s">
        <v>840</v>
      </c>
      <c r="K43" s="410">
        <v>361983</v>
      </c>
      <c r="L43" s="410">
        <v>25951</v>
      </c>
      <c r="M43" s="410">
        <v>5245</v>
      </c>
      <c r="N43" s="410">
        <v>32999</v>
      </c>
      <c r="O43" s="410">
        <v>19801</v>
      </c>
      <c r="P43" s="410">
        <v>4142</v>
      </c>
      <c r="Q43" s="410">
        <v>257851</v>
      </c>
      <c r="R43" s="410">
        <v>15994</v>
      </c>
      <c r="S43" s="422">
        <v>0</v>
      </c>
      <c r="T43" s="411"/>
      <c r="U43" s="411"/>
      <c r="V43" s="429"/>
      <c r="W43" s="411"/>
      <c r="AA43" s="411"/>
    </row>
    <row r="44" spans="10:27" ht="24.75" customHeight="1" thickBot="1">
      <c r="J44" s="427" t="s">
        <v>841</v>
      </c>
      <c r="K44" s="410">
        <v>851324</v>
      </c>
      <c r="L44" s="410">
        <v>22564</v>
      </c>
      <c r="M44" s="410">
        <v>5353</v>
      </c>
      <c r="N44" s="410">
        <v>45768</v>
      </c>
      <c r="O44" s="410">
        <v>29261</v>
      </c>
      <c r="P44" s="410">
        <v>519305</v>
      </c>
      <c r="Q44" s="410">
        <v>212171</v>
      </c>
      <c r="R44" s="410">
        <v>16898</v>
      </c>
      <c r="S44" s="410">
        <v>4</v>
      </c>
      <c r="T44" s="411"/>
      <c r="U44" s="411"/>
      <c r="V44" s="429"/>
      <c r="W44" s="411"/>
      <c r="AA44" s="411"/>
    </row>
    <row r="45" spans="10:23" ht="24.75" customHeight="1" thickBot="1">
      <c r="J45" s="858" t="s">
        <v>849</v>
      </c>
      <c r="K45" s="860">
        <f aca="true" t="shared" si="5" ref="K45:R45">(K44-K43)/K43*100</f>
        <v>135.18342021586648</v>
      </c>
      <c r="L45" s="851">
        <f t="shared" si="5"/>
        <v>-13.051520172633039</v>
      </c>
      <c r="M45" s="851">
        <f t="shared" si="5"/>
        <v>2.059103908484271</v>
      </c>
      <c r="N45" s="851">
        <f t="shared" si="5"/>
        <v>38.69511197309009</v>
      </c>
      <c r="O45" s="851">
        <f t="shared" si="5"/>
        <v>47.77536488056159</v>
      </c>
      <c r="P45" s="851">
        <f t="shared" si="5"/>
        <v>12437.542250120714</v>
      </c>
      <c r="Q45" s="851">
        <f t="shared" si="5"/>
        <v>-17.71565749211754</v>
      </c>
      <c r="R45" s="851">
        <f t="shared" si="5"/>
        <v>5.6521195448293104</v>
      </c>
      <c r="S45" s="431" t="s">
        <v>819</v>
      </c>
      <c r="T45" s="74"/>
      <c r="U45" s="74"/>
      <c r="W45" s="74"/>
    </row>
    <row r="46" spans="10:26" ht="24.75" customHeight="1" thickBot="1">
      <c r="J46" s="859"/>
      <c r="K46" s="860"/>
      <c r="L46" s="851"/>
      <c r="M46" s="851"/>
      <c r="N46" s="851"/>
      <c r="O46" s="851"/>
      <c r="P46" s="851"/>
      <c r="Q46" s="851"/>
      <c r="R46" s="851"/>
      <c r="S46" s="432">
        <f>S44-S43</f>
        <v>4</v>
      </c>
      <c r="T46" s="74"/>
      <c r="U46" s="74"/>
      <c r="V46" s="74"/>
      <c r="W46" s="74"/>
      <c r="Z46" s="433"/>
    </row>
    <row r="47" spans="10:26" ht="24.75" customHeight="1" thickBot="1">
      <c r="J47" s="866" t="s">
        <v>850</v>
      </c>
      <c r="K47" s="860">
        <f aca="true" t="shared" si="6" ref="K47:R47">(K44-K39)/K39*100</f>
        <v>-9.54956677875702</v>
      </c>
      <c r="L47" s="851">
        <f t="shared" si="6"/>
        <v>1.6259064090438229</v>
      </c>
      <c r="M47" s="851">
        <f t="shared" si="6"/>
        <v>6.294678316123909</v>
      </c>
      <c r="N47" s="851">
        <f t="shared" si="6"/>
        <v>24.062779539725135</v>
      </c>
      <c r="O47" s="851">
        <f t="shared" si="6"/>
        <v>-4.278844581111583</v>
      </c>
      <c r="P47" s="851">
        <f t="shared" si="6"/>
        <v>-0.19046850254470532</v>
      </c>
      <c r="Q47" s="851">
        <f t="shared" si="6"/>
        <v>-33.11993090426521</v>
      </c>
      <c r="R47" s="851">
        <f t="shared" si="6"/>
        <v>88.53062590650453</v>
      </c>
      <c r="S47" s="431" t="s">
        <v>819</v>
      </c>
      <c r="T47" s="74"/>
      <c r="U47" s="74"/>
      <c r="V47" s="74"/>
      <c r="W47" s="74"/>
      <c r="X47" s="411"/>
      <c r="Y47" s="411"/>
      <c r="Z47" s="74"/>
    </row>
    <row r="48" spans="10:26" ht="24.75" customHeight="1" thickBot="1">
      <c r="J48" s="867"/>
      <c r="K48" s="860"/>
      <c r="L48" s="851"/>
      <c r="M48" s="851"/>
      <c r="N48" s="851"/>
      <c r="O48" s="851"/>
      <c r="P48" s="851"/>
      <c r="Q48" s="851"/>
      <c r="R48" s="851"/>
      <c r="S48" s="434">
        <f>S44-S39</f>
        <v>-2</v>
      </c>
      <c r="T48" s="74"/>
      <c r="U48" s="74"/>
      <c r="V48" s="74"/>
      <c r="W48" s="74"/>
      <c r="Z48" s="74"/>
    </row>
    <row r="49" spans="10:19" ht="26.25" customHeight="1">
      <c r="J49" s="865" t="s">
        <v>851</v>
      </c>
      <c r="K49" s="865"/>
      <c r="S49" s="436"/>
    </row>
    <row r="50" spans="1:19" ht="33" customHeight="1">
      <c r="A50" s="863" t="s">
        <v>852</v>
      </c>
      <c r="B50" s="864"/>
      <c r="C50" s="864"/>
      <c r="D50" s="864"/>
      <c r="E50" s="864"/>
      <c r="F50" s="864"/>
      <c r="G50" s="864"/>
      <c r="H50" s="864"/>
      <c r="I50" s="864"/>
      <c r="J50" s="863" t="s">
        <v>853</v>
      </c>
      <c r="K50" s="863"/>
      <c r="L50" s="863"/>
      <c r="M50" s="863"/>
      <c r="N50" s="863"/>
      <c r="O50" s="870" t="s">
        <v>854</v>
      </c>
      <c r="P50" s="871"/>
      <c r="Q50" s="871"/>
      <c r="R50" s="871"/>
      <c r="S50" s="871"/>
    </row>
    <row r="51" spans="21:26" ht="33" customHeight="1">
      <c r="U51" s="402" t="s">
        <v>855</v>
      </c>
      <c r="V51" s="411">
        <v>3519816</v>
      </c>
      <c r="X51" s="403" t="s">
        <v>822</v>
      </c>
      <c r="Y51" s="397">
        <v>22564</v>
      </c>
      <c r="Z51" s="433">
        <f>Y51/Y59*100</f>
        <v>2.6504597544530637</v>
      </c>
    </row>
    <row r="52" spans="21:26" ht="33" customHeight="1">
      <c r="U52" s="437" t="s">
        <v>856</v>
      </c>
      <c r="V52" s="411">
        <v>4342872</v>
      </c>
      <c r="X52" s="438" t="s">
        <v>824</v>
      </c>
      <c r="Y52" s="165">
        <v>5353</v>
      </c>
      <c r="Z52" s="433">
        <f>Y52/Y59*100</f>
        <v>0.6287852803398001</v>
      </c>
    </row>
    <row r="53" spans="21:26" ht="33" customHeight="1">
      <c r="U53" s="408" t="s">
        <v>857</v>
      </c>
      <c r="V53" s="417">
        <v>2865120</v>
      </c>
      <c r="X53" s="438" t="s">
        <v>858</v>
      </c>
      <c r="Y53" s="165">
        <v>45768</v>
      </c>
      <c r="Z53" s="433">
        <f>Y53/Y59*100</f>
        <v>5.376096527291607</v>
      </c>
    </row>
    <row r="54" spans="21:26" ht="33" customHeight="1">
      <c r="U54" s="402" t="s">
        <v>859</v>
      </c>
      <c r="V54" s="411">
        <v>2968633</v>
      </c>
      <c r="X54" s="439" t="s">
        <v>860</v>
      </c>
      <c r="Y54" s="411">
        <v>29261</v>
      </c>
      <c r="Z54" s="433">
        <f>Y54/Y59*100</f>
        <v>3.437116773402371</v>
      </c>
    </row>
    <row r="55" spans="21:26" ht="33" customHeight="1">
      <c r="U55" s="402" t="s">
        <v>861</v>
      </c>
      <c r="V55" s="411">
        <v>3363166</v>
      </c>
      <c r="X55" s="439" t="s">
        <v>862</v>
      </c>
      <c r="Y55" s="411">
        <v>519305</v>
      </c>
      <c r="Z55" s="433">
        <f>Y55/Y59*100</f>
        <v>60.99968989479916</v>
      </c>
    </row>
    <row r="56" spans="21:26" ht="33" customHeight="1">
      <c r="U56" s="440" t="s">
        <v>863</v>
      </c>
      <c r="V56" s="99">
        <v>3784325</v>
      </c>
      <c r="X56" s="439" t="s">
        <v>864</v>
      </c>
      <c r="Y56" s="411">
        <v>212171</v>
      </c>
      <c r="Z56" s="433">
        <f>Y56/Y59*100</f>
        <v>24.922473699789975</v>
      </c>
    </row>
    <row r="57" spans="21:26" ht="33" customHeight="1">
      <c r="U57" s="440" t="s">
        <v>865</v>
      </c>
      <c r="V57" s="411">
        <v>3757540</v>
      </c>
      <c r="X57" s="441" t="s">
        <v>866</v>
      </c>
      <c r="Y57" s="417">
        <v>16898</v>
      </c>
      <c r="Z57" s="433">
        <f>Y57/Y59*100</f>
        <v>1.984908213559115</v>
      </c>
    </row>
    <row r="58" spans="21:26" ht="33" customHeight="1">
      <c r="U58" s="429" t="s">
        <v>867</v>
      </c>
      <c r="V58" s="411">
        <f>K29</f>
        <v>4121463</v>
      </c>
      <c r="X58" s="439" t="s">
        <v>868</v>
      </c>
      <c r="Y58" s="411">
        <v>4</v>
      </c>
      <c r="Z58" s="433">
        <f>Y58/Y59*100</f>
        <v>0.00046985636490924724</v>
      </c>
    </row>
    <row r="59" spans="21:26" ht="33" customHeight="1">
      <c r="U59" s="440" t="s">
        <v>869</v>
      </c>
      <c r="V59" s="411">
        <v>3929761</v>
      </c>
      <c r="X59" s="439"/>
      <c r="Y59" s="411">
        <f>SUM(Y51:Y58)</f>
        <v>851324</v>
      </c>
      <c r="Z59" s="433">
        <f>SUM(Z51:Z58)</f>
        <v>100</v>
      </c>
    </row>
    <row r="60" spans="21:22" ht="33" customHeight="1">
      <c r="U60" s="440" t="s">
        <v>870</v>
      </c>
      <c r="V60" s="411">
        <v>3515526</v>
      </c>
    </row>
    <row r="61" ht="33" customHeight="1">
      <c r="V61" s="442"/>
    </row>
    <row r="62" spans="21:22" ht="33" customHeight="1">
      <c r="U62" s="443"/>
      <c r="V62" s="411"/>
    </row>
    <row r="63" spans="21:22" ht="33" customHeight="1">
      <c r="U63" s="429"/>
      <c r="V63" s="411"/>
    </row>
    <row r="64" ht="33" customHeight="1">
      <c r="U64" s="440"/>
    </row>
    <row r="65" spans="21:22" ht="33" customHeight="1">
      <c r="U65" s="440"/>
      <c r="V65" s="411"/>
    </row>
    <row r="67" spans="21:22" ht="33" customHeight="1">
      <c r="U67" s="429"/>
      <c r="V67" s="411"/>
    </row>
    <row r="68" spans="21:22" ht="33" customHeight="1">
      <c r="U68" s="443"/>
      <c r="V68" s="442"/>
    </row>
    <row r="71" spans="21:22" ht="33" customHeight="1">
      <c r="U71" s="440"/>
      <c r="V71" s="411"/>
    </row>
    <row r="72" spans="21:22" ht="33" customHeight="1">
      <c r="U72" s="429"/>
      <c r="V72" s="411"/>
    </row>
    <row r="73" spans="21:22" ht="33" customHeight="1">
      <c r="U73" s="429"/>
      <c r="V73" s="411"/>
    </row>
    <row r="74" spans="21:22" ht="33" customHeight="1">
      <c r="U74" s="443"/>
      <c r="V74" s="411"/>
    </row>
  </sheetData>
  <mergeCells count="36">
    <mergeCell ref="R2:R3"/>
    <mergeCell ref="M47:M48"/>
    <mergeCell ref="L47:L48"/>
    <mergeCell ref="N2:N3"/>
    <mergeCell ref="S2:S3"/>
    <mergeCell ref="O50:S50"/>
    <mergeCell ref="Q47:Q48"/>
    <mergeCell ref="R47:R48"/>
    <mergeCell ref="O2:O3"/>
    <mergeCell ref="P2:P3"/>
    <mergeCell ref="P45:P46"/>
    <mergeCell ref="O45:O46"/>
    <mergeCell ref="Q2:Q3"/>
    <mergeCell ref="R45:R46"/>
    <mergeCell ref="A50:I50"/>
    <mergeCell ref="J50:N50"/>
    <mergeCell ref="J49:K49"/>
    <mergeCell ref="P47:P48"/>
    <mergeCell ref="J47:J48"/>
    <mergeCell ref="O47:O48"/>
    <mergeCell ref="K47:K48"/>
    <mergeCell ref="N47:N48"/>
    <mergeCell ref="J45:J46"/>
    <mergeCell ref="K45:K46"/>
    <mergeCell ref="L2:L3"/>
    <mergeCell ref="M2:M3"/>
    <mergeCell ref="A1:I1"/>
    <mergeCell ref="A2:I8"/>
    <mergeCell ref="Q45:Q46"/>
    <mergeCell ref="K1:N1"/>
    <mergeCell ref="O1:R1"/>
    <mergeCell ref="K2:K3"/>
    <mergeCell ref="J2:J3"/>
    <mergeCell ref="L45:L46"/>
    <mergeCell ref="N45:N46"/>
    <mergeCell ref="M45:M46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O24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3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11" width="6.125" style="0" customWidth="1"/>
    <col min="12" max="12" width="6.375" style="0" customWidth="1"/>
    <col min="13" max="14" width="8.125" style="0" customWidth="1"/>
    <col min="15" max="15" width="2.625" style="0" customWidth="1"/>
    <col min="16" max="16" width="10.00390625" style="0" bestFit="1" customWidth="1"/>
  </cols>
  <sheetData>
    <row r="1" spans="1:15" ht="49.5" customHeight="1">
      <c r="A1" s="848" t="s">
        <v>632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</row>
    <row r="2" spans="2:15" ht="105.75" customHeight="1">
      <c r="B2" s="766" t="s">
        <v>799</v>
      </c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134"/>
    </row>
    <row r="19" ht="30" customHeight="1"/>
    <row r="36" ht="45" customHeight="1"/>
    <row r="37" spans="2:14" ht="19.5" customHeight="1">
      <c r="B37" s="56" t="s">
        <v>633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ht="17.25" customHeight="1"/>
    <row r="39" spans="2:14" ht="30" customHeight="1">
      <c r="B39" s="2" t="s">
        <v>701</v>
      </c>
      <c r="C39" s="1"/>
      <c r="D39" s="1"/>
      <c r="E39" s="1"/>
      <c r="F39" s="1"/>
      <c r="G39" s="1"/>
      <c r="H39" s="1"/>
      <c r="I39" s="56"/>
      <c r="J39" s="56"/>
      <c r="K39" s="56"/>
      <c r="L39" s="56"/>
      <c r="M39" s="56"/>
      <c r="N39" s="56"/>
    </row>
    <row r="40" spans="2:14" ht="30" customHeight="1" thickBot="1">
      <c r="B40" s="230" t="s">
        <v>657</v>
      </c>
      <c r="C40" s="1"/>
      <c r="D40" s="1"/>
      <c r="E40" s="1"/>
      <c r="F40" s="1"/>
      <c r="G40" s="1"/>
      <c r="H40" s="1"/>
      <c r="I40" s="234"/>
      <c r="J40" s="234"/>
      <c r="K40" s="234"/>
      <c r="L40" s="234"/>
      <c r="M40" s="234"/>
      <c r="N40" s="234"/>
    </row>
    <row r="41" spans="2:14" ht="19.5" customHeight="1">
      <c r="B41" s="658" t="s">
        <v>419</v>
      </c>
      <c r="C41" s="915" t="s">
        <v>702</v>
      </c>
      <c r="D41" s="638"/>
      <c r="E41" s="638"/>
      <c r="F41" s="638"/>
      <c r="G41" s="638"/>
      <c r="H41" s="638"/>
      <c r="I41" s="638"/>
      <c r="J41" s="638"/>
      <c r="K41" s="639"/>
      <c r="L41" s="948" t="s">
        <v>658</v>
      </c>
      <c r="M41" s="949"/>
      <c r="N41" s="950"/>
    </row>
    <row r="42" spans="2:14" ht="19.5" customHeight="1">
      <c r="B42" s="659"/>
      <c r="C42" s="916" t="s">
        <v>289</v>
      </c>
      <c r="D42" s="917"/>
      <c r="E42" s="917"/>
      <c r="F42" s="917"/>
      <c r="G42" s="917"/>
      <c r="H42" s="917"/>
      <c r="I42" s="917"/>
      <c r="J42" s="917"/>
      <c r="K42" s="941"/>
      <c r="L42" s="942" t="s">
        <v>659</v>
      </c>
      <c r="M42" s="943"/>
      <c r="N42" s="943"/>
    </row>
    <row r="43" spans="2:14" ht="19.5" customHeight="1">
      <c r="B43" s="659"/>
      <c r="C43" s="184" t="s">
        <v>660</v>
      </c>
      <c r="D43" s="944" t="s">
        <v>661</v>
      </c>
      <c r="E43" s="945"/>
      <c r="F43" s="185" t="s">
        <v>662</v>
      </c>
      <c r="G43" s="91" t="s">
        <v>663</v>
      </c>
      <c r="H43" s="95" t="s">
        <v>664</v>
      </c>
      <c r="I43" s="181" t="s">
        <v>665</v>
      </c>
      <c r="J43" s="179" t="s">
        <v>666</v>
      </c>
      <c r="K43" s="181" t="s">
        <v>667</v>
      </c>
      <c r="L43" s="217" t="s">
        <v>135</v>
      </c>
      <c r="M43" s="218" t="s">
        <v>668</v>
      </c>
      <c r="N43" s="217" t="s">
        <v>669</v>
      </c>
    </row>
    <row r="44" spans="2:14" ht="19.5" customHeight="1">
      <c r="B44" s="659"/>
      <c r="C44" s="53"/>
      <c r="D44" s="946" t="s">
        <v>670</v>
      </c>
      <c r="E44" s="947"/>
      <c r="F44" s="183"/>
      <c r="G44" s="183" t="s">
        <v>671</v>
      </c>
      <c r="H44" s="183" t="s">
        <v>672</v>
      </c>
      <c r="I44" s="182"/>
      <c r="J44" s="187"/>
      <c r="K44" s="182"/>
      <c r="L44" s="194"/>
      <c r="M44" s="219" t="s">
        <v>454</v>
      </c>
      <c r="N44" s="220" t="s">
        <v>673</v>
      </c>
    </row>
    <row r="45" spans="2:14" ht="19.5" customHeight="1">
      <c r="B45" s="729" t="s">
        <v>421</v>
      </c>
      <c r="C45" s="53" t="s">
        <v>215</v>
      </c>
      <c r="D45" s="90" t="s">
        <v>674</v>
      </c>
      <c r="E45" s="93" t="s">
        <v>675</v>
      </c>
      <c r="F45" s="183" t="s">
        <v>216</v>
      </c>
      <c r="G45" s="189" t="s">
        <v>217</v>
      </c>
      <c r="H45" s="190" t="s">
        <v>218</v>
      </c>
      <c r="I45" s="182" t="s">
        <v>219</v>
      </c>
      <c r="J45" s="187" t="s">
        <v>214</v>
      </c>
      <c r="K45" s="182" t="s">
        <v>220</v>
      </c>
      <c r="L45" s="194" t="s">
        <v>676</v>
      </c>
      <c r="M45" s="219" t="s">
        <v>677</v>
      </c>
      <c r="N45" s="221" t="s">
        <v>99</v>
      </c>
    </row>
    <row r="46" spans="2:14" ht="19.5" customHeight="1">
      <c r="B46" s="729"/>
      <c r="C46" s="932" t="s">
        <v>273</v>
      </c>
      <c r="D46" s="191" t="s">
        <v>212</v>
      </c>
      <c r="E46" s="192" t="s">
        <v>213</v>
      </c>
      <c r="F46" s="928" t="s">
        <v>290</v>
      </c>
      <c r="G46" s="714" t="s">
        <v>291</v>
      </c>
      <c r="H46" s="749" t="s">
        <v>292</v>
      </c>
      <c r="I46" s="749" t="s">
        <v>293</v>
      </c>
      <c r="J46" s="749" t="s">
        <v>294</v>
      </c>
      <c r="K46" s="928" t="s">
        <v>678</v>
      </c>
      <c r="L46" s="912" t="s">
        <v>329</v>
      </c>
      <c r="M46" s="935" t="s">
        <v>679</v>
      </c>
      <c r="N46" s="936" t="s">
        <v>680</v>
      </c>
    </row>
    <row r="47" spans="2:14" ht="19.5" customHeight="1">
      <c r="B47" s="729"/>
      <c r="C47" s="932"/>
      <c r="D47" s="749" t="s">
        <v>681</v>
      </c>
      <c r="E47" s="930" t="s">
        <v>703</v>
      </c>
      <c r="F47" s="928"/>
      <c r="G47" s="714"/>
      <c r="H47" s="749"/>
      <c r="I47" s="749"/>
      <c r="J47" s="749"/>
      <c r="K47" s="928"/>
      <c r="L47" s="934"/>
      <c r="M47" s="772"/>
      <c r="N47" s="936"/>
    </row>
    <row r="48" spans="2:14" ht="19.5" customHeight="1" thickBot="1">
      <c r="B48" s="178"/>
      <c r="C48" s="933"/>
      <c r="D48" s="750"/>
      <c r="E48" s="931"/>
      <c r="F48" s="929"/>
      <c r="G48" s="715"/>
      <c r="H48" s="750"/>
      <c r="I48" s="750"/>
      <c r="J48" s="750"/>
      <c r="K48" s="929"/>
      <c r="L48" s="931"/>
      <c r="M48" s="767"/>
      <c r="N48" s="262" t="s">
        <v>682</v>
      </c>
    </row>
    <row r="49" spans="2:14" ht="27" customHeight="1" hidden="1">
      <c r="B49" s="19" t="s">
        <v>22</v>
      </c>
      <c r="C49" s="101">
        <f>SUM(D49:K49)</f>
        <v>2827</v>
      </c>
      <c r="D49" s="101">
        <v>652</v>
      </c>
      <c r="E49" s="101">
        <v>454</v>
      </c>
      <c r="F49" s="101">
        <v>441</v>
      </c>
      <c r="G49" s="101">
        <v>279</v>
      </c>
      <c r="H49" s="102">
        <v>478</v>
      </c>
      <c r="I49" s="101">
        <v>2</v>
      </c>
      <c r="J49" s="171">
        <v>0</v>
      </c>
      <c r="K49" s="101">
        <v>521</v>
      </c>
      <c r="L49" s="103" t="s">
        <v>234</v>
      </c>
      <c r="M49" s="103" t="s">
        <v>234</v>
      </c>
      <c r="N49" s="104" t="s">
        <v>234</v>
      </c>
    </row>
    <row r="50" spans="2:14" ht="24.75" customHeight="1" hidden="1" thickBot="1">
      <c r="B50" s="205" t="s">
        <v>316</v>
      </c>
      <c r="C50" s="101">
        <f>SUM(D50:K50)</f>
        <v>2925</v>
      </c>
      <c r="D50" s="101">
        <v>774</v>
      </c>
      <c r="E50" s="101">
        <v>448</v>
      </c>
      <c r="F50" s="101">
        <v>447</v>
      </c>
      <c r="G50" s="101">
        <v>249</v>
      </c>
      <c r="H50" s="102">
        <v>384</v>
      </c>
      <c r="I50" s="101">
        <v>2</v>
      </c>
      <c r="J50" s="101">
        <v>23</v>
      </c>
      <c r="K50" s="101">
        <v>598</v>
      </c>
      <c r="L50" s="101">
        <v>2756</v>
      </c>
      <c r="M50" s="101">
        <v>102</v>
      </c>
      <c r="N50" s="101">
        <v>11360</v>
      </c>
    </row>
    <row r="51" spans="2:14" ht="24.75" customHeight="1" hidden="1">
      <c r="B51" s="205" t="s">
        <v>406</v>
      </c>
      <c r="C51" s="101">
        <f>SUM(D51:K51)</f>
        <v>2450</v>
      </c>
      <c r="D51" s="101">
        <v>713</v>
      </c>
      <c r="E51" s="101">
        <v>480</v>
      </c>
      <c r="F51" s="101">
        <v>383</v>
      </c>
      <c r="G51" s="101">
        <v>211</v>
      </c>
      <c r="H51" s="102">
        <v>243</v>
      </c>
      <c r="I51" s="280">
        <v>0</v>
      </c>
      <c r="J51" s="101">
        <v>420</v>
      </c>
      <c r="K51" s="280">
        <v>0</v>
      </c>
      <c r="L51" s="101">
        <v>3651</v>
      </c>
      <c r="M51" s="101">
        <v>73</v>
      </c>
      <c r="N51" s="101">
        <v>8155</v>
      </c>
    </row>
    <row r="52" spans="2:14" ht="9.75" customHeight="1" hidden="1">
      <c r="B52" s="205"/>
      <c r="C52" s="101"/>
      <c r="D52" s="101"/>
      <c r="E52" s="101"/>
      <c r="F52" s="101"/>
      <c r="G52" s="101"/>
      <c r="H52" s="102"/>
      <c r="I52" s="105"/>
      <c r="J52" s="105"/>
      <c r="K52" s="105"/>
      <c r="L52" s="105"/>
      <c r="M52" s="105"/>
      <c r="N52" s="105"/>
    </row>
    <row r="53" spans="2:14" ht="24.75" customHeight="1" hidden="1">
      <c r="B53" s="205" t="s">
        <v>407</v>
      </c>
      <c r="C53" s="106">
        <f aca="true" t="shared" si="0" ref="C53:C60">SUM(D53:K53)</f>
        <v>3058</v>
      </c>
      <c r="D53" s="106">
        <v>689</v>
      </c>
      <c r="E53" s="101">
        <v>427</v>
      </c>
      <c r="F53" s="101">
        <v>338</v>
      </c>
      <c r="G53" s="101">
        <v>261</v>
      </c>
      <c r="H53" s="102">
        <v>879</v>
      </c>
      <c r="I53" s="101">
        <v>1</v>
      </c>
      <c r="J53" s="101">
        <v>460</v>
      </c>
      <c r="K53" s="101">
        <v>3</v>
      </c>
      <c r="L53" s="101">
        <v>51138</v>
      </c>
      <c r="M53" s="101">
        <v>4153</v>
      </c>
      <c r="N53" s="101">
        <v>17157</v>
      </c>
    </row>
    <row r="54" spans="2:14" ht="24.75" customHeight="1">
      <c r="B54" s="205" t="s">
        <v>408</v>
      </c>
      <c r="C54" s="106">
        <f t="shared" si="0"/>
        <v>2306</v>
      </c>
      <c r="D54" s="106">
        <v>558</v>
      </c>
      <c r="E54" s="101">
        <v>353</v>
      </c>
      <c r="F54" s="101">
        <v>393</v>
      </c>
      <c r="G54" s="101">
        <v>175</v>
      </c>
      <c r="H54" s="107">
        <v>216</v>
      </c>
      <c r="I54" s="280">
        <v>0</v>
      </c>
      <c r="J54" s="101">
        <v>341</v>
      </c>
      <c r="K54" s="101">
        <v>270</v>
      </c>
      <c r="L54" s="101">
        <v>21568</v>
      </c>
      <c r="M54" s="101">
        <v>670</v>
      </c>
      <c r="N54" s="101">
        <v>5329</v>
      </c>
    </row>
    <row r="55" spans="2:14" ht="24.75" customHeight="1">
      <c r="B55" s="205" t="s">
        <v>409</v>
      </c>
      <c r="C55" s="106">
        <f t="shared" si="0"/>
        <v>3002</v>
      </c>
      <c r="D55" s="106">
        <v>795</v>
      </c>
      <c r="E55" s="101">
        <v>352</v>
      </c>
      <c r="F55" s="101">
        <v>454</v>
      </c>
      <c r="G55" s="101">
        <v>172</v>
      </c>
      <c r="H55" s="102">
        <v>424</v>
      </c>
      <c r="I55" s="280">
        <v>0</v>
      </c>
      <c r="J55" s="101">
        <v>444</v>
      </c>
      <c r="K55" s="101">
        <v>361</v>
      </c>
      <c r="L55" s="101">
        <v>9645</v>
      </c>
      <c r="M55" s="101">
        <v>120</v>
      </c>
      <c r="N55" s="101">
        <v>6937</v>
      </c>
    </row>
    <row r="56" spans="2:14" ht="24.75" customHeight="1">
      <c r="B56" s="205" t="s">
        <v>410</v>
      </c>
      <c r="C56" s="106">
        <f t="shared" si="0"/>
        <v>2709</v>
      </c>
      <c r="D56" s="106">
        <v>844</v>
      </c>
      <c r="E56" s="101">
        <v>402</v>
      </c>
      <c r="F56" s="101">
        <v>386</v>
      </c>
      <c r="G56" s="101">
        <v>214</v>
      </c>
      <c r="H56" s="102">
        <v>858</v>
      </c>
      <c r="I56" s="280">
        <v>0</v>
      </c>
      <c r="J56" s="280">
        <v>0</v>
      </c>
      <c r="K56" s="101">
        <v>5</v>
      </c>
      <c r="L56" s="101">
        <v>31061</v>
      </c>
      <c r="M56" s="101">
        <v>593</v>
      </c>
      <c r="N56" s="101">
        <v>9720</v>
      </c>
    </row>
    <row r="57" spans="2:14" ht="24.75" customHeight="1">
      <c r="B57" s="205" t="s">
        <v>411</v>
      </c>
      <c r="C57" s="106">
        <f t="shared" si="0"/>
        <v>2819</v>
      </c>
      <c r="D57" s="106">
        <v>883</v>
      </c>
      <c r="E57" s="101">
        <v>356</v>
      </c>
      <c r="F57" s="101">
        <v>454</v>
      </c>
      <c r="G57" s="101">
        <v>211</v>
      </c>
      <c r="H57" s="102">
        <v>412</v>
      </c>
      <c r="I57" s="101">
        <v>2</v>
      </c>
      <c r="J57" s="101">
        <v>497</v>
      </c>
      <c r="K57" s="101">
        <v>4</v>
      </c>
      <c r="L57" s="101">
        <v>35832</v>
      </c>
      <c r="M57" s="101">
        <v>883</v>
      </c>
      <c r="N57" s="101">
        <v>9052</v>
      </c>
    </row>
    <row r="58" spans="2:14" ht="24.75" customHeight="1">
      <c r="B58" s="205" t="s">
        <v>412</v>
      </c>
      <c r="C58" s="106">
        <f t="shared" si="0"/>
        <v>2949</v>
      </c>
      <c r="D58" s="106">
        <f aca="true" t="shared" si="1" ref="D58:K58">SUM(D59:D62)</f>
        <v>847</v>
      </c>
      <c r="E58" s="106">
        <f t="shared" si="1"/>
        <v>374</v>
      </c>
      <c r="F58" s="106">
        <f t="shared" si="1"/>
        <v>478</v>
      </c>
      <c r="G58" s="106">
        <f t="shared" si="1"/>
        <v>221</v>
      </c>
      <c r="H58" s="106">
        <f t="shared" si="1"/>
        <v>388</v>
      </c>
      <c r="I58" s="106">
        <f t="shared" si="1"/>
        <v>1</v>
      </c>
      <c r="J58" s="106">
        <f t="shared" si="1"/>
        <v>639</v>
      </c>
      <c r="K58" s="101">
        <f t="shared" si="1"/>
        <v>1</v>
      </c>
      <c r="L58" s="101">
        <v>35714</v>
      </c>
      <c r="M58" s="101">
        <v>917</v>
      </c>
      <c r="N58" s="101">
        <v>9429</v>
      </c>
    </row>
    <row r="59" spans="2:14" ht="27" customHeight="1" hidden="1">
      <c r="B59" s="19" t="s">
        <v>21</v>
      </c>
      <c r="C59" s="106">
        <f t="shared" si="0"/>
        <v>561</v>
      </c>
      <c r="D59" s="106">
        <v>166</v>
      </c>
      <c r="E59" s="106">
        <v>54</v>
      </c>
      <c r="F59" s="106">
        <v>94</v>
      </c>
      <c r="G59" s="106">
        <v>55</v>
      </c>
      <c r="H59" s="106">
        <v>80</v>
      </c>
      <c r="I59" s="106">
        <v>1</v>
      </c>
      <c r="J59" s="106">
        <v>111</v>
      </c>
      <c r="K59" s="101">
        <v>0</v>
      </c>
      <c r="L59" s="101">
        <v>10030</v>
      </c>
      <c r="M59" s="101">
        <v>181</v>
      </c>
      <c r="N59" s="101">
        <v>2908</v>
      </c>
    </row>
    <row r="60" spans="2:14" ht="27" customHeight="1" hidden="1">
      <c r="B60" s="19" t="s">
        <v>26</v>
      </c>
      <c r="C60" s="106">
        <f t="shared" si="0"/>
        <v>801</v>
      </c>
      <c r="D60" s="106">
        <v>228</v>
      </c>
      <c r="E60" s="106">
        <v>109</v>
      </c>
      <c r="F60" s="106">
        <v>123</v>
      </c>
      <c r="G60" s="106">
        <v>91</v>
      </c>
      <c r="H60" s="106">
        <v>103</v>
      </c>
      <c r="I60" s="108">
        <v>0</v>
      </c>
      <c r="J60" s="106">
        <v>147</v>
      </c>
      <c r="K60" s="101">
        <v>0</v>
      </c>
      <c r="L60" s="101">
        <v>11746</v>
      </c>
      <c r="M60" s="101">
        <v>264</v>
      </c>
      <c r="N60" s="101">
        <v>2396</v>
      </c>
    </row>
    <row r="61" spans="2:14" ht="27" customHeight="1" hidden="1">
      <c r="B61" s="19" t="s">
        <v>27</v>
      </c>
      <c r="C61" s="106">
        <v>842</v>
      </c>
      <c r="D61" s="106">
        <v>255</v>
      </c>
      <c r="E61" s="106">
        <v>130</v>
      </c>
      <c r="F61" s="106">
        <v>100</v>
      </c>
      <c r="G61" s="106">
        <v>42</v>
      </c>
      <c r="H61" s="106">
        <v>82</v>
      </c>
      <c r="I61" s="108">
        <v>0</v>
      </c>
      <c r="J61" s="106">
        <v>233</v>
      </c>
      <c r="K61" s="101">
        <v>0</v>
      </c>
      <c r="L61" s="101">
        <v>4948</v>
      </c>
      <c r="M61" s="101">
        <v>365</v>
      </c>
      <c r="N61" s="101">
        <v>2839</v>
      </c>
    </row>
    <row r="62" spans="2:14" ht="27" customHeight="1" hidden="1">
      <c r="B62" s="19" t="s">
        <v>28</v>
      </c>
      <c r="C62" s="106">
        <f>SUM(D62:K62)</f>
        <v>745</v>
      </c>
      <c r="D62" s="106">
        <v>198</v>
      </c>
      <c r="E62" s="106">
        <v>81</v>
      </c>
      <c r="F62" s="106">
        <v>161</v>
      </c>
      <c r="G62" s="106">
        <v>33</v>
      </c>
      <c r="H62" s="106">
        <v>123</v>
      </c>
      <c r="I62" s="108">
        <v>0</v>
      </c>
      <c r="J62" s="106">
        <v>148</v>
      </c>
      <c r="K62" s="101">
        <v>1</v>
      </c>
      <c r="L62" s="101">
        <v>8990</v>
      </c>
      <c r="M62" s="101">
        <v>107</v>
      </c>
      <c r="N62" s="101">
        <v>1286</v>
      </c>
    </row>
    <row r="63" spans="2:15" ht="24.75" customHeight="1">
      <c r="B63" s="205" t="s">
        <v>542</v>
      </c>
      <c r="C63" s="163">
        <f aca="true" t="shared" si="2" ref="C63:H63">SUM(C64:C70)</f>
        <v>2796</v>
      </c>
      <c r="D63" s="163">
        <f t="shared" si="2"/>
        <v>768</v>
      </c>
      <c r="E63" s="163">
        <f t="shared" si="2"/>
        <v>353</v>
      </c>
      <c r="F63" s="163">
        <f t="shared" si="2"/>
        <v>447</v>
      </c>
      <c r="G63" s="163">
        <f t="shared" si="2"/>
        <v>166</v>
      </c>
      <c r="H63" s="163">
        <f t="shared" si="2"/>
        <v>391</v>
      </c>
      <c r="I63" s="280">
        <v>0</v>
      </c>
      <c r="J63" s="163">
        <f>SUM(J64:J70)</f>
        <v>670</v>
      </c>
      <c r="K63" s="101">
        <f>SUM(K64:K70)</f>
        <v>1</v>
      </c>
      <c r="L63" s="163">
        <f>SUM(L64:L70)</f>
        <v>42234</v>
      </c>
      <c r="M63" s="163">
        <f>SUM(M64:M70)</f>
        <v>1237</v>
      </c>
      <c r="N63" s="163">
        <f>SUM(N64:N70)</f>
        <v>11078.5</v>
      </c>
      <c r="O63" s="163"/>
    </row>
    <row r="64" spans="2:14" ht="12.75" customHeight="1" hidden="1">
      <c r="B64" s="205" t="s">
        <v>21</v>
      </c>
      <c r="C64" s="884">
        <f>SUM(D64:K64)</f>
        <v>583</v>
      </c>
      <c r="D64" s="883">
        <v>146</v>
      </c>
      <c r="E64" s="883">
        <v>59</v>
      </c>
      <c r="F64" s="883">
        <v>107</v>
      </c>
      <c r="G64" s="883">
        <v>32</v>
      </c>
      <c r="H64" s="883">
        <v>104</v>
      </c>
      <c r="I64" s="280">
        <v>0</v>
      </c>
      <c r="J64" s="883">
        <v>134</v>
      </c>
      <c r="K64" s="883">
        <v>1</v>
      </c>
      <c r="L64" s="883">
        <v>10224</v>
      </c>
      <c r="M64" s="883">
        <v>442</v>
      </c>
      <c r="N64" s="883">
        <v>2032</v>
      </c>
    </row>
    <row r="65" spans="2:14" ht="12.75" customHeight="1" hidden="1">
      <c r="B65" s="205" t="s">
        <v>335</v>
      </c>
      <c r="C65" s="884"/>
      <c r="D65" s="883"/>
      <c r="E65" s="883"/>
      <c r="F65" s="883"/>
      <c r="G65" s="883"/>
      <c r="H65" s="883"/>
      <c r="I65" s="280">
        <v>0</v>
      </c>
      <c r="J65" s="883"/>
      <c r="K65" s="883"/>
      <c r="L65" s="883"/>
      <c r="M65" s="883"/>
      <c r="N65" s="883"/>
    </row>
    <row r="66" spans="2:14" ht="12.75" customHeight="1" hidden="1">
      <c r="B66" s="205" t="s">
        <v>26</v>
      </c>
      <c r="C66" s="884">
        <f>SUM(D66:K66)</f>
        <v>752</v>
      </c>
      <c r="D66" s="883">
        <v>179</v>
      </c>
      <c r="E66" s="883">
        <v>96</v>
      </c>
      <c r="F66" s="883">
        <v>95</v>
      </c>
      <c r="G66" s="883">
        <v>63</v>
      </c>
      <c r="H66" s="883">
        <v>99</v>
      </c>
      <c r="I66" s="951">
        <v>0</v>
      </c>
      <c r="J66" s="883">
        <v>220</v>
      </c>
      <c r="K66" s="951">
        <v>0</v>
      </c>
      <c r="L66" s="883">
        <v>5167</v>
      </c>
      <c r="M66" s="883">
        <v>313</v>
      </c>
      <c r="N66" s="883">
        <v>4027</v>
      </c>
    </row>
    <row r="67" spans="2:14" ht="12.75" customHeight="1" hidden="1">
      <c r="B67" s="205" t="s">
        <v>336</v>
      </c>
      <c r="C67" s="884"/>
      <c r="D67" s="883"/>
      <c r="E67" s="883"/>
      <c r="F67" s="883"/>
      <c r="G67" s="883"/>
      <c r="H67" s="883"/>
      <c r="I67" s="843"/>
      <c r="J67" s="883"/>
      <c r="K67" s="951"/>
      <c r="L67" s="883"/>
      <c r="M67" s="883"/>
      <c r="N67" s="883"/>
    </row>
    <row r="68" spans="2:18" ht="12.75" customHeight="1" hidden="1">
      <c r="B68" s="205" t="s">
        <v>27</v>
      </c>
      <c r="C68" s="884">
        <f>SUM(D68:K68)</f>
        <v>797</v>
      </c>
      <c r="D68" s="883">
        <v>263</v>
      </c>
      <c r="E68" s="883">
        <v>116</v>
      </c>
      <c r="F68" s="883">
        <v>97</v>
      </c>
      <c r="G68" s="883">
        <v>46</v>
      </c>
      <c r="H68" s="883">
        <v>100</v>
      </c>
      <c r="I68" s="951">
        <v>0</v>
      </c>
      <c r="J68" s="883">
        <v>175</v>
      </c>
      <c r="K68" s="951">
        <v>0</v>
      </c>
      <c r="L68" s="883">
        <v>9537</v>
      </c>
      <c r="M68" s="883">
        <v>228</v>
      </c>
      <c r="N68" s="883">
        <v>3256.5</v>
      </c>
      <c r="P68" s="37"/>
      <c r="Q68" s="37"/>
      <c r="R68" s="76"/>
    </row>
    <row r="69" spans="2:18" ht="12.75" customHeight="1" hidden="1">
      <c r="B69" s="205" t="s">
        <v>337</v>
      </c>
      <c r="C69" s="884"/>
      <c r="D69" s="883"/>
      <c r="E69" s="883"/>
      <c r="F69" s="883"/>
      <c r="G69" s="883"/>
      <c r="H69" s="883"/>
      <c r="I69" s="843"/>
      <c r="J69" s="883"/>
      <c r="K69" s="951"/>
      <c r="L69" s="883"/>
      <c r="M69" s="883"/>
      <c r="N69" s="883"/>
      <c r="P69" s="37"/>
      <c r="Q69" s="37"/>
      <c r="R69" s="76"/>
    </row>
    <row r="70" spans="2:14" ht="12.75" customHeight="1" hidden="1">
      <c r="B70" s="205" t="s">
        <v>28</v>
      </c>
      <c r="C70" s="884">
        <v>664</v>
      </c>
      <c r="D70" s="883">
        <v>180</v>
      </c>
      <c r="E70" s="883">
        <v>82</v>
      </c>
      <c r="F70" s="883">
        <v>148</v>
      </c>
      <c r="G70" s="883">
        <v>25</v>
      </c>
      <c r="H70" s="883">
        <v>88</v>
      </c>
      <c r="I70" s="951">
        <v>0</v>
      </c>
      <c r="J70" s="883">
        <v>141</v>
      </c>
      <c r="K70" s="951">
        <v>0</v>
      </c>
      <c r="L70" s="883">
        <v>17306</v>
      </c>
      <c r="M70" s="883">
        <v>254</v>
      </c>
      <c r="N70" s="883">
        <v>1763</v>
      </c>
    </row>
    <row r="71" spans="2:14" ht="12.75" customHeight="1" hidden="1">
      <c r="B71" s="205" t="s">
        <v>338</v>
      </c>
      <c r="C71" s="884"/>
      <c r="D71" s="883"/>
      <c r="E71" s="883"/>
      <c r="F71" s="883"/>
      <c r="G71" s="883"/>
      <c r="H71" s="883"/>
      <c r="I71" s="843"/>
      <c r="J71" s="883"/>
      <c r="K71" s="951"/>
      <c r="L71" s="883"/>
      <c r="M71" s="883"/>
      <c r="N71" s="883"/>
    </row>
    <row r="72" spans="2:14" ht="24.75" customHeight="1">
      <c r="B72" s="205" t="s">
        <v>413</v>
      </c>
      <c r="C72" s="151">
        <f aca="true" t="shared" si="3" ref="C72:N72">SUM(C73:C80)</f>
        <v>2830</v>
      </c>
      <c r="D72" s="106">
        <f t="shared" si="3"/>
        <v>804</v>
      </c>
      <c r="E72" s="106">
        <f t="shared" si="3"/>
        <v>408</v>
      </c>
      <c r="F72" s="106">
        <f t="shared" si="3"/>
        <v>525</v>
      </c>
      <c r="G72" s="106">
        <f t="shared" si="3"/>
        <v>146</v>
      </c>
      <c r="H72" s="106">
        <f t="shared" si="3"/>
        <v>445</v>
      </c>
      <c r="I72" s="280">
        <f t="shared" si="3"/>
        <v>0</v>
      </c>
      <c r="J72" s="106">
        <f t="shared" si="3"/>
        <v>502</v>
      </c>
      <c r="K72" s="280">
        <f t="shared" si="3"/>
        <v>0</v>
      </c>
      <c r="L72" s="106">
        <f t="shared" si="3"/>
        <v>42868</v>
      </c>
      <c r="M72" s="106">
        <f t="shared" si="3"/>
        <v>689</v>
      </c>
      <c r="N72" s="106">
        <f t="shared" si="3"/>
        <v>7549</v>
      </c>
    </row>
    <row r="73" spans="2:14" ht="12.75" customHeight="1" hidden="1">
      <c r="B73" s="205" t="s">
        <v>543</v>
      </c>
      <c r="C73" s="884">
        <f>SUM(D73:K74)</f>
        <v>574</v>
      </c>
      <c r="D73" s="883">
        <v>146</v>
      </c>
      <c r="E73" s="883">
        <v>63</v>
      </c>
      <c r="F73" s="883">
        <v>112</v>
      </c>
      <c r="G73" s="883">
        <v>41</v>
      </c>
      <c r="H73" s="883">
        <v>96</v>
      </c>
      <c r="I73" s="951">
        <v>0</v>
      </c>
      <c r="J73" s="883">
        <v>116</v>
      </c>
      <c r="K73" s="280">
        <v>0</v>
      </c>
      <c r="L73" s="883">
        <v>3840</v>
      </c>
      <c r="M73" s="883">
        <v>208</v>
      </c>
      <c r="N73" s="883">
        <v>2549</v>
      </c>
    </row>
    <row r="74" spans="2:14" ht="12.75" customHeight="1" hidden="1">
      <c r="B74" s="205" t="s">
        <v>335</v>
      </c>
      <c r="C74" s="786"/>
      <c r="D74" s="791"/>
      <c r="E74" s="791"/>
      <c r="F74" s="791"/>
      <c r="G74" s="791"/>
      <c r="H74" s="791"/>
      <c r="I74" s="952"/>
      <c r="J74" s="791"/>
      <c r="K74" s="135">
        <v>0</v>
      </c>
      <c r="L74" s="791"/>
      <c r="M74" s="791"/>
      <c r="N74" s="791"/>
    </row>
    <row r="75" spans="2:14" ht="12.75" customHeight="1" hidden="1">
      <c r="B75" s="205" t="s">
        <v>544</v>
      </c>
      <c r="C75" s="894">
        <f>SUM(D75:K76)</f>
        <v>663</v>
      </c>
      <c r="D75" s="883">
        <v>167</v>
      </c>
      <c r="E75" s="883">
        <v>90</v>
      </c>
      <c r="F75" s="883">
        <v>124</v>
      </c>
      <c r="G75" s="883">
        <v>42</v>
      </c>
      <c r="H75" s="883">
        <v>93</v>
      </c>
      <c r="I75" s="881">
        <v>0</v>
      </c>
      <c r="J75" s="883">
        <v>147</v>
      </c>
      <c r="K75" s="280">
        <v>0</v>
      </c>
      <c r="L75" s="883">
        <v>5928</v>
      </c>
      <c r="M75" s="883">
        <v>177</v>
      </c>
      <c r="N75" s="883">
        <v>2137</v>
      </c>
    </row>
    <row r="76" spans="2:14" ht="12.75" customHeight="1" hidden="1">
      <c r="B76" s="205" t="s">
        <v>336</v>
      </c>
      <c r="C76" s="894"/>
      <c r="D76" s="883"/>
      <c r="E76" s="883"/>
      <c r="F76" s="883"/>
      <c r="G76" s="883"/>
      <c r="H76" s="883"/>
      <c r="I76" s="882"/>
      <c r="J76" s="883"/>
      <c r="K76" s="135">
        <v>0</v>
      </c>
      <c r="L76" s="883"/>
      <c r="M76" s="883"/>
      <c r="N76" s="883"/>
    </row>
    <row r="77" spans="2:14" ht="12.75" customHeight="1" hidden="1">
      <c r="B77" s="205" t="s">
        <v>545</v>
      </c>
      <c r="C77" s="894">
        <f>SUM(D77:K78)</f>
        <v>768</v>
      </c>
      <c r="D77" s="883">
        <v>242</v>
      </c>
      <c r="E77" s="883">
        <v>118</v>
      </c>
      <c r="F77" s="883">
        <v>124</v>
      </c>
      <c r="G77" s="883">
        <v>36</v>
      </c>
      <c r="H77" s="883">
        <v>127</v>
      </c>
      <c r="I77" s="881">
        <v>0</v>
      </c>
      <c r="J77" s="883">
        <v>121</v>
      </c>
      <c r="K77" s="881">
        <v>0</v>
      </c>
      <c r="L77" s="883">
        <v>19349</v>
      </c>
      <c r="M77" s="883">
        <v>172</v>
      </c>
      <c r="N77" s="883">
        <v>2010</v>
      </c>
    </row>
    <row r="78" spans="2:14" ht="12.75" customHeight="1" hidden="1">
      <c r="B78" s="205" t="s">
        <v>337</v>
      </c>
      <c r="C78" s="894"/>
      <c r="D78" s="883"/>
      <c r="E78" s="883"/>
      <c r="F78" s="883"/>
      <c r="G78" s="883"/>
      <c r="H78" s="883"/>
      <c r="I78" s="882"/>
      <c r="J78" s="883"/>
      <c r="K78" s="881"/>
      <c r="L78" s="883"/>
      <c r="M78" s="883"/>
      <c r="N78" s="883"/>
    </row>
    <row r="79" spans="2:14" ht="12.75" customHeight="1" hidden="1">
      <c r="B79" s="205" t="s">
        <v>546</v>
      </c>
      <c r="C79" s="894">
        <f>SUM(D79:K80)</f>
        <v>825</v>
      </c>
      <c r="D79" s="883">
        <v>249</v>
      </c>
      <c r="E79" s="883">
        <v>137</v>
      </c>
      <c r="F79" s="883">
        <v>165</v>
      </c>
      <c r="G79" s="883">
        <v>27</v>
      </c>
      <c r="H79" s="883">
        <v>129</v>
      </c>
      <c r="I79" s="881">
        <v>0</v>
      </c>
      <c r="J79" s="883">
        <v>118</v>
      </c>
      <c r="K79" s="881">
        <v>0</v>
      </c>
      <c r="L79" s="883">
        <v>13751</v>
      </c>
      <c r="M79" s="883">
        <v>132</v>
      </c>
      <c r="N79" s="883">
        <v>853</v>
      </c>
    </row>
    <row r="80" spans="2:14" ht="12.75" customHeight="1" hidden="1">
      <c r="B80" s="205" t="s">
        <v>338</v>
      </c>
      <c r="C80" s="894"/>
      <c r="D80" s="883"/>
      <c r="E80" s="883"/>
      <c r="F80" s="883"/>
      <c r="G80" s="883"/>
      <c r="H80" s="883"/>
      <c r="I80" s="882"/>
      <c r="J80" s="883"/>
      <c r="K80" s="881"/>
      <c r="L80" s="883"/>
      <c r="M80" s="883"/>
      <c r="N80" s="883"/>
    </row>
    <row r="81" spans="2:14" ht="24" customHeight="1">
      <c r="B81" s="205" t="s">
        <v>414</v>
      </c>
      <c r="C81" s="328">
        <f aca="true" t="shared" si="4" ref="C81:N81">SUM(C82:C89)</f>
        <v>3177</v>
      </c>
      <c r="D81" s="106">
        <f t="shared" si="4"/>
        <v>694</v>
      </c>
      <c r="E81" s="106">
        <f t="shared" si="4"/>
        <v>562</v>
      </c>
      <c r="F81" s="106">
        <f t="shared" si="4"/>
        <v>627</v>
      </c>
      <c r="G81" s="106">
        <f t="shared" si="4"/>
        <v>189</v>
      </c>
      <c r="H81" s="106">
        <f t="shared" si="4"/>
        <v>559</v>
      </c>
      <c r="I81" s="280">
        <f t="shared" si="4"/>
        <v>0</v>
      </c>
      <c r="J81" s="106">
        <f t="shared" si="4"/>
        <v>541</v>
      </c>
      <c r="K81" s="106">
        <f t="shared" si="4"/>
        <v>5</v>
      </c>
      <c r="L81" s="106">
        <f t="shared" si="4"/>
        <v>41991</v>
      </c>
      <c r="M81" s="106">
        <f t="shared" si="4"/>
        <v>349</v>
      </c>
      <c r="N81" s="106">
        <f t="shared" si="4"/>
        <v>8834</v>
      </c>
    </row>
    <row r="82" spans="2:14" ht="12.75" customHeight="1" hidden="1">
      <c r="B82" s="205" t="s">
        <v>543</v>
      </c>
      <c r="C82" s="893">
        <f>SUM(D82:K83)</f>
        <v>569</v>
      </c>
      <c r="D82" s="883">
        <v>127</v>
      </c>
      <c r="E82" s="883">
        <v>68</v>
      </c>
      <c r="F82" s="883">
        <v>132</v>
      </c>
      <c r="G82" s="883">
        <v>28</v>
      </c>
      <c r="H82" s="883">
        <v>108</v>
      </c>
      <c r="I82" s="881">
        <v>0</v>
      </c>
      <c r="J82" s="883">
        <v>105</v>
      </c>
      <c r="K82" s="881">
        <v>1</v>
      </c>
      <c r="L82" s="883">
        <v>2961</v>
      </c>
      <c r="M82" s="883">
        <v>58</v>
      </c>
      <c r="N82" s="883">
        <v>1264</v>
      </c>
    </row>
    <row r="83" spans="2:14" ht="12.75" customHeight="1" hidden="1">
      <c r="B83" s="205" t="s">
        <v>335</v>
      </c>
      <c r="C83" s="894"/>
      <c r="D83" s="883"/>
      <c r="E83" s="883"/>
      <c r="F83" s="883"/>
      <c r="G83" s="883"/>
      <c r="H83" s="883"/>
      <c r="I83" s="882"/>
      <c r="J83" s="883"/>
      <c r="K83" s="881"/>
      <c r="L83" s="883"/>
      <c r="M83" s="883"/>
      <c r="N83" s="883"/>
    </row>
    <row r="84" spans="2:14" ht="12.75" customHeight="1" hidden="1">
      <c r="B84" s="205" t="s">
        <v>544</v>
      </c>
      <c r="C84" s="893">
        <f>SUM(D84:K85)</f>
        <v>789</v>
      </c>
      <c r="D84" s="883">
        <v>155</v>
      </c>
      <c r="E84" s="883">
        <v>122</v>
      </c>
      <c r="F84" s="883">
        <v>165</v>
      </c>
      <c r="G84" s="883">
        <v>58</v>
      </c>
      <c r="H84" s="883">
        <v>137</v>
      </c>
      <c r="I84" s="881">
        <v>0</v>
      </c>
      <c r="J84" s="883">
        <v>152</v>
      </c>
      <c r="K84" s="881">
        <v>0</v>
      </c>
      <c r="L84" s="883">
        <v>8890</v>
      </c>
      <c r="M84" s="883">
        <v>92</v>
      </c>
      <c r="N84" s="883">
        <v>1038</v>
      </c>
    </row>
    <row r="85" spans="2:14" ht="12.75" customHeight="1" hidden="1">
      <c r="B85" s="205" t="s">
        <v>336</v>
      </c>
      <c r="C85" s="894"/>
      <c r="D85" s="883"/>
      <c r="E85" s="883"/>
      <c r="F85" s="883"/>
      <c r="G85" s="883"/>
      <c r="H85" s="883"/>
      <c r="I85" s="882"/>
      <c r="J85" s="883"/>
      <c r="K85" s="881"/>
      <c r="L85" s="883"/>
      <c r="M85" s="883"/>
      <c r="N85" s="883"/>
    </row>
    <row r="86" spans="2:14" ht="12.75" customHeight="1" hidden="1">
      <c r="B86" s="205" t="s">
        <v>545</v>
      </c>
      <c r="C86" s="893">
        <f>SUM(D86:K87)</f>
        <v>914</v>
      </c>
      <c r="D86" s="883">
        <v>252</v>
      </c>
      <c r="E86" s="883">
        <v>172</v>
      </c>
      <c r="F86" s="883">
        <v>147</v>
      </c>
      <c r="G86" s="883">
        <v>46</v>
      </c>
      <c r="H86" s="883">
        <v>174</v>
      </c>
      <c r="I86" s="881">
        <v>0</v>
      </c>
      <c r="J86" s="883">
        <v>123</v>
      </c>
      <c r="K86" s="881">
        <v>0</v>
      </c>
      <c r="L86" s="883">
        <v>17242</v>
      </c>
      <c r="M86" s="883">
        <v>106</v>
      </c>
      <c r="N86" s="883">
        <v>3953</v>
      </c>
    </row>
    <row r="87" spans="2:14" ht="12.75" customHeight="1" hidden="1">
      <c r="B87" s="205" t="s">
        <v>337</v>
      </c>
      <c r="C87" s="894"/>
      <c r="D87" s="883"/>
      <c r="E87" s="883"/>
      <c r="F87" s="883"/>
      <c r="G87" s="883"/>
      <c r="H87" s="883"/>
      <c r="I87" s="882"/>
      <c r="J87" s="883"/>
      <c r="K87" s="881"/>
      <c r="L87" s="883"/>
      <c r="M87" s="883"/>
      <c r="N87" s="883"/>
    </row>
    <row r="88" spans="2:14" ht="12.75" customHeight="1" hidden="1">
      <c r="B88" s="205" t="s">
        <v>546</v>
      </c>
      <c r="C88" s="893">
        <f>SUM(D88:K89)</f>
        <v>905</v>
      </c>
      <c r="D88" s="883">
        <v>160</v>
      </c>
      <c r="E88" s="883">
        <v>200</v>
      </c>
      <c r="F88" s="883">
        <v>183</v>
      </c>
      <c r="G88" s="883">
        <v>57</v>
      </c>
      <c r="H88" s="883">
        <v>140</v>
      </c>
      <c r="I88" s="881">
        <v>0</v>
      </c>
      <c r="J88" s="883">
        <v>161</v>
      </c>
      <c r="K88" s="881">
        <v>4</v>
      </c>
      <c r="L88" s="883">
        <v>12898</v>
      </c>
      <c r="M88" s="883">
        <v>93</v>
      </c>
      <c r="N88" s="883">
        <v>2579</v>
      </c>
    </row>
    <row r="89" spans="2:14" ht="12.75" customHeight="1" hidden="1">
      <c r="B89" s="205" t="s">
        <v>338</v>
      </c>
      <c r="C89" s="894"/>
      <c r="D89" s="883"/>
      <c r="E89" s="883"/>
      <c r="F89" s="883"/>
      <c r="G89" s="883"/>
      <c r="H89" s="883"/>
      <c r="I89" s="882"/>
      <c r="J89" s="883"/>
      <c r="K89" s="881"/>
      <c r="L89" s="883"/>
      <c r="M89" s="883"/>
      <c r="N89" s="883"/>
    </row>
    <row r="90" spans="2:14" ht="10.5" customHeight="1" hidden="1">
      <c r="B90" s="205"/>
      <c r="C90" s="335"/>
      <c r="D90" s="106"/>
      <c r="E90" s="106"/>
      <c r="F90" s="106"/>
      <c r="G90" s="106"/>
      <c r="H90" s="106"/>
      <c r="I90" s="334"/>
      <c r="J90" s="106"/>
      <c r="K90" s="172"/>
      <c r="L90" s="106"/>
      <c r="M90" s="106"/>
      <c r="N90" s="106"/>
    </row>
    <row r="91" spans="2:14" ht="12.75" customHeight="1">
      <c r="B91" s="205" t="s">
        <v>463</v>
      </c>
      <c r="C91" s="328">
        <f aca="true" t="shared" si="5" ref="C91:N91">SUM(C92:C99)</f>
        <v>3524</v>
      </c>
      <c r="D91" s="106">
        <f t="shared" si="5"/>
        <v>779</v>
      </c>
      <c r="E91" s="365">
        <f t="shared" si="5"/>
        <v>650</v>
      </c>
      <c r="F91" s="106">
        <f t="shared" si="5"/>
        <v>702</v>
      </c>
      <c r="G91" s="365">
        <f t="shared" si="5"/>
        <v>205</v>
      </c>
      <c r="H91" s="106">
        <f t="shared" si="5"/>
        <v>607</v>
      </c>
      <c r="I91" s="365">
        <f t="shared" si="5"/>
        <v>1</v>
      </c>
      <c r="J91" s="106">
        <f t="shared" si="5"/>
        <v>575</v>
      </c>
      <c r="K91" s="365">
        <f t="shared" si="5"/>
        <v>5</v>
      </c>
      <c r="L91" s="106">
        <f t="shared" si="5"/>
        <v>48776</v>
      </c>
      <c r="M91" s="365">
        <f t="shared" si="5"/>
        <v>550</v>
      </c>
      <c r="N91" s="106">
        <f t="shared" si="5"/>
        <v>12104</v>
      </c>
    </row>
    <row r="92" spans="2:14" ht="15" customHeight="1" hidden="1">
      <c r="B92" s="205" t="s">
        <v>543</v>
      </c>
      <c r="C92" s="893">
        <f>SUM(D92:K93)</f>
        <v>750</v>
      </c>
      <c r="D92" s="883">
        <v>154</v>
      </c>
      <c r="E92" s="883">
        <v>115</v>
      </c>
      <c r="F92" s="883">
        <v>168</v>
      </c>
      <c r="G92" s="883">
        <v>44</v>
      </c>
      <c r="H92" s="883">
        <v>139</v>
      </c>
      <c r="I92" s="881">
        <v>0</v>
      </c>
      <c r="J92" s="883">
        <v>128</v>
      </c>
      <c r="K92" s="881">
        <v>2</v>
      </c>
      <c r="L92" s="883">
        <v>3360</v>
      </c>
      <c r="M92" s="883">
        <v>108</v>
      </c>
      <c r="N92" s="883">
        <v>2865</v>
      </c>
    </row>
    <row r="93" spans="2:14" ht="15" customHeight="1" hidden="1">
      <c r="B93" s="205" t="s">
        <v>335</v>
      </c>
      <c r="C93" s="894"/>
      <c r="D93" s="883"/>
      <c r="E93" s="883"/>
      <c r="F93" s="883"/>
      <c r="G93" s="883"/>
      <c r="H93" s="883"/>
      <c r="I93" s="882"/>
      <c r="J93" s="883"/>
      <c r="K93" s="881"/>
      <c r="L93" s="883"/>
      <c r="M93" s="883"/>
      <c r="N93" s="883"/>
    </row>
    <row r="94" spans="2:14" ht="15" customHeight="1" hidden="1">
      <c r="B94" s="205" t="s">
        <v>544</v>
      </c>
      <c r="C94" s="893">
        <f>SUM(D94:K95)</f>
        <v>892</v>
      </c>
      <c r="D94" s="883">
        <v>176</v>
      </c>
      <c r="E94" s="883">
        <v>143</v>
      </c>
      <c r="F94" s="883">
        <v>195</v>
      </c>
      <c r="G94" s="883">
        <v>48</v>
      </c>
      <c r="H94" s="883">
        <v>160</v>
      </c>
      <c r="I94" s="881">
        <v>1</v>
      </c>
      <c r="J94" s="883">
        <v>167</v>
      </c>
      <c r="K94" s="881">
        <v>2</v>
      </c>
      <c r="L94" s="883">
        <v>13820</v>
      </c>
      <c r="M94" s="883">
        <v>99</v>
      </c>
      <c r="N94" s="883">
        <v>2971</v>
      </c>
    </row>
    <row r="95" spans="2:14" ht="15" customHeight="1" hidden="1">
      <c r="B95" s="205" t="s">
        <v>336</v>
      </c>
      <c r="C95" s="894"/>
      <c r="D95" s="883"/>
      <c r="E95" s="883"/>
      <c r="F95" s="883"/>
      <c r="G95" s="883"/>
      <c r="H95" s="883"/>
      <c r="I95" s="882"/>
      <c r="J95" s="883"/>
      <c r="K95" s="881"/>
      <c r="L95" s="883"/>
      <c r="M95" s="883"/>
      <c r="N95" s="883"/>
    </row>
    <row r="96" spans="2:14" ht="15" customHeight="1" hidden="1">
      <c r="B96" s="205" t="s">
        <v>545</v>
      </c>
      <c r="C96" s="893">
        <f>SUM(D96:K97)</f>
        <v>1028</v>
      </c>
      <c r="D96" s="883">
        <v>250</v>
      </c>
      <c r="E96" s="883">
        <v>217</v>
      </c>
      <c r="F96" s="883">
        <v>152</v>
      </c>
      <c r="G96" s="883">
        <v>66</v>
      </c>
      <c r="H96" s="883">
        <v>172</v>
      </c>
      <c r="I96" s="881">
        <v>0</v>
      </c>
      <c r="J96" s="883">
        <v>171</v>
      </c>
      <c r="K96" s="881">
        <v>0</v>
      </c>
      <c r="L96" s="883">
        <v>16688</v>
      </c>
      <c r="M96" s="883">
        <v>171</v>
      </c>
      <c r="N96" s="883">
        <v>3955</v>
      </c>
    </row>
    <row r="97" spans="2:14" ht="15" customHeight="1" hidden="1">
      <c r="B97" s="205" t="s">
        <v>337</v>
      </c>
      <c r="C97" s="894"/>
      <c r="D97" s="883"/>
      <c r="E97" s="883"/>
      <c r="F97" s="883"/>
      <c r="G97" s="883"/>
      <c r="H97" s="883"/>
      <c r="I97" s="882"/>
      <c r="J97" s="883"/>
      <c r="K97" s="881"/>
      <c r="L97" s="883"/>
      <c r="M97" s="883"/>
      <c r="N97" s="883"/>
    </row>
    <row r="98" spans="2:15" ht="15" customHeight="1" hidden="1">
      <c r="B98" s="205" t="s">
        <v>546</v>
      </c>
      <c r="C98" s="893">
        <v>854</v>
      </c>
      <c r="D98" s="883">
        <v>199</v>
      </c>
      <c r="E98" s="883">
        <v>175</v>
      </c>
      <c r="F98" s="883">
        <v>187</v>
      </c>
      <c r="G98" s="883">
        <v>47</v>
      </c>
      <c r="H98" s="883">
        <v>136</v>
      </c>
      <c r="I98" s="881">
        <v>0</v>
      </c>
      <c r="J98" s="883">
        <v>109</v>
      </c>
      <c r="K98" s="881">
        <v>1</v>
      </c>
      <c r="L98" s="883">
        <v>14908</v>
      </c>
      <c r="M98" s="883">
        <v>172</v>
      </c>
      <c r="N98" s="883">
        <v>2313</v>
      </c>
      <c r="O98" s="74"/>
    </row>
    <row r="99" spans="2:15" ht="15" customHeight="1" hidden="1">
      <c r="B99" s="205" t="s">
        <v>338</v>
      </c>
      <c r="C99" s="894"/>
      <c r="D99" s="883"/>
      <c r="E99" s="883"/>
      <c r="F99" s="883"/>
      <c r="G99" s="883"/>
      <c r="H99" s="883"/>
      <c r="I99" s="882"/>
      <c r="J99" s="883"/>
      <c r="K99" s="881"/>
      <c r="L99" s="883"/>
      <c r="M99" s="883"/>
      <c r="N99" s="883"/>
      <c r="O99" s="74"/>
    </row>
    <row r="100" spans="2:14" ht="8.25" customHeight="1">
      <c r="B100" s="205"/>
      <c r="C100" s="335"/>
      <c r="D100" s="106"/>
      <c r="E100" s="106"/>
      <c r="F100" s="106"/>
      <c r="G100" s="106"/>
      <c r="H100" s="106"/>
      <c r="I100" s="334"/>
      <c r="J100" s="106"/>
      <c r="K100" s="172"/>
      <c r="L100" s="106"/>
      <c r="M100" s="106"/>
      <c r="N100" s="106"/>
    </row>
    <row r="101" spans="2:14" ht="12.75" customHeight="1">
      <c r="B101" s="205" t="s">
        <v>524</v>
      </c>
      <c r="C101" s="328">
        <f>SUM(C102:C109)</f>
        <v>3747</v>
      </c>
      <c r="D101" s="365">
        <f aca="true" t="shared" si="6" ref="D101:N101">SUM(D102:D109)</f>
        <v>873</v>
      </c>
      <c r="E101" s="365">
        <f t="shared" si="6"/>
        <v>855</v>
      </c>
      <c r="F101" s="365">
        <f t="shared" si="6"/>
        <v>695</v>
      </c>
      <c r="G101" s="365">
        <f t="shared" si="6"/>
        <v>255</v>
      </c>
      <c r="H101" s="365">
        <f t="shared" si="6"/>
        <v>520</v>
      </c>
      <c r="I101" s="377">
        <f t="shared" si="6"/>
        <v>0</v>
      </c>
      <c r="J101" s="365">
        <f t="shared" si="6"/>
        <v>546</v>
      </c>
      <c r="K101" s="365">
        <f t="shared" si="6"/>
        <v>3</v>
      </c>
      <c r="L101" s="365">
        <f t="shared" si="6"/>
        <v>31381</v>
      </c>
      <c r="M101" s="365">
        <f t="shared" si="6"/>
        <v>549</v>
      </c>
      <c r="N101" s="365">
        <f t="shared" si="6"/>
        <v>15368</v>
      </c>
    </row>
    <row r="102" spans="2:15" ht="12.75" customHeight="1" hidden="1">
      <c r="B102" s="205" t="s">
        <v>543</v>
      </c>
      <c r="C102" s="893">
        <v>769</v>
      </c>
      <c r="D102" s="883">
        <v>170</v>
      </c>
      <c r="E102" s="883">
        <v>137</v>
      </c>
      <c r="F102" s="883">
        <v>155</v>
      </c>
      <c r="G102" s="883">
        <v>62</v>
      </c>
      <c r="H102" s="883">
        <v>127</v>
      </c>
      <c r="I102" s="881">
        <v>0</v>
      </c>
      <c r="J102" s="883">
        <v>118</v>
      </c>
      <c r="K102" s="881">
        <v>0</v>
      </c>
      <c r="L102" s="883">
        <v>3072</v>
      </c>
      <c r="M102" s="883">
        <v>89</v>
      </c>
      <c r="N102" s="883">
        <v>5008</v>
      </c>
      <c r="O102" s="74"/>
    </row>
    <row r="103" spans="2:15" ht="12.75" customHeight="1" hidden="1">
      <c r="B103" s="205" t="s">
        <v>335</v>
      </c>
      <c r="C103" s="894"/>
      <c r="D103" s="883"/>
      <c r="E103" s="883"/>
      <c r="F103" s="883"/>
      <c r="G103" s="883"/>
      <c r="H103" s="883"/>
      <c r="I103" s="882"/>
      <c r="J103" s="883"/>
      <c r="K103" s="881"/>
      <c r="L103" s="883"/>
      <c r="M103" s="883"/>
      <c r="N103" s="883"/>
      <c r="O103" s="74"/>
    </row>
    <row r="104" spans="2:15" ht="12.75" customHeight="1" hidden="1">
      <c r="B104" s="205" t="s">
        <v>544</v>
      </c>
      <c r="C104" s="893">
        <v>909</v>
      </c>
      <c r="D104" s="883">
        <v>185</v>
      </c>
      <c r="E104" s="883">
        <v>202</v>
      </c>
      <c r="F104" s="883">
        <v>163</v>
      </c>
      <c r="G104" s="883">
        <v>74</v>
      </c>
      <c r="H104" s="883">
        <v>133</v>
      </c>
      <c r="I104" s="881">
        <v>0</v>
      </c>
      <c r="J104" s="883">
        <v>150</v>
      </c>
      <c r="K104" s="881">
        <v>2</v>
      </c>
      <c r="L104" s="883">
        <v>9207</v>
      </c>
      <c r="M104" s="883">
        <v>143</v>
      </c>
      <c r="N104" s="883">
        <v>3015</v>
      </c>
      <c r="O104" s="74"/>
    </row>
    <row r="105" spans="2:15" ht="12.75" customHeight="1" hidden="1">
      <c r="B105" s="205" t="s">
        <v>336</v>
      </c>
      <c r="C105" s="894"/>
      <c r="D105" s="883"/>
      <c r="E105" s="883"/>
      <c r="F105" s="883"/>
      <c r="G105" s="883"/>
      <c r="H105" s="883"/>
      <c r="I105" s="882"/>
      <c r="J105" s="883"/>
      <c r="K105" s="881"/>
      <c r="L105" s="883"/>
      <c r="M105" s="883"/>
      <c r="N105" s="883"/>
      <c r="O105" s="74"/>
    </row>
    <row r="106" spans="2:15" ht="12.75" customHeight="1" hidden="1">
      <c r="B106" s="205" t="s">
        <v>545</v>
      </c>
      <c r="C106" s="884">
        <v>1060</v>
      </c>
      <c r="D106" s="883">
        <v>301</v>
      </c>
      <c r="E106" s="883">
        <v>262</v>
      </c>
      <c r="F106" s="883">
        <v>142</v>
      </c>
      <c r="G106" s="883">
        <v>69</v>
      </c>
      <c r="H106" s="883">
        <v>136</v>
      </c>
      <c r="I106" s="881">
        <v>0</v>
      </c>
      <c r="J106" s="883">
        <v>150</v>
      </c>
      <c r="K106" s="881">
        <v>0</v>
      </c>
      <c r="L106" s="883">
        <v>9818</v>
      </c>
      <c r="M106" s="883">
        <v>196</v>
      </c>
      <c r="N106" s="883">
        <v>4241</v>
      </c>
      <c r="O106" s="74"/>
    </row>
    <row r="107" spans="2:15" ht="12.75" customHeight="1" hidden="1">
      <c r="B107" s="205" t="s">
        <v>337</v>
      </c>
      <c r="C107" s="884"/>
      <c r="D107" s="883"/>
      <c r="E107" s="883"/>
      <c r="F107" s="883"/>
      <c r="G107" s="883"/>
      <c r="H107" s="883"/>
      <c r="I107" s="882"/>
      <c r="J107" s="883"/>
      <c r="K107" s="881"/>
      <c r="L107" s="883"/>
      <c r="M107" s="883"/>
      <c r="N107" s="883"/>
      <c r="O107" s="74"/>
    </row>
    <row r="108" spans="2:15" ht="12.75" customHeight="1">
      <c r="B108" s="205" t="s">
        <v>546</v>
      </c>
      <c r="C108" s="884">
        <v>1009</v>
      </c>
      <c r="D108" s="883">
        <v>217</v>
      </c>
      <c r="E108" s="883">
        <v>254</v>
      </c>
      <c r="F108" s="883">
        <v>235</v>
      </c>
      <c r="G108" s="883">
        <v>50</v>
      </c>
      <c r="H108" s="883">
        <v>124</v>
      </c>
      <c r="I108" s="881">
        <v>0</v>
      </c>
      <c r="J108" s="883">
        <v>128</v>
      </c>
      <c r="K108" s="881">
        <v>1</v>
      </c>
      <c r="L108" s="883">
        <v>9284</v>
      </c>
      <c r="M108" s="883">
        <v>121</v>
      </c>
      <c r="N108" s="883">
        <v>3104</v>
      </c>
      <c r="O108" s="74"/>
    </row>
    <row r="109" spans="2:15" ht="16.5" customHeight="1">
      <c r="B109" s="205" t="s">
        <v>338</v>
      </c>
      <c r="C109" s="884"/>
      <c r="D109" s="883"/>
      <c r="E109" s="883"/>
      <c r="F109" s="883"/>
      <c r="G109" s="883"/>
      <c r="H109" s="883"/>
      <c r="I109" s="882"/>
      <c r="J109" s="883"/>
      <c r="K109" s="881"/>
      <c r="L109" s="883"/>
      <c r="M109" s="883"/>
      <c r="N109" s="883"/>
      <c r="O109" s="74"/>
    </row>
    <row r="110" spans="2:15" ht="19.5" customHeight="1">
      <c r="B110" s="205" t="s">
        <v>581</v>
      </c>
      <c r="C110" s="151">
        <f>SUM(C111:C118)</f>
        <v>3946</v>
      </c>
      <c r="D110" s="106">
        <f aca="true" t="shared" si="7" ref="D110:N110">SUM(D111:D118)</f>
        <v>971</v>
      </c>
      <c r="E110" s="106">
        <f t="shared" si="7"/>
        <v>900</v>
      </c>
      <c r="F110" s="106">
        <f t="shared" si="7"/>
        <v>692</v>
      </c>
      <c r="G110" s="106">
        <f t="shared" si="7"/>
        <v>245</v>
      </c>
      <c r="H110" s="106">
        <f t="shared" si="7"/>
        <v>494</v>
      </c>
      <c r="I110" s="106">
        <f t="shared" si="7"/>
        <v>1</v>
      </c>
      <c r="J110" s="106">
        <f t="shared" si="7"/>
        <v>641</v>
      </c>
      <c r="K110" s="106">
        <f t="shared" si="7"/>
        <v>2</v>
      </c>
      <c r="L110" s="106">
        <f t="shared" si="7"/>
        <v>34045</v>
      </c>
      <c r="M110" s="106">
        <f t="shared" si="7"/>
        <v>502</v>
      </c>
      <c r="N110" s="106">
        <f t="shared" si="7"/>
        <v>10455</v>
      </c>
      <c r="O110" s="74"/>
    </row>
    <row r="111" spans="2:14" ht="15" customHeight="1">
      <c r="B111" s="205" t="s">
        <v>543</v>
      </c>
      <c r="C111" s="884">
        <v>763</v>
      </c>
      <c r="D111" s="883">
        <v>191</v>
      </c>
      <c r="E111" s="883">
        <v>132</v>
      </c>
      <c r="F111" s="883">
        <v>128</v>
      </c>
      <c r="G111" s="883">
        <v>54</v>
      </c>
      <c r="H111" s="883">
        <v>136</v>
      </c>
      <c r="I111" s="881">
        <v>0</v>
      </c>
      <c r="J111" s="883">
        <v>120</v>
      </c>
      <c r="K111" s="881">
        <v>2</v>
      </c>
      <c r="L111" s="885">
        <v>3862</v>
      </c>
      <c r="M111" s="883">
        <v>91</v>
      </c>
      <c r="N111" s="883">
        <v>3230</v>
      </c>
    </row>
    <row r="112" spans="2:14" ht="15" customHeight="1">
      <c r="B112" s="205" t="s">
        <v>335</v>
      </c>
      <c r="C112" s="884"/>
      <c r="D112" s="883"/>
      <c r="E112" s="883"/>
      <c r="F112" s="883"/>
      <c r="G112" s="883"/>
      <c r="H112" s="883"/>
      <c r="I112" s="882"/>
      <c r="J112" s="883"/>
      <c r="K112" s="881"/>
      <c r="L112" s="885"/>
      <c r="M112" s="883"/>
      <c r="N112" s="883"/>
    </row>
    <row r="113" spans="2:14" ht="15" customHeight="1">
      <c r="B113" s="205" t="s">
        <v>544</v>
      </c>
      <c r="C113" s="884">
        <v>942</v>
      </c>
      <c r="D113" s="883">
        <v>177</v>
      </c>
      <c r="E113" s="883">
        <v>222</v>
      </c>
      <c r="F113" s="883">
        <v>191</v>
      </c>
      <c r="G113" s="883">
        <v>66</v>
      </c>
      <c r="H113" s="883">
        <v>102</v>
      </c>
      <c r="I113" s="881">
        <v>0</v>
      </c>
      <c r="J113" s="883">
        <v>184</v>
      </c>
      <c r="K113" s="881">
        <v>0</v>
      </c>
      <c r="L113" s="885">
        <v>10920</v>
      </c>
      <c r="M113" s="883">
        <v>128</v>
      </c>
      <c r="N113" s="883">
        <v>2613</v>
      </c>
    </row>
    <row r="114" spans="2:14" ht="15" customHeight="1">
      <c r="B114" s="205" t="s">
        <v>336</v>
      </c>
      <c r="C114" s="884"/>
      <c r="D114" s="883"/>
      <c r="E114" s="883"/>
      <c r="F114" s="883"/>
      <c r="G114" s="883"/>
      <c r="H114" s="883"/>
      <c r="I114" s="882"/>
      <c r="J114" s="883"/>
      <c r="K114" s="882"/>
      <c r="L114" s="885"/>
      <c r="M114" s="883"/>
      <c r="N114" s="883"/>
    </row>
    <row r="115" spans="2:14" ht="15" customHeight="1">
      <c r="B115" s="205" t="s">
        <v>545</v>
      </c>
      <c r="C115" s="884">
        <v>1141</v>
      </c>
      <c r="D115" s="883">
        <v>309</v>
      </c>
      <c r="E115" s="883">
        <v>283</v>
      </c>
      <c r="F115" s="883">
        <v>170</v>
      </c>
      <c r="G115" s="883">
        <v>72</v>
      </c>
      <c r="H115" s="883">
        <v>128</v>
      </c>
      <c r="I115" s="881">
        <v>0</v>
      </c>
      <c r="J115" s="883">
        <v>179</v>
      </c>
      <c r="K115" s="881">
        <v>0</v>
      </c>
      <c r="L115" s="883">
        <v>11368</v>
      </c>
      <c r="M115" s="883">
        <v>186</v>
      </c>
      <c r="N115" s="883">
        <v>2315</v>
      </c>
    </row>
    <row r="116" spans="2:14" ht="15" customHeight="1">
      <c r="B116" s="205" t="s">
        <v>337</v>
      </c>
      <c r="C116" s="884"/>
      <c r="D116" s="883"/>
      <c r="E116" s="883"/>
      <c r="F116" s="883"/>
      <c r="G116" s="883"/>
      <c r="H116" s="883"/>
      <c r="I116" s="882"/>
      <c r="J116" s="883"/>
      <c r="K116" s="882"/>
      <c r="L116" s="883"/>
      <c r="M116" s="883"/>
      <c r="N116" s="883"/>
    </row>
    <row r="117" spans="2:14" ht="15" customHeight="1">
      <c r="B117" s="205" t="s">
        <v>546</v>
      </c>
      <c r="C117" s="884">
        <v>1100</v>
      </c>
      <c r="D117" s="883">
        <v>294</v>
      </c>
      <c r="E117" s="883">
        <v>263</v>
      </c>
      <c r="F117" s="883">
        <v>203</v>
      </c>
      <c r="G117" s="883">
        <v>53</v>
      </c>
      <c r="H117" s="883">
        <v>128</v>
      </c>
      <c r="I117" s="881">
        <v>1</v>
      </c>
      <c r="J117" s="883">
        <v>158</v>
      </c>
      <c r="K117" s="881">
        <v>0</v>
      </c>
      <c r="L117" s="883">
        <v>7895</v>
      </c>
      <c r="M117" s="883">
        <v>97</v>
      </c>
      <c r="N117" s="883">
        <v>2297</v>
      </c>
    </row>
    <row r="118" spans="2:14" ht="15" customHeight="1" thickBot="1">
      <c r="B118" s="209" t="s">
        <v>338</v>
      </c>
      <c r="C118" s="939"/>
      <c r="D118" s="927"/>
      <c r="E118" s="927"/>
      <c r="F118" s="927"/>
      <c r="G118" s="927"/>
      <c r="H118" s="927"/>
      <c r="I118" s="937"/>
      <c r="J118" s="927"/>
      <c r="K118" s="937"/>
      <c r="L118" s="927"/>
      <c r="M118" s="927"/>
      <c r="N118" s="927"/>
    </row>
    <row r="119" spans="2:14" ht="24.75" customHeight="1">
      <c r="B119" s="208" t="s">
        <v>29</v>
      </c>
      <c r="C119" s="744">
        <f>(C117-C115)/C115*100</f>
        <v>-3.5933391761612623</v>
      </c>
      <c r="D119" s="744">
        <f aca="true" t="shared" si="8" ref="D119:N119">(D117-D115)/D115*100</f>
        <v>-4.854368932038835</v>
      </c>
      <c r="E119" s="744">
        <f t="shared" si="8"/>
        <v>-7.06713780918728</v>
      </c>
      <c r="F119" s="744">
        <f t="shared" si="8"/>
        <v>19.411764705882355</v>
      </c>
      <c r="G119" s="744">
        <f t="shared" si="8"/>
        <v>-26.38888888888889</v>
      </c>
      <c r="H119" s="889">
        <f t="shared" si="8"/>
        <v>0</v>
      </c>
      <c r="I119" s="889">
        <v>0</v>
      </c>
      <c r="J119" s="744">
        <f t="shared" si="8"/>
        <v>-11.731843575418994</v>
      </c>
      <c r="K119" s="889">
        <v>0</v>
      </c>
      <c r="L119" s="744">
        <f t="shared" si="8"/>
        <v>-30.55066854327938</v>
      </c>
      <c r="M119" s="744">
        <f t="shared" si="8"/>
        <v>-47.8494623655914</v>
      </c>
      <c r="N119" s="744">
        <f t="shared" si="8"/>
        <v>-0.7775377969762419</v>
      </c>
    </row>
    <row r="120" spans="2:14" ht="24.75" customHeight="1" thickBot="1">
      <c r="B120" s="266" t="s">
        <v>323</v>
      </c>
      <c r="C120" s="745"/>
      <c r="D120" s="745"/>
      <c r="E120" s="745"/>
      <c r="F120" s="745"/>
      <c r="G120" s="745"/>
      <c r="H120" s="748"/>
      <c r="I120" s="748"/>
      <c r="J120" s="745"/>
      <c r="K120" s="748"/>
      <c r="L120" s="745"/>
      <c r="M120" s="745"/>
      <c r="N120" s="745"/>
    </row>
    <row r="121" spans="2:14" ht="24.75" customHeight="1">
      <c r="B121" s="206" t="s">
        <v>96</v>
      </c>
      <c r="C121" s="744">
        <f aca="true" t="shared" si="9" ref="C121:H121">(C117-C108)/C108*100</f>
        <v>9.018830525272548</v>
      </c>
      <c r="D121" s="744">
        <f t="shared" si="9"/>
        <v>35.483870967741936</v>
      </c>
      <c r="E121" s="744">
        <f t="shared" si="9"/>
        <v>3.543307086614173</v>
      </c>
      <c r="F121" s="744">
        <f t="shared" si="9"/>
        <v>-13.617021276595745</v>
      </c>
      <c r="G121" s="744">
        <f t="shared" si="9"/>
        <v>6</v>
      </c>
      <c r="H121" s="744">
        <f t="shared" si="9"/>
        <v>3.225806451612903</v>
      </c>
      <c r="I121" s="889">
        <v>0</v>
      </c>
      <c r="J121" s="744">
        <f>(J117-J108)/J108*100</f>
        <v>23.4375</v>
      </c>
      <c r="K121" s="744">
        <f>(K117-K108)/K108*100</f>
        <v>-100</v>
      </c>
      <c r="L121" s="744">
        <f>(L117-L108)/L108*100</f>
        <v>-14.961223610512711</v>
      </c>
      <c r="M121" s="744">
        <f>(M117-M108)/M108*100</f>
        <v>-19.834710743801654</v>
      </c>
      <c r="N121" s="744">
        <f>(N117-N108)/N108*100</f>
        <v>-25.99871134020619</v>
      </c>
    </row>
    <row r="122" spans="2:14" ht="24.75" customHeight="1" thickBot="1">
      <c r="B122" s="265" t="s">
        <v>322</v>
      </c>
      <c r="C122" s="745"/>
      <c r="D122" s="745"/>
      <c r="E122" s="745"/>
      <c r="F122" s="745"/>
      <c r="G122" s="745"/>
      <c r="H122" s="745"/>
      <c r="I122" s="748"/>
      <c r="J122" s="745"/>
      <c r="K122" s="745"/>
      <c r="L122" s="745"/>
      <c r="M122" s="745"/>
      <c r="N122" s="745"/>
    </row>
    <row r="123" ht="18" customHeight="1">
      <c r="B123" s="16" t="s">
        <v>683</v>
      </c>
    </row>
    <row r="124" spans="2:3" ht="18" customHeight="1">
      <c r="B124" s="277"/>
      <c r="C124" s="74"/>
    </row>
    <row r="125" ht="15" customHeight="1">
      <c r="B125" s="275"/>
    </row>
    <row r="126" spans="2:14" ht="19.5" customHeight="1">
      <c r="B126" s="56" t="s">
        <v>684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</row>
    <row r="127" ht="4.5" customHeight="1"/>
    <row r="128" spans="2:14" ht="34.5" customHeight="1">
      <c r="B128" s="2" t="s">
        <v>704</v>
      </c>
      <c r="C128" s="1"/>
      <c r="D128" s="1"/>
      <c r="E128" s="1"/>
      <c r="F128" s="1"/>
      <c r="G128" s="1"/>
      <c r="H128" s="1"/>
      <c r="I128" s="56"/>
      <c r="J128" s="56"/>
      <c r="K128" s="56"/>
      <c r="L128" s="56"/>
      <c r="M128" s="56"/>
      <c r="N128" s="263" t="s">
        <v>342</v>
      </c>
    </row>
    <row r="129" spans="7:14" ht="24.75" customHeight="1" thickBot="1">
      <c r="G129" s="132" t="s">
        <v>685</v>
      </c>
      <c r="H129" s="1"/>
      <c r="N129" s="245" t="s">
        <v>686</v>
      </c>
    </row>
    <row r="130" spans="2:14" ht="24.75" customHeight="1">
      <c r="B130" s="798" t="s">
        <v>419</v>
      </c>
      <c r="C130" s="915" t="s">
        <v>687</v>
      </c>
      <c r="D130" s="638"/>
      <c r="E130" s="638"/>
      <c r="F130" s="638"/>
      <c r="G130" s="638"/>
      <c r="H130" s="638"/>
      <c r="I130" s="638"/>
      <c r="J130" s="638"/>
      <c r="K130" s="638"/>
      <c r="L130" s="638"/>
      <c r="M130" s="638"/>
      <c r="N130" s="638"/>
    </row>
    <row r="131" spans="2:14" ht="13.5" customHeight="1">
      <c r="B131" s="914"/>
      <c r="C131" s="916" t="s">
        <v>295</v>
      </c>
      <c r="D131" s="917"/>
      <c r="E131" s="917"/>
      <c r="F131" s="917"/>
      <c r="G131" s="917"/>
      <c r="H131" s="917"/>
      <c r="I131" s="917"/>
      <c r="J131" s="917"/>
      <c r="K131" s="917"/>
      <c r="L131" s="917"/>
      <c r="M131" s="917"/>
      <c r="N131" s="917"/>
    </row>
    <row r="132" spans="2:14" ht="24.75" customHeight="1">
      <c r="B132" s="918" t="s">
        <v>421</v>
      </c>
      <c r="C132" s="920" t="s">
        <v>82</v>
      </c>
      <c r="D132" s="921"/>
      <c r="E132" s="923" t="s">
        <v>688</v>
      </c>
      <c r="F132" s="924"/>
      <c r="G132" s="923" t="s">
        <v>101</v>
      </c>
      <c r="H132" s="924"/>
      <c r="I132" s="923" t="s">
        <v>689</v>
      </c>
      <c r="J132" s="924"/>
      <c r="K132" s="923" t="s">
        <v>690</v>
      </c>
      <c r="L132" s="924"/>
      <c r="M132" s="926" t="s">
        <v>691</v>
      </c>
      <c r="N132" s="897" t="s">
        <v>85</v>
      </c>
    </row>
    <row r="133" spans="2:14" ht="24.75" customHeight="1">
      <c r="B133" s="918"/>
      <c r="C133" s="922"/>
      <c r="D133" s="831"/>
      <c r="E133" s="925"/>
      <c r="F133" s="925"/>
      <c r="G133" s="925"/>
      <c r="H133" s="925"/>
      <c r="I133" s="925"/>
      <c r="J133" s="925"/>
      <c r="K133" s="925"/>
      <c r="L133" s="925"/>
      <c r="M133" s="686"/>
      <c r="N133" s="898"/>
    </row>
    <row r="134" spans="2:14" ht="24.75" customHeight="1">
      <c r="B134" s="918"/>
      <c r="C134" s="899" t="s">
        <v>296</v>
      </c>
      <c r="D134" s="900"/>
      <c r="E134" s="903" t="s">
        <v>692</v>
      </c>
      <c r="F134" s="900"/>
      <c r="G134" s="905" t="s">
        <v>693</v>
      </c>
      <c r="H134" s="906"/>
      <c r="I134" s="908" t="s">
        <v>694</v>
      </c>
      <c r="J134" s="909"/>
      <c r="K134" s="905" t="s">
        <v>695</v>
      </c>
      <c r="L134" s="906"/>
      <c r="M134" s="912" t="s">
        <v>696</v>
      </c>
      <c r="N134" s="840" t="s">
        <v>697</v>
      </c>
    </row>
    <row r="135" spans="2:14" ht="24.75" customHeight="1" thickBot="1">
      <c r="B135" s="919"/>
      <c r="C135" s="901"/>
      <c r="D135" s="902"/>
      <c r="E135" s="904"/>
      <c r="F135" s="902"/>
      <c r="G135" s="841"/>
      <c r="H135" s="907"/>
      <c r="I135" s="910"/>
      <c r="J135" s="911"/>
      <c r="K135" s="841"/>
      <c r="L135" s="907"/>
      <c r="M135" s="750"/>
      <c r="N135" s="913"/>
    </row>
    <row r="136" spans="2:14" ht="24.75" customHeight="1" hidden="1">
      <c r="B136" s="19" t="s">
        <v>22</v>
      </c>
      <c r="C136" s="7"/>
      <c r="E136" s="7"/>
      <c r="G136" s="7"/>
      <c r="I136" s="7"/>
      <c r="K136" s="7"/>
      <c r="M136" s="9"/>
      <c r="N136" s="126"/>
    </row>
    <row r="137" spans="2:14" ht="24.75" customHeight="1" hidden="1">
      <c r="B137" s="19" t="s">
        <v>23</v>
      </c>
      <c r="C137" s="7"/>
      <c r="E137" s="7"/>
      <c r="G137" s="7"/>
      <c r="I137" s="7"/>
      <c r="K137" s="7"/>
      <c r="M137" s="9"/>
      <c r="N137" s="126"/>
    </row>
    <row r="138" spans="2:14" ht="24.75" customHeight="1" hidden="1" thickBot="1">
      <c r="B138" s="19" t="s">
        <v>24</v>
      </c>
      <c r="C138" s="7"/>
      <c r="E138" s="7"/>
      <c r="G138" s="7"/>
      <c r="I138" s="7"/>
      <c r="K138" s="7"/>
      <c r="M138" s="9"/>
      <c r="N138" s="126"/>
    </row>
    <row r="139" spans="2:14" ht="24.75" customHeight="1" hidden="1">
      <c r="B139" s="19"/>
      <c r="C139" s="7"/>
      <c r="E139" s="7"/>
      <c r="G139" s="7"/>
      <c r="I139" s="7"/>
      <c r="K139" s="7"/>
      <c r="M139" s="9"/>
      <c r="N139" s="126"/>
    </row>
    <row r="140" spans="2:14" ht="27" customHeight="1" hidden="1">
      <c r="B140" s="205" t="s">
        <v>407</v>
      </c>
      <c r="C140" s="802">
        <v>4301837</v>
      </c>
      <c r="D140" s="842"/>
      <c r="E140" s="782">
        <v>2282156</v>
      </c>
      <c r="F140" s="842"/>
      <c r="G140" s="887">
        <v>421984</v>
      </c>
      <c r="H140" s="842"/>
      <c r="I140" s="887">
        <v>824253</v>
      </c>
      <c r="J140" s="842"/>
      <c r="K140" s="887">
        <v>392546</v>
      </c>
      <c r="L140" s="842"/>
      <c r="M140" s="9">
        <v>41125</v>
      </c>
      <c r="N140" s="37">
        <v>339773</v>
      </c>
    </row>
    <row r="141" spans="2:14" ht="27" customHeight="1">
      <c r="B141" s="205" t="s">
        <v>408</v>
      </c>
      <c r="C141" s="802">
        <v>5450770</v>
      </c>
      <c r="D141" s="888"/>
      <c r="E141" s="782">
        <v>2735991</v>
      </c>
      <c r="F141" s="888"/>
      <c r="G141" s="887">
        <v>476684</v>
      </c>
      <c r="H141" s="888"/>
      <c r="I141" s="887">
        <v>887456</v>
      </c>
      <c r="J141" s="888"/>
      <c r="K141" s="887">
        <v>509729</v>
      </c>
      <c r="L141" s="888"/>
      <c r="M141" s="9">
        <v>39775</v>
      </c>
      <c r="N141" s="37">
        <v>801135</v>
      </c>
    </row>
    <row r="142" spans="2:14" ht="27" customHeight="1">
      <c r="B142" s="205" t="s">
        <v>409</v>
      </c>
      <c r="C142" s="802">
        <v>8125886</v>
      </c>
      <c r="D142" s="888"/>
      <c r="E142" s="782">
        <v>3121013</v>
      </c>
      <c r="F142" s="888"/>
      <c r="G142" s="887">
        <v>567151</v>
      </c>
      <c r="H142" s="888"/>
      <c r="I142" s="887">
        <v>2330393</v>
      </c>
      <c r="J142" s="888"/>
      <c r="K142" s="887">
        <v>357418</v>
      </c>
      <c r="L142" s="888"/>
      <c r="M142" s="9">
        <v>395516</v>
      </c>
      <c r="N142" s="37">
        <v>1354395</v>
      </c>
    </row>
    <row r="143" spans="2:14" ht="27" customHeight="1">
      <c r="B143" s="205" t="s">
        <v>410</v>
      </c>
      <c r="C143" s="802">
        <v>11837616</v>
      </c>
      <c r="D143" s="888"/>
      <c r="E143" s="782">
        <v>6130934</v>
      </c>
      <c r="F143" s="888"/>
      <c r="G143" s="887">
        <v>2622545</v>
      </c>
      <c r="H143" s="888"/>
      <c r="I143" s="887">
        <v>1482368</v>
      </c>
      <c r="J143" s="888"/>
      <c r="K143" s="887">
        <v>570278</v>
      </c>
      <c r="L143" s="888"/>
      <c r="M143" s="9">
        <v>73549</v>
      </c>
      <c r="N143" s="37">
        <v>957942</v>
      </c>
    </row>
    <row r="144" spans="2:14" ht="27" customHeight="1">
      <c r="B144" s="205" t="s">
        <v>411</v>
      </c>
      <c r="C144" s="802">
        <v>15618392</v>
      </c>
      <c r="D144" s="888"/>
      <c r="E144" s="782">
        <v>7266994</v>
      </c>
      <c r="F144" s="888"/>
      <c r="G144" s="887">
        <v>1767463</v>
      </c>
      <c r="H144" s="888"/>
      <c r="I144" s="887">
        <v>3207690</v>
      </c>
      <c r="J144" s="888"/>
      <c r="K144" s="887">
        <v>938550</v>
      </c>
      <c r="L144" s="888"/>
      <c r="M144" s="9">
        <v>415047</v>
      </c>
      <c r="N144" s="37">
        <v>2022648</v>
      </c>
    </row>
    <row r="145" spans="2:14" ht="27" customHeight="1">
      <c r="B145" s="205" t="s">
        <v>412</v>
      </c>
      <c r="C145" s="802">
        <f>SUM(C146:D149)</f>
        <v>19016248</v>
      </c>
      <c r="D145" s="888"/>
      <c r="E145" s="782">
        <f>SUM(E146:E149)</f>
        <v>8013286</v>
      </c>
      <c r="F145" s="888"/>
      <c r="G145" s="887">
        <f>SUM(G146:G149)</f>
        <v>1866964</v>
      </c>
      <c r="H145" s="888"/>
      <c r="I145" s="887">
        <f>SUM(I146:I149)</f>
        <v>3916389</v>
      </c>
      <c r="J145" s="888"/>
      <c r="K145" s="887">
        <f>SUM(K146:K149)</f>
        <v>1438943</v>
      </c>
      <c r="L145" s="888"/>
      <c r="M145" s="37">
        <f>SUM(M146:M149)</f>
        <v>617824</v>
      </c>
      <c r="N145" s="37">
        <f>SUM(N146:N149)</f>
        <v>3162842</v>
      </c>
    </row>
    <row r="146" spans="2:14" ht="33" customHeight="1" hidden="1">
      <c r="B146" s="205"/>
      <c r="C146" s="802">
        <f>SUM(E146:N146)</f>
        <v>4219445</v>
      </c>
      <c r="D146" s="888"/>
      <c r="E146" s="782">
        <v>1795154</v>
      </c>
      <c r="F146" s="888"/>
      <c r="G146" s="887">
        <v>764736</v>
      </c>
      <c r="H146" s="888"/>
      <c r="I146" s="887">
        <v>649709</v>
      </c>
      <c r="J146" s="888"/>
      <c r="K146" s="887">
        <v>205688</v>
      </c>
      <c r="L146" s="888"/>
      <c r="M146" s="37">
        <v>103360</v>
      </c>
      <c r="N146" s="77">
        <v>700798</v>
      </c>
    </row>
    <row r="147" spans="3:14" ht="33" customHeight="1" hidden="1">
      <c r="C147" s="802">
        <f>SUM(E147:N147)</f>
        <v>4371109</v>
      </c>
      <c r="D147" s="888"/>
      <c r="E147" s="782">
        <v>1793997</v>
      </c>
      <c r="F147" s="888"/>
      <c r="G147" s="887">
        <v>289189</v>
      </c>
      <c r="H147" s="888"/>
      <c r="I147" s="887">
        <v>1145984</v>
      </c>
      <c r="J147" s="888"/>
      <c r="K147" s="887">
        <v>265670</v>
      </c>
      <c r="L147" s="888"/>
      <c r="M147" s="37">
        <v>92237</v>
      </c>
      <c r="N147" s="77">
        <v>784032</v>
      </c>
    </row>
    <row r="148" spans="2:14" ht="33" customHeight="1" hidden="1">
      <c r="B148" s="19" t="s">
        <v>27</v>
      </c>
      <c r="C148" s="802">
        <f>SUM(E148:N148)</f>
        <v>4821467</v>
      </c>
      <c r="D148" s="888"/>
      <c r="E148" s="782">
        <v>2162205</v>
      </c>
      <c r="F148" s="888"/>
      <c r="G148" s="887">
        <v>369525</v>
      </c>
      <c r="H148" s="888"/>
      <c r="I148" s="887">
        <v>916833</v>
      </c>
      <c r="J148" s="888"/>
      <c r="K148" s="887">
        <v>515521</v>
      </c>
      <c r="L148" s="888"/>
      <c r="M148" s="37">
        <v>126826</v>
      </c>
      <c r="N148" s="77">
        <v>730557</v>
      </c>
    </row>
    <row r="149" spans="2:14" ht="33" customHeight="1" hidden="1">
      <c r="B149" s="19" t="s">
        <v>28</v>
      </c>
      <c r="C149" s="802">
        <f>SUM(E149:N149)</f>
        <v>5604227</v>
      </c>
      <c r="D149" s="888"/>
      <c r="E149" s="782">
        <v>2261930</v>
      </c>
      <c r="F149" s="888"/>
      <c r="G149" s="887">
        <v>443514</v>
      </c>
      <c r="H149" s="888"/>
      <c r="I149" s="887">
        <v>1203863</v>
      </c>
      <c r="J149" s="888"/>
      <c r="K149" s="887">
        <v>452064</v>
      </c>
      <c r="L149" s="888"/>
      <c r="M149" s="37">
        <v>295401</v>
      </c>
      <c r="N149" s="77">
        <v>947455</v>
      </c>
    </row>
    <row r="150" spans="2:14" ht="27.75" customHeight="1" hidden="1">
      <c r="B150" s="10"/>
      <c r="C150" s="37"/>
      <c r="D150" s="378"/>
      <c r="E150" s="37"/>
      <c r="F150" s="129"/>
      <c r="G150" s="129"/>
      <c r="H150" s="130"/>
      <c r="I150" s="887"/>
      <c r="J150" s="888"/>
      <c r="K150" s="887"/>
      <c r="L150" s="888"/>
      <c r="M150" s="37"/>
      <c r="N150" s="129"/>
    </row>
    <row r="151" spans="2:15" ht="27" customHeight="1">
      <c r="B151" s="205" t="s">
        <v>542</v>
      </c>
      <c r="C151" s="802">
        <f>SUM(C152:D158)</f>
        <v>21435428.5</v>
      </c>
      <c r="D151" s="886"/>
      <c r="E151" s="782">
        <f>SUM(E152:F158)</f>
        <v>10104474.6</v>
      </c>
      <c r="F151" s="886"/>
      <c r="G151" s="782">
        <f>SUM(G152:H158)</f>
        <v>1965630.1</v>
      </c>
      <c r="H151" s="886"/>
      <c r="I151" s="782">
        <f>SUM(I152:J158)</f>
        <v>2721911.3</v>
      </c>
      <c r="J151" s="886"/>
      <c r="K151" s="782">
        <f>SUM(K152:L158)</f>
        <v>1708341.9</v>
      </c>
      <c r="L151" s="886"/>
      <c r="M151" s="37">
        <f>SUM(M152:M158)</f>
        <v>2201986</v>
      </c>
      <c r="N151" s="37">
        <f>SUM(N152:N158)</f>
        <v>2733084.5999999996</v>
      </c>
      <c r="O151" s="161"/>
    </row>
    <row r="152" spans="2:14" ht="12.75" customHeight="1" hidden="1">
      <c r="B152" s="205" t="s">
        <v>21</v>
      </c>
      <c r="C152" s="802">
        <f>SUM(E152:N152)</f>
        <v>5471534</v>
      </c>
      <c r="D152" s="886"/>
      <c r="E152" s="782">
        <v>2423544.3</v>
      </c>
      <c r="F152" s="886"/>
      <c r="G152" s="782">
        <v>477829.8</v>
      </c>
      <c r="H152" s="886"/>
      <c r="I152" s="782">
        <v>1262416.7</v>
      </c>
      <c r="J152" s="886"/>
      <c r="K152" s="782">
        <v>370834.1</v>
      </c>
      <c r="L152" s="886"/>
      <c r="M152" s="782">
        <v>346342.9</v>
      </c>
      <c r="N152" s="719">
        <v>590566.2</v>
      </c>
    </row>
    <row r="153" spans="2:14" ht="12.75" customHeight="1" hidden="1">
      <c r="B153" s="205" t="s">
        <v>335</v>
      </c>
      <c r="C153" s="896"/>
      <c r="D153" s="888"/>
      <c r="E153" s="886"/>
      <c r="F153" s="886"/>
      <c r="G153" s="886"/>
      <c r="H153" s="886"/>
      <c r="I153" s="886"/>
      <c r="J153" s="886"/>
      <c r="K153" s="886"/>
      <c r="L153" s="886"/>
      <c r="M153" s="888"/>
      <c r="N153" s="719"/>
    </row>
    <row r="154" spans="2:16" ht="15" customHeight="1" hidden="1">
      <c r="B154" s="205" t="s">
        <v>26</v>
      </c>
      <c r="C154" s="802">
        <f>SUM(E154:N154)</f>
        <v>4779499.399999999</v>
      </c>
      <c r="D154" s="888"/>
      <c r="E154" s="782">
        <v>2166165.1</v>
      </c>
      <c r="F154" s="782"/>
      <c r="G154" s="731">
        <v>466248.8</v>
      </c>
      <c r="H154" s="888"/>
      <c r="I154" s="731">
        <v>587362.5</v>
      </c>
      <c r="J154" s="731"/>
      <c r="K154" s="731">
        <v>385766.9</v>
      </c>
      <c r="L154" s="731"/>
      <c r="M154" s="782">
        <v>559531.5</v>
      </c>
      <c r="N154" s="782">
        <v>614424.6</v>
      </c>
      <c r="P154" s="155"/>
    </row>
    <row r="155" spans="2:16" ht="15" customHeight="1" hidden="1">
      <c r="B155" s="205" t="s">
        <v>336</v>
      </c>
      <c r="C155" s="896"/>
      <c r="D155" s="888"/>
      <c r="E155" s="888"/>
      <c r="F155" s="888"/>
      <c r="G155" s="888"/>
      <c r="H155" s="888"/>
      <c r="I155" s="888"/>
      <c r="J155" s="888"/>
      <c r="K155" s="888"/>
      <c r="L155" s="888"/>
      <c r="M155" s="782"/>
      <c r="N155" s="782"/>
      <c r="P155" s="155"/>
    </row>
    <row r="156" spans="2:16" ht="15" customHeight="1" hidden="1">
      <c r="B156" s="205" t="s">
        <v>27</v>
      </c>
      <c r="C156" s="802">
        <f>SUM(E156:N156)</f>
        <v>5451785.6</v>
      </c>
      <c r="D156" s="886"/>
      <c r="E156" s="782">
        <v>2775640.3</v>
      </c>
      <c r="F156" s="886"/>
      <c r="G156" s="731">
        <v>486114.5</v>
      </c>
      <c r="H156" s="886"/>
      <c r="I156" s="731">
        <v>440080.7</v>
      </c>
      <c r="J156" s="886"/>
      <c r="K156" s="731">
        <v>439639.2</v>
      </c>
      <c r="L156" s="886"/>
      <c r="M156" s="782">
        <v>624467.3</v>
      </c>
      <c r="N156" s="782">
        <v>685843.6</v>
      </c>
      <c r="P156" s="155"/>
    </row>
    <row r="157" spans="2:16" ht="15" customHeight="1" hidden="1">
      <c r="B157" s="205" t="s">
        <v>337</v>
      </c>
      <c r="C157" s="896"/>
      <c r="D157" s="888"/>
      <c r="E157" s="888"/>
      <c r="F157" s="888"/>
      <c r="G157" s="888"/>
      <c r="H157" s="888"/>
      <c r="I157" s="888"/>
      <c r="J157" s="888"/>
      <c r="K157" s="888"/>
      <c r="L157" s="888"/>
      <c r="M157" s="782"/>
      <c r="N157" s="782"/>
      <c r="P157" s="155"/>
    </row>
    <row r="158" spans="2:16" ht="15" customHeight="1" hidden="1">
      <c r="B158" s="205" t="s">
        <v>28</v>
      </c>
      <c r="C158" s="802">
        <f>SUM(E158:N158)</f>
        <v>5732609.5</v>
      </c>
      <c r="D158" s="888"/>
      <c r="E158" s="782">
        <v>2739124.9</v>
      </c>
      <c r="F158" s="782"/>
      <c r="G158" s="782">
        <v>535437</v>
      </c>
      <c r="H158" s="782"/>
      <c r="I158" s="782">
        <v>432051.4</v>
      </c>
      <c r="J158" s="782"/>
      <c r="K158" s="782">
        <v>512101.7</v>
      </c>
      <c r="L158" s="782"/>
      <c r="M158" s="782">
        <v>671644.3</v>
      </c>
      <c r="N158" s="782">
        <v>842250.2</v>
      </c>
      <c r="P158" s="155"/>
    </row>
    <row r="159" spans="2:16" ht="15" customHeight="1" hidden="1">
      <c r="B159" s="205" t="s">
        <v>338</v>
      </c>
      <c r="C159" s="896"/>
      <c r="D159" s="888"/>
      <c r="E159" s="888"/>
      <c r="F159" s="888"/>
      <c r="G159" s="888"/>
      <c r="H159" s="888"/>
      <c r="I159" s="888"/>
      <c r="J159" s="888"/>
      <c r="K159" s="895"/>
      <c r="L159" s="895"/>
      <c r="M159" s="782"/>
      <c r="N159" s="782"/>
      <c r="P159" s="155"/>
    </row>
    <row r="160" spans="2:16" ht="27" customHeight="1">
      <c r="B160" s="205" t="s">
        <v>413</v>
      </c>
      <c r="C160" s="802">
        <f>SUM(C161:D168)</f>
        <v>28564862.15</v>
      </c>
      <c r="D160" s="886">
        <f>SUM(C161:D168)</f>
        <v>28564862.15</v>
      </c>
      <c r="E160" s="782">
        <f>SUM(E161:F168)</f>
        <v>14383028.9</v>
      </c>
      <c r="F160" s="886">
        <f>SUM(E161:F168)</f>
        <v>14383028.9</v>
      </c>
      <c r="G160" s="782">
        <f>SUM(G161:H168)</f>
        <v>2292741.5</v>
      </c>
      <c r="H160" s="886">
        <f>SUM(G161:H168)</f>
        <v>2292741.5</v>
      </c>
      <c r="I160" s="782">
        <f>SUM(I161:J168)</f>
        <v>2515404.6</v>
      </c>
      <c r="J160" s="886">
        <f>SUM(I161:J168)</f>
        <v>2515404.6</v>
      </c>
      <c r="K160" s="782">
        <f>SUM(K161:L168)</f>
        <v>2385147.9</v>
      </c>
      <c r="L160" s="886">
        <f>SUM(K161:L168)</f>
        <v>2385147.9</v>
      </c>
      <c r="M160" s="37">
        <f>SUM(M161:M168)</f>
        <v>3345505.4</v>
      </c>
      <c r="N160" s="37">
        <f>SUM(N161:N168)</f>
        <v>3643033.85</v>
      </c>
      <c r="P160" s="155"/>
    </row>
    <row r="161" spans="2:16" ht="15" customHeight="1" hidden="1">
      <c r="B161" s="205" t="s">
        <v>543</v>
      </c>
      <c r="C161" s="802">
        <f>SUM(E161:N161)</f>
        <v>6552868</v>
      </c>
      <c r="D161" s="895"/>
      <c r="E161" s="782">
        <v>3228163</v>
      </c>
      <c r="F161" s="888"/>
      <c r="G161" s="782">
        <v>530777</v>
      </c>
      <c r="H161" s="888"/>
      <c r="I161" s="782">
        <v>590735</v>
      </c>
      <c r="J161" s="888"/>
      <c r="K161" s="782">
        <v>496033</v>
      </c>
      <c r="L161" s="895"/>
      <c r="M161" s="782">
        <v>782677</v>
      </c>
      <c r="N161" s="782">
        <v>924483</v>
      </c>
      <c r="P161" s="155"/>
    </row>
    <row r="162" spans="2:16" ht="15" customHeight="1" hidden="1">
      <c r="B162" s="205" t="s">
        <v>335</v>
      </c>
      <c r="C162" s="890"/>
      <c r="D162" s="719"/>
      <c r="E162" s="886"/>
      <c r="F162" s="886"/>
      <c r="G162" s="886"/>
      <c r="H162" s="886"/>
      <c r="I162" s="886"/>
      <c r="J162" s="886"/>
      <c r="K162" s="719"/>
      <c r="L162" s="719"/>
      <c r="M162" s="719"/>
      <c r="N162" s="719"/>
      <c r="P162" s="155"/>
    </row>
    <row r="163" spans="2:16" ht="15" customHeight="1" hidden="1">
      <c r="B163" s="205" t="s">
        <v>544</v>
      </c>
      <c r="C163" s="802">
        <v>6631175.15</v>
      </c>
      <c r="D163" s="719"/>
      <c r="E163" s="782">
        <v>3438817.9</v>
      </c>
      <c r="F163" s="886"/>
      <c r="G163" s="782">
        <v>547060.5</v>
      </c>
      <c r="H163" s="886"/>
      <c r="I163" s="782">
        <v>686178.6</v>
      </c>
      <c r="J163" s="886"/>
      <c r="K163" s="782">
        <v>559444.9</v>
      </c>
      <c r="L163" s="719"/>
      <c r="M163" s="782">
        <v>680378.4</v>
      </c>
      <c r="N163" s="782">
        <v>719294.85</v>
      </c>
      <c r="P163" s="155"/>
    </row>
    <row r="164" spans="2:16" ht="15" customHeight="1" hidden="1">
      <c r="B164" s="205" t="s">
        <v>336</v>
      </c>
      <c r="C164" s="890"/>
      <c r="D164" s="719"/>
      <c r="E164" s="886"/>
      <c r="F164" s="886"/>
      <c r="G164" s="886"/>
      <c r="H164" s="886"/>
      <c r="I164" s="886"/>
      <c r="J164" s="886"/>
      <c r="K164" s="719"/>
      <c r="L164" s="719"/>
      <c r="M164" s="719"/>
      <c r="N164" s="719"/>
      <c r="P164" s="155"/>
    </row>
    <row r="165" spans="2:16" ht="15" customHeight="1" hidden="1">
      <c r="B165" s="205" t="s">
        <v>545</v>
      </c>
      <c r="C165" s="802">
        <v>7116413</v>
      </c>
      <c r="D165" s="719"/>
      <c r="E165" s="782">
        <v>3683660</v>
      </c>
      <c r="F165" s="886"/>
      <c r="G165" s="782">
        <v>555568</v>
      </c>
      <c r="H165" s="886"/>
      <c r="I165" s="782">
        <v>584608</v>
      </c>
      <c r="J165" s="886"/>
      <c r="K165" s="782">
        <v>619609</v>
      </c>
      <c r="L165" s="719"/>
      <c r="M165" s="782">
        <v>840562</v>
      </c>
      <c r="N165" s="782">
        <v>832406</v>
      </c>
      <c r="P165" s="155"/>
    </row>
    <row r="166" spans="2:16" ht="15" customHeight="1" hidden="1">
      <c r="B166" s="205" t="s">
        <v>337</v>
      </c>
      <c r="C166" s="890"/>
      <c r="D166" s="719"/>
      <c r="E166" s="886"/>
      <c r="F166" s="886"/>
      <c r="G166" s="886"/>
      <c r="H166" s="886"/>
      <c r="I166" s="886"/>
      <c r="J166" s="886"/>
      <c r="K166" s="719"/>
      <c r="L166" s="719"/>
      <c r="M166" s="719"/>
      <c r="N166" s="719"/>
      <c r="P166" s="155"/>
    </row>
    <row r="167" spans="2:16" ht="15" customHeight="1" hidden="1">
      <c r="B167" s="205" t="s">
        <v>546</v>
      </c>
      <c r="C167" s="802">
        <f>SUM(E167:N168)</f>
        <v>8264406</v>
      </c>
      <c r="D167" s="719"/>
      <c r="E167" s="782">
        <v>4032388</v>
      </c>
      <c r="F167" s="886"/>
      <c r="G167" s="782">
        <v>659336</v>
      </c>
      <c r="H167" s="886"/>
      <c r="I167" s="782">
        <v>653883</v>
      </c>
      <c r="J167" s="886"/>
      <c r="K167" s="782">
        <v>710061</v>
      </c>
      <c r="L167" s="719"/>
      <c r="M167" s="782">
        <v>1041888</v>
      </c>
      <c r="N167" s="782">
        <v>1166850</v>
      </c>
      <c r="P167" s="155"/>
    </row>
    <row r="168" spans="2:16" ht="15" customHeight="1" hidden="1">
      <c r="B168" s="205" t="s">
        <v>338</v>
      </c>
      <c r="C168" s="890"/>
      <c r="D168" s="719"/>
      <c r="E168" s="886"/>
      <c r="F168" s="886"/>
      <c r="G168" s="886"/>
      <c r="H168" s="886"/>
      <c r="I168" s="886"/>
      <c r="J168" s="886"/>
      <c r="K168" s="719"/>
      <c r="L168" s="719"/>
      <c r="M168" s="719"/>
      <c r="N168" s="719"/>
      <c r="P168" s="155"/>
    </row>
    <row r="169" spans="2:16" ht="27" customHeight="1">
      <c r="B169" s="205" t="s">
        <v>414</v>
      </c>
      <c r="C169" s="802">
        <f>SUM(C170:D177)</f>
        <v>41438743</v>
      </c>
      <c r="D169" s="886"/>
      <c r="E169" s="782">
        <f>SUM(E170:F177)</f>
        <v>19072065</v>
      </c>
      <c r="F169" s="886"/>
      <c r="G169" s="782">
        <f>SUM(G170:H177)</f>
        <v>3382101</v>
      </c>
      <c r="H169" s="886"/>
      <c r="I169" s="782">
        <f>SUM(I170:J177)</f>
        <v>3740213</v>
      </c>
      <c r="J169" s="886"/>
      <c r="K169" s="782">
        <f>SUM(K170:L177)</f>
        <v>4609043</v>
      </c>
      <c r="L169" s="886"/>
      <c r="M169" s="37">
        <f>SUM(M170:M177)</f>
        <v>4605311</v>
      </c>
      <c r="N169" s="37">
        <f>SUM(N170:O177)</f>
        <v>6030010</v>
      </c>
      <c r="P169" s="155"/>
    </row>
    <row r="170" spans="2:16" ht="27" customHeight="1" hidden="1">
      <c r="B170" s="205" t="s">
        <v>543</v>
      </c>
      <c r="C170" s="802">
        <f>SUM(E170:N171)</f>
        <v>9718045</v>
      </c>
      <c r="D170" s="719"/>
      <c r="E170" s="782">
        <v>4538271</v>
      </c>
      <c r="F170" s="886"/>
      <c r="G170" s="782">
        <v>820125</v>
      </c>
      <c r="H170" s="886"/>
      <c r="I170" s="782">
        <v>714075</v>
      </c>
      <c r="J170" s="886"/>
      <c r="K170" s="782">
        <v>1036412</v>
      </c>
      <c r="L170" s="719"/>
      <c r="M170" s="782">
        <v>1156544</v>
      </c>
      <c r="N170" s="782">
        <v>1452618</v>
      </c>
      <c r="P170" s="155"/>
    </row>
    <row r="171" spans="2:16" ht="27" customHeight="1" hidden="1">
      <c r="B171" s="205" t="s">
        <v>335</v>
      </c>
      <c r="C171" s="890"/>
      <c r="D171" s="719"/>
      <c r="E171" s="886"/>
      <c r="F171" s="886"/>
      <c r="G171" s="886"/>
      <c r="H171" s="886"/>
      <c r="I171" s="886"/>
      <c r="J171" s="886"/>
      <c r="K171" s="719"/>
      <c r="L171" s="719"/>
      <c r="M171" s="719"/>
      <c r="N171" s="719"/>
      <c r="P171" s="155"/>
    </row>
    <row r="172" spans="2:16" ht="27" customHeight="1" hidden="1">
      <c r="B172" s="205" t="s">
        <v>544</v>
      </c>
      <c r="C172" s="802">
        <f>SUM(E172:N173)</f>
        <v>10034684</v>
      </c>
      <c r="D172" s="719"/>
      <c r="E172" s="782">
        <v>4628768</v>
      </c>
      <c r="F172" s="886"/>
      <c r="G172" s="782">
        <v>786928</v>
      </c>
      <c r="H172" s="886"/>
      <c r="I172" s="782">
        <v>846923</v>
      </c>
      <c r="J172" s="886"/>
      <c r="K172" s="782">
        <v>1056827</v>
      </c>
      <c r="L172" s="719"/>
      <c r="M172" s="782">
        <v>1062737</v>
      </c>
      <c r="N172" s="782">
        <v>1652501</v>
      </c>
      <c r="P172" s="155"/>
    </row>
    <row r="173" spans="2:16" ht="27" customHeight="1" hidden="1">
      <c r="B173" s="205" t="s">
        <v>336</v>
      </c>
      <c r="C173" s="890"/>
      <c r="D173" s="719"/>
      <c r="E173" s="886"/>
      <c r="F173" s="886"/>
      <c r="G173" s="886"/>
      <c r="H173" s="886"/>
      <c r="I173" s="886"/>
      <c r="J173" s="886"/>
      <c r="K173" s="719"/>
      <c r="L173" s="719"/>
      <c r="M173" s="719"/>
      <c r="N173" s="719"/>
      <c r="P173" s="155"/>
    </row>
    <row r="174" spans="2:16" ht="27" customHeight="1" hidden="1">
      <c r="B174" s="205" t="s">
        <v>545</v>
      </c>
      <c r="C174" s="802">
        <f>SUM(E174:N175)</f>
        <v>10951413</v>
      </c>
      <c r="D174" s="719"/>
      <c r="E174" s="782">
        <v>5148137</v>
      </c>
      <c r="F174" s="886"/>
      <c r="G174" s="782">
        <v>934005</v>
      </c>
      <c r="H174" s="886"/>
      <c r="I174" s="782">
        <v>977333</v>
      </c>
      <c r="J174" s="886"/>
      <c r="K174" s="782">
        <v>1173930</v>
      </c>
      <c r="L174" s="719"/>
      <c r="M174" s="782">
        <v>1217658</v>
      </c>
      <c r="N174" s="782">
        <v>1500350</v>
      </c>
      <c r="P174" s="155"/>
    </row>
    <row r="175" spans="2:16" ht="27" customHeight="1" hidden="1">
      <c r="B175" s="205" t="s">
        <v>337</v>
      </c>
      <c r="C175" s="890"/>
      <c r="D175" s="719"/>
      <c r="E175" s="886"/>
      <c r="F175" s="886"/>
      <c r="G175" s="886"/>
      <c r="H175" s="886"/>
      <c r="I175" s="886"/>
      <c r="J175" s="886"/>
      <c r="K175" s="719"/>
      <c r="L175" s="719"/>
      <c r="M175" s="719"/>
      <c r="N175" s="719"/>
      <c r="P175" s="155"/>
    </row>
    <row r="176" spans="2:16" ht="27" customHeight="1" hidden="1">
      <c r="B176" s="205" t="s">
        <v>546</v>
      </c>
      <c r="C176" s="802">
        <f>SUM(E176:N177)</f>
        <v>10734601</v>
      </c>
      <c r="D176" s="719"/>
      <c r="E176" s="782">
        <v>4756889</v>
      </c>
      <c r="F176" s="886"/>
      <c r="G176" s="782">
        <v>841043</v>
      </c>
      <c r="H176" s="886"/>
      <c r="I176" s="782">
        <v>1201882</v>
      </c>
      <c r="J176" s="886"/>
      <c r="K176" s="782">
        <v>1341874</v>
      </c>
      <c r="L176" s="719"/>
      <c r="M176" s="782">
        <v>1168372</v>
      </c>
      <c r="N176" s="782">
        <v>1424541</v>
      </c>
      <c r="P176" s="155"/>
    </row>
    <row r="177" spans="2:16" ht="27" customHeight="1" hidden="1">
      <c r="B177" s="205" t="s">
        <v>338</v>
      </c>
      <c r="C177" s="890"/>
      <c r="D177" s="719"/>
      <c r="E177" s="886"/>
      <c r="F177" s="886"/>
      <c r="G177" s="886"/>
      <c r="H177" s="886"/>
      <c r="I177" s="886"/>
      <c r="J177" s="886"/>
      <c r="K177" s="719"/>
      <c r="L177" s="719"/>
      <c r="M177" s="719"/>
      <c r="N177" s="719"/>
      <c r="P177" s="155"/>
    </row>
    <row r="178" spans="2:16" ht="21" customHeight="1">
      <c r="B178" s="205" t="s">
        <v>463</v>
      </c>
      <c r="C178" s="802">
        <f>SUM(C179:D186)</f>
        <v>45800675</v>
      </c>
      <c r="D178" s="886">
        <f>SUM(C179:D186)</f>
        <v>45800675</v>
      </c>
      <c r="E178" s="782">
        <f>SUM(E179:F186)</f>
        <v>19945264</v>
      </c>
      <c r="F178" s="886"/>
      <c r="G178" s="782">
        <f>SUM(G179:H186)</f>
        <v>4225480</v>
      </c>
      <c r="H178" s="886"/>
      <c r="I178" s="782">
        <f>SUM(I179:J186)</f>
        <v>4826814</v>
      </c>
      <c r="J178" s="886"/>
      <c r="K178" s="782">
        <f>SUM(K179:L186)</f>
        <v>5227124</v>
      </c>
      <c r="L178" s="886"/>
      <c r="M178" s="37">
        <f>SUM(M179:M186)</f>
        <v>4922496</v>
      </c>
      <c r="N178" s="37">
        <f>SUM(N179:N186)</f>
        <v>6653497</v>
      </c>
      <c r="P178" s="155"/>
    </row>
    <row r="179" spans="2:16" ht="15" customHeight="1" hidden="1">
      <c r="B179" s="205" t="s">
        <v>543</v>
      </c>
      <c r="C179" s="802">
        <f>SUM(E179:N180)</f>
        <v>11384245</v>
      </c>
      <c r="D179" s="719"/>
      <c r="E179" s="782">
        <v>5126154</v>
      </c>
      <c r="F179" s="886"/>
      <c r="G179" s="782">
        <v>935783</v>
      </c>
      <c r="H179" s="886"/>
      <c r="I179" s="782">
        <v>1218210</v>
      </c>
      <c r="J179" s="886"/>
      <c r="K179" s="782">
        <v>1314126</v>
      </c>
      <c r="L179" s="719"/>
      <c r="M179" s="782">
        <v>1274736</v>
      </c>
      <c r="N179" s="782">
        <v>1515236</v>
      </c>
      <c r="P179" s="155"/>
    </row>
    <row r="180" spans="2:16" ht="15" customHeight="1" hidden="1">
      <c r="B180" s="205" t="s">
        <v>335</v>
      </c>
      <c r="C180" s="890"/>
      <c r="D180" s="719"/>
      <c r="E180" s="886"/>
      <c r="F180" s="886"/>
      <c r="G180" s="886"/>
      <c r="H180" s="886"/>
      <c r="I180" s="886"/>
      <c r="J180" s="886"/>
      <c r="K180" s="719"/>
      <c r="L180" s="719"/>
      <c r="M180" s="719"/>
      <c r="N180" s="719"/>
      <c r="P180" s="155"/>
    </row>
    <row r="181" spans="2:16" ht="15" customHeight="1" hidden="1">
      <c r="B181" s="205" t="s">
        <v>544</v>
      </c>
      <c r="C181" s="802">
        <f>SUM(E181:N182)</f>
        <v>11187158</v>
      </c>
      <c r="D181" s="719"/>
      <c r="E181" s="782">
        <v>4777967</v>
      </c>
      <c r="F181" s="879"/>
      <c r="G181" s="782">
        <v>920012</v>
      </c>
      <c r="H181" s="879"/>
      <c r="I181" s="782">
        <v>1232980</v>
      </c>
      <c r="J181" s="879"/>
      <c r="K181" s="782">
        <v>1066080</v>
      </c>
      <c r="L181" s="879"/>
      <c r="M181" s="782">
        <v>1224500</v>
      </c>
      <c r="N181" s="782">
        <v>1965619</v>
      </c>
      <c r="P181" s="155"/>
    </row>
    <row r="182" spans="2:16" ht="15" customHeight="1" hidden="1">
      <c r="B182" s="205" t="s">
        <v>336</v>
      </c>
      <c r="C182" s="890"/>
      <c r="D182" s="719"/>
      <c r="E182" s="879"/>
      <c r="F182" s="879"/>
      <c r="G182" s="879"/>
      <c r="H182" s="879"/>
      <c r="I182" s="879"/>
      <c r="J182" s="879"/>
      <c r="K182" s="879"/>
      <c r="L182" s="879"/>
      <c r="M182" s="879"/>
      <c r="N182" s="879"/>
      <c r="P182" s="155"/>
    </row>
    <row r="183" spans="2:16" ht="15" customHeight="1" hidden="1">
      <c r="B183" s="205" t="s">
        <v>545</v>
      </c>
      <c r="C183" s="802">
        <f>SUM(E183:N184)</f>
        <v>11837660</v>
      </c>
      <c r="D183" s="719"/>
      <c r="E183" s="782">
        <v>5049537</v>
      </c>
      <c r="F183" s="879"/>
      <c r="G183" s="782">
        <v>1143430</v>
      </c>
      <c r="H183" s="879"/>
      <c r="I183" s="782">
        <v>1250320</v>
      </c>
      <c r="J183" s="879"/>
      <c r="K183" s="782">
        <v>1361673</v>
      </c>
      <c r="L183" s="879"/>
      <c r="M183" s="782">
        <v>1310855</v>
      </c>
      <c r="N183" s="782">
        <v>1721845</v>
      </c>
      <c r="P183" s="155"/>
    </row>
    <row r="184" spans="2:16" ht="15" customHeight="1" hidden="1">
      <c r="B184" s="205" t="s">
        <v>337</v>
      </c>
      <c r="C184" s="890"/>
      <c r="D184" s="719"/>
      <c r="E184" s="879"/>
      <c r="F184" s="879"/>
      <c r="G184" s="879"/>
      <c r="H184" s="879"/>
      <c r="I184" s="879"/>
      <c r="J184" s="879"/>
      <c r="K184" s="879"/>
      <c r="L184" s="879"/>
      <c r="M184" s="879"/>
      <c r="N184" s="879"/>
      <c r="P184" s="155"/>
    </row>
    <row r="185" spans="2:16" ht="15" customHeight="1" hidden="1">
      <c r="B185" s="205" t="s">
        <v>546</v>
      </c>
      <c r="C185" s="802">
        <f>SUM(E185:N186)</f>
        <v>11391612</v>
      </c>
      <c r="D185" s="719"/>
      <c r="E185" s="782">
        <v>4991606</v>
      </c>
      <c r="F185" s="879"/>
      <c r="G185" s="782">
        <v>1226255</v>
      </c>
      <c r="H185" s="879"/>
      <c r="I185" s="782">
        <v>1125304</v>
      </c>
      <c r="J185" s="879"/>
      <c r="K185" s="782">
        <v>1485245</v>
      </c>
      <c r="L185" s="879"/>
      <c r="M185" s="782">
        <v>1112405</v>
      </c>
      <c r="N185" s="782">
        <v>1450797</v>
      </c>
      <c r="O185" s="74"/>
      <c r="P185" s="155"/>
    </row>
    <row r="186" spans="2:16" ht="15" customHeight="1" hidden="1">
      <c r="B186" s="205" t="s">
        <v>338</v>
      </c>
      <c r="C186" s="890"/>
      <c r="D186" s="719"/>
      <c r="E186" s="879"/>
      <c r="F186" s="879"/>
      <c r="G186" s="879"/>
      <c r="H186" s="879"/>
      <c r="I186" s="879"/>
      <c r="J186" s="879"/>
      <c r="K186" s="879"/>
      <c r="L186" s="879"/>
      <c r="M186" s="879"/>
      <c r="N186" s="879"/>
      <c r="O186" s="74"/>
      <c r="P186" s="155"/>
    </row>
    <row r="187" spans="2:16" s="74" customFormat="1" ht="28.5" customHeight="1">
      <c r="B187" s="205" t="s">
        <v>524</v>
      </c>
      <c r="C187" s="782">
        <f>SUM(C188:D194)</f>
        <v>54110595</v>
      </c>
      <c r="D187" s="879"/>
      <c r="E187" s="782">
        <f>SUM(E188:F194)</f>
        <v>24528907</v>
      </c>
      <c r="F187" s="879"/>
      <c r="G187" s="782">
        <f>SUM(G188:H194)</f>
        <v>5586212</v>
      </c>
      <c r="H187" s="879"/>
      <c r="I187" s="782">
        <f>SUM(I188:J194)</f>
        <v>5384121</v>
      </c>
      <c r="J187" s="879"/>
      <c r="K187" s="782">
        <f>SUM(K188:L194)</f>
        <v>7106176</v>
      </c>
      <c r="L187" s="879"/>
      <c r="M187" s="37">
        <f>SUM(M188:M194)</f>
        <v>5116150</v>
      </c>
      <c r="N187" s="37">
        <f>SUM(N188:N194)</f>
        <v>6389029</v>
      </c>
      <c r="P187" s="362"/>
    </row>
    <row r="188" spans="2:16" ht="15" customHeight="1" hidden="1">
      <c r="B188" s="205" t="s">
        <v>543</v>
      </c>
      <c r="C188" s="802">
        <v>12668856</v>
      </c>
      <c r="D188" s="719"/>
      <c r="E188" s="782">
        <v>5699656</v>
      </c>
      <c r="F188" s="879"/>
      <c r="G188" s="782">
        <v>1216938</v>
      </c>
      <c r="H188" s="879"/>
      <c r="I188" s="782">
        <v>1284283</v>
      </c>
      <c r="J188" s="879"/>
      <c r="K188" s="782">
        <v>1634415</v>
      </c>
      <c r="L188" s="879"/>
      <c r="M188" s="782">
        <v>1333632</v>
      </c>
      <c r="N188" s="782">
        <v>1499932</v>
      </c>
      <c r="O188" s="74"/>
      <c r="P188" s="155"/>
    </row>
    <row r="189" spans="2:16" ht="15" customHeight="1" hidden="1">
      <c r="B189" s="205" t="s">
        <v>335</v>
      </c>
      <c r="C189" s="890"/>
      <c r="D189" s="719"/>
      <c r="E189" s="879"/>
      <c r="F189" s="879"/>
      <c r="G189" s="879"/>
      <c r="H189" s="879"/>
      <c r="I189" s="879"/>
      <c r="J189" s="879"/>
      <c r="K189" s="879"/>
      <c r="L189" s="879"/>
      <c r="M189" s="879"/>
      <c r="N189" s="879"/>
      <c r="O189" s="74"/>
      <c r="P189" s="155"/>
    </row>
    <row r="190" spans="2:16" ht="15" customHeight="1" hidden="1">
      <c r="B190" s="205" t="s">
        <v>544</v>
      </c>
      <c r="C190" s="802">
        <v>13384786</v>
      </c>
      <c r="D190" s="719"/>
      <c r="E190" s="782">
        <v>5736161</v>
      </c>
      <c r="F190" s="879"/>
      <c r="G190" s="782">
        <v>1293265</v>
      </c>
      <c r="H190" s="879"/>
      <c r="I190" s="782">
        <v>1327669</v>
      </c>
      <c r="J190" s="879"/>
      <c r="K190" s="782">
        <v>1906013</v>
      </c>
      <c r="L190" s="879"/>
      <c r="M190" s="782">
        <v>1265416</v>
      </c>
      <c r="N190" s="782">
        <v>1856262</v>
      </c>
      <c r="O190" s="74"/>
      <c r="P190" s="155"/>
    </row>
    <row r="191" spans="2:16" ht="15" customHeight="1" hidden="1">
      <c r="B191" s="205" t="s">
        <v>336</v>
      </c>
      <c r="C191" s="890"/>
      <c r="D191" s="719"/>
      <c r="E191" s="879"/>
      <c r="F191" s="879"/>
      <c r="G191" s="879"/>
      <c r="H191" s="879"/>
      <c r="I191" s="879"/>
      <c r="J191" s="879"/>
      <c r="K191" s="879"/>
      <c r="L191" s="879"/>
      <c r="M191" s="879"/>
      <c r="N191" s="879"/>
      <c r="O191" s="74"/>
      <c r="P191" s="155"/>
    </row>
    <row r="192" spans="2:16" ht="15" customHeight="1" hidden="1">
      <c r="B192" s="205" t="s">
        <v>545</v>
      </c>
      <c r="C192" s="802">
        <v>14024770</v>
      </c>
      <c r="D192" s="879"/>
      <c r="E192" s="782">
        <v>6668071</v>
      </c>
      <c r="F192" s="879"/>
      <c r="G192" s="782">
        <v>1428923</v>
      </c>
      <c r="H192" s="879"/>
      <c r="I192" s="782">
        <v>1411487</v>
      </c>
      <c r="J192" s="879"/>
      <c r="K192" s="782">
        <v>1798250</v>
      </c>
      <c r="L192" s="879"/>
      <c r="M192" s="878">
        <v>1222403</v>
      </c>
      <c r="N192" s="782">
        <v>1495636</v>
      </c>
      <c r="O192" s="74"/>
      <c r="P192" s="362"/>
    </row>
    <row r="193" spans="2:16" ht="15" customHeight="1" hidden="1">
      <c r="B193" s="205" t="s">
        <v>337</v>
      </c>
      <c r="C193" s="880"/>
      <c r="D193" s="879"/>
      <c r="E193" s="879"/>
      <c r="F193" s="879"/>
      <c r="G193" s="879"/>
      <c r="H193" s="879"/>
      <c r="I193" s="879"/>
      <c r="J193" s="879"/>
      <c r="K193" s="879"/>
      <c r="L193" s="879"/>
      <c r="M193" s="878"/>
      <c r="N193" s="879"/>
      <c r="O193" s="74"/>
      <c r="P193" s="362"/>
    </row>
    <row r="194" spans="2:16" ht="15" customHeight="1">
      <c r="B194" s="205" t="s">
        <v>546</v>
      </c>
      <c r="C194" s="802">
        <v>14032183</v>
      </c>
      <c r="D194" s="879"/>
      <c r="E194" s="782">
        <v>6425019</v>
      </c>
      <c r="F194" s="879"/>
      <c r="G194" s="782">
        <v>1647086</v>
      </c>
      <c r="H194" s="879"/>
      <c r="I194" s="782">
        <v>1360682</v>
      </c>
      <c r="J194" s="879"/>
      <c r="K194" s="782">
        <v>1767498</v>
      </c>
      <c r="L194" s="879"/>
      <c r="M194" s="878">
        <v>1294699</v>
      </c>
      <c r="N194" s="782">
        <v>1537199</v>
      </c>
      <c r="O194" s="74"/>
      <c r="P194" s="362"/>
    </row>
    <row r="195" spans="2:16" ht="15" customHeight="1">
      <c r="B195" s="205" t="s">
        <v>338</v>
      </c>
      <c r="C195" s="880"/>
      <c r="D195" s="879"/>
      <c r="E195" s="879"/>
      <c r="F195" s="879"/>
      <c r="G195" s="879"/>
      <c r="H195" s="879"/>
      <c r="I195" s="879"/>
      <c r="J195" s="879"/>
      <c r="K195" s="879"/>
      <c r="L195" s="879"/>
      <c r="M195" s="878"/>
      <c r="N195" s="879"/>
      <c r="O195" s="74"/>
      <c r="P195" s="362"/>
    </row>
    <row r="196" spans="2:16" ht="15" customHeight="1">
      <c r="B196" s="205" t="s">
        <v>581</v>
      </c>
      <c r="C196" s="875">
        <f>SUM(C197:D204)</f>
        <v>56966304</v>
      </c>
      <c r="D196" s="876"/>
      <c r="E196" s="877">
        <f>SUM(E197:F204)</f>
        <v>27212919</v>
      </c>
      <c r="F196" s="876"/>
      <c r="G196" s="877">
        <f>SUM(G197:H204)</f>
        <v>7230690</v>
      </c>
      <c r="H196" s="876"/>
      <c r="I196" s="877">
        <f>SUM(I197:J204)</f>
        <v>4879578</v>
      </c>
      <c r="J196" s="876"/>
      <c r="K196" s="877">
        <f>SUM(K197:L204)</f>
        <v>6726721</v>
      </c>
      <c r="L196" s="876"/>
      <c r="M196" s="373">
        <f>SUM(M197:M204)</f>
        <v>4711048</v>
      </c>
      <c r="N196" s="373">
        <f>SUM(N197:N204)</f>
        <v>6205348</v>
      </c>
      <c r="O196" s="74"/>
      <c r="P196" s="362"/>
    </row>
    <row r="197" spans="2:16" ht="15" customHeight="1">
      <c r="B197" s="205" t="s">
        <v>543</v>
      </c>
      <c r="C197" s="802">
        <v>14206075</v>
      </c>
      <c r="D197" s="879"/>
      <c r="E197" s="782">
        <v>6798464</v>
      </c>
      <c r="F197" s="879"/>
      <c r="G197" s="782">
        <v>1731844</v>
      </c>
      <c r="H197" s="879"/>
      <c r="I197" s="782">
        <v>1173142</v>
      </c>
      <c r="J197" s="879"/>
      <c r="K197" s="782">
        <v>1699958</v>
      </c>
      <c r="L197" s="879"/>
      <c r="M197" s="878">
        <v>1198216</v>
      </c>
      <c r="N197" s="782">
        <v>1604451</v>
      </c>
      <c r="O197" s="74"/>
      <c r="P197" s="362"/>
    </row>
    <row r="198" spans="2:16" ht="15" customHeight="1">
      <c r="B198" s="205" t="s">
        <v>335</v>
      </c>
      <c r="C198" s="880"/>
      <c r="D198" s="879"/>
      <c r="E198" s="879"/>
      <c r="F198" s="879"/>
      <c r="G198" s="879"/>
      <c r="H198" s="879"/>
      <c r="I198" s="879"/>
      <c r="J198" s="879"/>
      <c r="K198" s="879"/>
      <c r="L198" s="879"/>
      <c r="M198" s="878"/>
      <c r="N198" s="879"/>
      <c r="O198" s="74"/>
      <c r="P198" s="362"/>
    </row>
    <row r="199" spans="2:16" ht="15" customHeight="1">
      <c r="B199" s="205" t="s">
        <v>544</v>
      </c>
      <c r="C199" s="802">
        <v>13940327</v>
      </c>
      <c r="D199" s="879"/>
      <c r="E199" s="782">
        <v>6967966</v>
      </c>
      <c r="F199" s="879"/>
      <c r="G199" s="782">
        <v>1719258</v>
      </c>
      <c r="H199" s="879"/>
      <c r="I199" s="782">
        <v>1023433</v>
      </c>
      <c r="J199" s="879"/>
      <c r="K199" s="782">
        <v>1614323</v>
      </c>
      <c r="L199" s="879"/>
      <c r="M199" s="878">
        <v>1114312</v>
      </c>
      <c r="N199" s="782">
        <v>1501035</v>
      </c>
      <c r="O199" s="74"/>
      <c r="P199" s="362"/>
    </row>
    <row r="200" spans="2:16" ht="15" customHeight="1">
      <c r="B200" s="205" t="s">
        <v>336</v>
      </c>
      <c r="C200" s="880"/>
      <c r="D200" s="879"/>
      <c r="E200" s="879"/>
      <c r="F200" s="879"/>
      <c r="G200" s="879"/>
      <c r="H200" s="879"/>
      <c r="I200" s="879"/>
      <c r="J200" s="879"/>
      <c r="K200" s="879"/>
      <c r="L200" s="879"/>
      <c r="M200" s="878"/>
      <c r="N200" s="879"/>
      <c r="O200" s="74"/>
      <c r="P200" s="362"/>
    </row>
    <row r="201" spans="2:16" ht="15" customHeight="1">
      <c r="B201" s="205" t="s">
        <v>545</v>
      </c>
      <c r="C201" s="802">
        <v>14462062</v>
      </c>
      <c r="D201" s="879"/>
      <c r="E201" s="782">
        <v>6873567</v>
      </c>
      <c r="F201" s="879"/>
      <c r="G201" s="782">
        <v>1888762</v>
      </c>
      <c r="H201" s="879"/>
      <c r="I201" s="782">
        <v>1271785</v>
      </c>
      <c r="J201" s="879"/>
      <c r="K201" s="782">
        <v>1716254</v>
      </c>
      <c r="L201" s="879"/>
      <c r="M201" s="878">
        <v>1201670</v>
      </c>
      <c r="N201" s="782">
        <v>1510024</v>
      </c>
      <c r="O201" s="74"/>
      <c r="P201" s="874"/>
    </row>
    <row r="202" spans="2:16" ht="15" customHeight="1">
      <c r="B202" s="205" t="s">
        <v>337</v>
      </c>
      <c r="C202" s="880"/>
      <c r="D202" s="879"/>
      <c r="E202" s="879"/>
      <c r="F202" s="879"/>
      <c r="G202" s="879"/>
      <c r="H202" s="879"/>
      <c r="I202" s="879"/>
      <c r="J202" s="879"/>
      <c r="K202" s="879"/>
      <c r="L202" s="879"/>
      <c r="M202" s="878"/>
      <c r="N202" s="879"/>
      <c r="O202" s="74"/>
      <c r="P202" s="874"/>
    </row>
    <row r="203" spans="2:16" ht="15" customHeight="1">
      <c r="B203" s="205" t="s">
        <v>546</v>
      </c>
      <c r="C203" s="802">
        <v>14357840</v>
      </c>
      <c r="D203" s="879"/>
      <c r="E203" s="782">
        <v>6572922</v>
      </c>
      <c r="F203" s="879"/>
      <c r="G203" s="782">
        <v>1890826</v>
      </c>
      <c r="H203" s="879"/>
      <c r="I203" s="782">
        <v>1411218</v>
      </c>
      <c r="J203" s="879"/>
      <c r="K203" s="782">
        <v>1696186</v>
      </c>
      <c r="L203" s="879"/>
      <c r="M203" s="878">
        <v>1196850</v>
      </c>
      <c r="N203" s="782">
        <v>1589838</v>
      </c>
      <c r="O203" s="74"/>
      <c r="P203" s="874"/>
    </row>
    <row r="204" spans="2:16" ht="15" customHeight="1" thickBot="1">
      <c r="B204" s="209" t="s">
        <v>338</v>
      </c>
      <c r="C204" s="953"/>
      <c r="D204" s="954"/>
      <c r="E204" s="954"/>
      <c r="F204" s="954"/>
      <c r="G204" s="954"/>
      <c r="H204" s="954"/>
      <c r="I204" s="954"/>
      <c r="J204" s="954"/>
      <c r="K204" s="954"/>
      <c r="L204" s="954"/>
      <c r="M204" s="955"/>
      <c r="N204" s="954"/>
      <c r="O204" s="74"/>
      <c r="P204" s="874"/>
    </row>
    <row r="205" spans="2:15" ht="27.75" customHeight="1">
      <c r="B205" s="208" t="s">
        <v>29</v>
      </c>
      <c r="C205" s="806">
        <f>(C203-C201)/C201*100</f>
        <v>-0.7206579532019708</v>
      </c>
      <c r="D205" s="891"/>
      <c r="E205" s="744">
        <f>(E203-E201)/E201*100</f>
        <v>-4.373929867854638</v>
      </c>
      <c r="F205" s="891"/>
      <c r="G205" s="744">
        <f>(G203-G201)/G201*100</f>
        <v>0.109277929140887</v>
      </c>
      <c r="H205" s="891"/>
      <c r="I205" s="744">
        <f>(I203-I201)/I201*100</f>
        <v>10.963566955106407</v>
      </c>
      <c r="J205" s="891"/>
      <c r="K205" s="744">
        <f>(K203-K201)/K201*100</f>
        <v>-1.169290792621605</v>
      </c>
      <c r="L205" s="891"/>
      <c r="M205" s="732">
        <f>(M203-M201)/M201*100</f>
        <v>-0.40110845739678946</v>
      </c>
      <c r="N205" s="732">
        <f>(N203-N201)/N201*100</f>
        <v>5.285611354521517</v>
      </c>
      <c r="O205" s="74"/>
    </row>
    <row r="206" spans="2:15" ht="27.75" customHeight="1" thickBot="1">
      <c r="B206" s="266" t="s">
        <v>323</v>
      </c>
      <c r="C206" s="938"/>
      <c r="D206" s="892"/>
      <c r="E206" s="892"/>
      <c r="F206" s="892"/>
      <c r="G206" s="892"/>
      <c r="H206" s="892"/>
      <c r="I206" s="892"/>
      <c r="J206" s="892"/>
      <c r="K206" s="892"/>
      <c r="L206" s="892"/>
      <c r="M206" s="892"/>
      <c r="N206" s="892"/>
      <c r="O206" s="74"/>
    </row>
    <row r="207" spans="2:14" ht="27.75" customHeight="1">
      <c r="B207" s="206" t="s">
        <v>96</v>
      </c>
      <c r="C207" s="806">
        <f>(C203-C194)/C194*100</f>
        <v>2.320786437862163</v>
      </c>
      <c r="D207" s="891"/>
      <c r="E207" s="744">
        <f>(E203-E194)/E194*100</f>
        <v>2.3019854104711595</v>
      </c>
      <c r="F207" s="891"/>
      <c r="G207" s="744">
        <f>(G203-G194)/G194*100</f>
        <v>14.798255828778824</v>
      </c>
      <c r="H207" s="891"/>
      <c r="I207" s="744">
        <f>(I203-I194)/I194*100</f>
        <v>3.7140198812066303</v>
      </c>
      <c r="J207" s="891"/>
      <c r="K207" s="744">
        <f>(K203-K194)/K194*100</f>
        <v>-4.034629742155295</v>
      </c>
      <c r="L207" s="891"/>
      <c r="M207" s="744">
        <f>(M203-M194)/M194*100</f>
        <v>-7.55766398213021</v>
      </c>
      <c r="N207" s="744">
        <f>(N203-N194)/N194*100</f>
        <v>3.424345188879254</v>
      </c>
    </row>
    <row r="208" spans="2:14" ht="27.75" customHeight="1" thickBot="1">
      <c r="B208" s="265" t="s">
        <v>322</v>
      </c>
      <c r="C208" s="938"/>
      <c r="D208" s="892"/>
      <c r="E208" s="892"/>
      <c r="F208" s="892"/>
      <c r="G208" s="892"/>
      <c r="H208" s="892"/>
      <c r="I208" s="892"/>
      <c r="J208" s="892"/>
      <c r="K208" s="892"/>
      <c r="L208" s="892"/>
      <c r="M208" s="700"/>
      <c r="N208" s="700"/>
    </row>
    <row r="209" ht="18" customHeight="1">
      <c r="B209" s="16" t="s">
        <v>375</v>
      </c>
    </row>
    <row r="210" spans="2:3" ht="18" customHeight="1">
      <c r="B210" s="98" t="s">
        <v>698</v>
      </c>
      <c r="C210" s="74"/>
    </row>
    <row r="211" ht="18" customHeight="1">
      <c r="B211" s="98" t="s">
        <v>699</v>
      </c>
    </row>
    <row r="212" spans="2:14" ht="19.5" customHeight="1">
      <c r="B212" s="56" t="s">
        <v>700</v>
      </c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</row>
    <row r="213" spans="2:16" ht="6.75" customHeight="1">
      <c r="B213" s="205"/>
      <c r="C213" s="331"/>
      <c r="D213" s="172"/>
      <c r="E213" s="74"/>
      <c r="F213" s="74"/>
      <c r="G213" s="74"/>
      <c r="H213" s="74"/>
      <c r="I213" s="74"/>
      <c r="J213" s="74"/>
      <c r="K213" s="74"/>
      <c r="L213" s="74"/>
      <c r="M213" s="361"/>
      <c r="N213" s="74"/>
      <c r="O213" s="74"/>
      <c r="P213" s="155"/>
    </row>
    <row r="214" ht="4.5" customHeight="1"/>
  </sheetData>
  <mergeCells count="615">
    <mergeCell ref="N194:N195"/>
    <mergeCell ref="C194:D195"/>
    <mergeCell ref="E194:F195"/>
    <mergeCell ref="G194:H195"/>
    <mergeCell ref="I194:J195"/>
    <mergeCell ref="K111:K112"/>
    <mergeCell ref="L111:L112"/>
    <mergeCell ref="M111:M112"/>
    <mergeCell ref="N111:N112"/>
    <mergeCell ref="G111:G112"/>
    <mergeCell ref="H111:H112"/>
    <mergeCell ref="I111:I112"/>
    <mergeCell ref="J111:J112"/>
    <mergeCell ref="N192:N193"/>
    <mergeCell ref="C192:D193"/>
    <mergeCell ref="E192:F193"/>
    <mergeCell ref="G192:H193"/>
    <mergeCell ref="I192:J193"/>
    <mergeCell ref="K106:K107"/>
    <mergeCell ref="L106:L107"/>
    <mergeCell ref="M106:M107"/>
    <mergeCell ref="N106:N107"/>
    <mergeCell ref="G106:G107"/>
    <mergeCell ref="H106:H107"/>
    <mergeCell ref="I106:I107"/>
    <mergeCell ref="J106:J107"/>
    <mergeCell ref="N203:N204"/>
    <mergeCell ref="L108:L109"/>
    <mergeCell ref="M108:M109"/>
    <mergeCell ref="N108:N109"/>
    <mergeCell ref="K203:L204"/>
    <mergeCell ref="K108:K109"/>
    <mergeCell ref="K188:L189"/>
    <mergeCell ref="M188:M189"/>
    <mergeCell ref="N188:N189"/>
    <mergeCell ref="K192:L193"/>
    <mergeCell ref="G187:H187"/>
    <mergeCell ref="I187:J187"/>
    <mergeCell ref="K187:L187"/>
    <mergeCell ref="M203:M204"/>
    <mergeCell ref="M192:M193"/>
    <mergeCell ref="K194:L195"/>
    <mergeCell ref="M194:M195"/>
    <mergeCell ref="K190:L191"/>
    <mergeCell ref="M190:M191"/>
    <mergeCell ref="H108:H109"/>
    <mergeCell ref="I108:I109"/>
    <mergeCell ref="J108:J109"/>
    <mergeCell ref="C108:C109"/>
    <mergeCell ref="D108:D109"/>
    <mergeCell ref="E108:E109"/>
    <mergeCell ref="F108:F109"/>
    <mergeCell ref="C203:D204"/>
    <mergeCell ref="E203:F204"/>
    <mergeCell ref="G203:H204"/>
    <mergeCell ref="I203:J204"/>
    <mergeCell ref="K178:L178"/>
    <mergeCell ref="C187:D187"/>
    <mergeCell ref="C178:D178"/>
    <mergeCell ref="E178:F178"/>
    <mergeCell ref="G178:H178"/>
    <mergeCell ref="I183:J184"/>
    <mergeCell ref="C183:D184"/>
    <mergeCell ref="E183:F184"/>
    <mergeCell ref="G183:H184"/>
    <mergeCell ref="E187:F187"/>
    <mergeCell ref="C188:D189"/>
    <mergeCell ref="E188:F189"/>
    <mergeCell ref="G188:H189"/>
    <mergeCell ref="I188:J189"/>
    <mergeCell ref="K102:K103"/>
    <mergeCell ref="L102:L103"/>
    <mergeCell ref="M102:M103"/>
    <mergeCell ref="N102:N103"/>
    <mergeCell ref="C205:D206"/>
    <mergeCell ref="E205:F206"/>
    <mergeCell ref="G205:H206"/>
    <mergeCell ref="C92:C93"/>
    <mergeCell ref="D92:D93"/>
    <mergeCell ref="E92:E93"/>
    <mergeCell ref="F92:F93"/>
    <mergeCell ref="C102:C103"/>
    <mergeCell ref="D102:D103"/>
    <mergeCell ref="E102:E103"/>
    <mergeCell ref="L92:L93"/>
    <mergeCell ref="N92:N93"/>
    <mergeCell ref="K94:K95"/>
    <mergeCell ref="L94:L95"/>
    <mergeCell ref="E179:F180"/>
    <mergeCell ref="G179:H180"/>
    <mergeCell ref="I179:J180"/>
    <mergeCell ref="G92:G93"/>
    <mergeCell ref="H92:H93"/>
    <mergeCell ref="I92:I93"/>
    <mergeCell ref="J92:J93"/>
    <mergeCell ref="F102:F103"/>
    <mergeCell ref="I178:J178"/>
    <mergeCell ref="G108:G109"/>
    <mergeCell ref="G84:G85"/>
    <mergeCell ref="H84:H85"/>
    <mergeCell ref="I84:I85"/>
    <mergeCell ref="J84:J85"/>
    <mergeCell ref="C84:C85"/>
    <mergeCell ref="D84:D85"/>
    <mergeCell ref="E84:E85"/>
    <mergeCell ref="F84:F85"/>
    <mergeCell ref="K79:K80"/>
    <mergeCell ref="L79:L80"/>
    <mergeCell ref="M79:M80"/>
    <mergeCell ref="N79:N80"/>
    <mergeCell ref="G79:G80"/>
    <mergeCell ref="H79:H80"/>
    <mergeCell ref="I79:I80"/>
    <mergeCell ref="J79:J80"/>
    <mergeCell ref="C79:C80"/>
    <mergeCell ref="D79:D80"/>
    <mergeCell ref="E79:E80"/>
    <mergeCell ref="F79:F80"/>
    <mergeCell ref="K77:K78"/>
    <mergeCell ref="L77:L78"/>
    <mergeCell ref="M77:M78"/>
    <mergeCell ref="N77:N78"/>
    <mergeCell ref="G77:G78"/>
    <mergeCell ref="H77:H78"/>
    <mergeCell ref="I77:I78"/>
    <mergeCell ref="J77:J78"/>
    <mergeCell ref="C77:C78"/>
    <mergeCell ref="D77:D78"/>
    <mergeCell ref="E77:E78"/>
    <mergeCell ref="F77:F78"/>
    <mergeCell ref="L75:L76"/>
    <mergeCell ref="M75:M76"/>
    <mergeCell ref="N75:N76"/>
    <mergeCell ref="C201:D202"/>
    <mergeCell ref="E201:F202"/>
    <mergeCell ref="G201:H202"/>
    <mergeCell ref="I201:J202"/>
    <mergeCell ref="K201:L202"/>
    <mergeCell ref="M201:M202"/>
    <mergeCell ref="N201:N202"/>
    <mergeCell ref="G75:G76"/>
    <mergeCell ref="H75:H76"/>
    <mergeCell ref="I75:I76"/>
    <mergeCell ref="J75:J76"/>
    <mergeCell ref="C75:C76"/>
    <mergeCell ref="D75:D76"/>
    <mergeCell ref="E75:E76"/>
    <mergeCell ref="F75:F76"/>
    <mergeCell ref="K70:K71"/>
    <mergeCell ref="L70:L71"/>
    <mergeCell ref="M70:M71"/>
    <mergeCell ref="N70:N71"/>
    <mergeCell ref="I161:J162"/>
    <mergeCell ref="K165:L166"/>
    <mergeCell ref="C70:C71"/>
    <mergeCell ref="D70:D71"/>
    <mergeCell ref="E70:E71"/>
    <mergeCell ref="F70:F71"/>
    <mergeCell ref="G70:G71"/>
    <mergeCell ref="H70:H71"/>
    <mergeCell ref="I70:I71"/>
    <mergeCell ref="J70:J71"/>
    <mergeCell ref="C165:D166"/>
    <mergeCell ref="E165:F166"/>
    <mergeCell ref="E161:F162"/>
    <mergeCell ref="G161:H162"/>
    <mergeCell ref="L73:L74"/>
    <mergeCell ref="M73:M74"/>
    <mergeCell ref="N73:N74"/>
    <mergeCell ref="C199:D200"/>
    <mergeCell ref="E199:F200"/>
    <mergeCell ref="G199:H200"/>
    <mergeCell ref="I199:J200"/>
    <mergeCell ref="K199:L200"/>
    <mergeCell ref="M199:M200"/>
    <mergeCell ref="N199:N200"/>
    <mergeCell ref="M68:M69"/>
    <mergeCell ref="N68:N69"/>
    <mergeCell ref="C73:C74"/>
    <mergeCell ref="D73:D74"/>
    <mergeCell ref="E73:E74"/>
    <mergeCell ref="F73:F74"/>
    <mergeCell ref="G73:G74"/>
    <mergeCell ref="H73:H74"/>
    <mergeCell ref="I73:I74"/>
    <mergeCell ref="J73:J74"/>
    <mergeCell ref="I68:I69"/>
    <mergeCell ref="J68:J69"/>
    <mergeCell ref="K68:K69"/>
    <mergeCell ref="L68:L69"/>
    <mergeCell ref="C68:C69"/>
    <mergeCell ref="D68:D69"/>
    <mergeCell ref="E68:E69"/>
    <mergeCell ref="F68:F69"/>
    <mergeCell ref="K66:K67"/>
    <mergeCell ref="L66:L67"/>
    <mergeCell ref="M66:M67"/>
    <mergeCell ref="N66:N67"/>
    <mergeCell ref="C66:C67"/>
    <mergeCell ref="D66:D67"/>
    <mergeCell ref="E66:E67"/>
    <mergeCell ref="F66:F67"/>
    <mergeCell ref="K64:K65"/>
    <mergeCell ref="L64:L65"/>
    <mergeCell ref="M64:M65"/>
    <mergeCell ref="N64:N65"/>
    <mergeCell ref="C64:C65"/>
    <mergeCell ref="D64:D65"/>
    <mergeCell ref="E64:E65"/>
    <mergeCell ref="F64:F65"/>
    <mergeCell ref="G149:H149"/>
    <mergeCell ref="G64:G65"/>
    <mergeCell ref="H64:H65"/>
    <mergeCell ref="J64:J65"/>
    <mergeCell ref="G66:G67"/>
    <mergeCell ref="H66:H67"/>
    <mergeCell ref="I66:I67"/>
    <mergeCell ref="J66:J67"/>
    <mergeCell ref="G68:G69"/>
    <mergeCell ref="H68:H69"/>
    <mergeCell ref="A1:O1"/>
    <mergeCell ref="C41:K41"/>
    <mergeCell ref="B41:B44"/>
    <mergeCell ref="C42:K42"/>
    <mergeCell ref="L42:N42"/>
    <mergeCell ref="D43:E43"/>
    <mergeCell ref="D44:E44"/>
    <mergeCell ref="B2:N2"/>
    <mergeCell ref="L41:N41"/>
    <mergeCell ref="D86:D87"/>
    <mergeCell ref="E86:E87"/>
    <mergeCell ref="F86:F87"/>
    <mergeCell ref="E149:F149"/>
    <mergeCell ref="F94:F95"/>
    <mergeCell ref="D117:D118"/>
    <mergeCell ref="D106:D107"/>
    <mergeCell ref="E106:E107"/>
    <mergeCell ref="F106:F107"/>
    <mergeCell ref="D111:D112"/>
    <mergeCell ref="E94:E95"/>
    <mergeCell ref="E147:F147"/>
    <mergeCell ref="C147:D147"/>
    <mergeCell ref="C149:D149"/>
    <mergeCell ref="C117:C118"/>
    <mergeCell ref="C106:C107"/>
    <mergeCell ref="C111:C112"/>
    <mergeCell ref="E111:E112"/>
    <mergeCell ref="F111:F112"/>
    <mergeCell ref="D104:D105"/>
    <mergeCell ref="I148:J148"/>
    <mergeCell ref="G86:G87"/>
    <mergeCell ref="C88:C89"/>
    <mergeCell ref="C148:D148"/>
    <mergeCell ref="C86:C87"/>
    <mergeCell ref="E148:F148"/>
    <mergeCell ref="G147:H147"/>
    <mergeCell ref="H86:H87"/>
    <mergeCell ref="C94:C95"/>
    <mergeCell ref="D94:D95"/>
    <mergeCell ref="C82:C83"/>
    <mergeCell ref="D82:D83"/>
    <mergeCell ref="E82:E83"/>
    <mergeCell ref="F82:F83"/>
    <mergeCell ref="G82:G83"/>
    <mergeCell ref="H82:H83"/>
    <mergeCell ref="I82:I83"/>
    <mergeCell ref="J82:J83"/>
    <mergeCell ref="I86:I87"/>
    <mergeCell ref="J86:J87"/>
    <mergeCell ref="K86:K87"/>
    <mergeCell ref="N82:N83"/>
    <mergeCell ref="K82:K83"/>
    <mergeCell ref="L82:L83"/>
    <mergeCell ref="N84:N85"/>
    <mergeCell ref="M82:M83"/>
    <mergeCell ref="K150:L150"/>
    <mergeCell ref="K84:K85"/>
    <mergeCell ref="L84:L85"/>
    <mergeCell ref="M84:M85"/>
    <mergeCell ref="M92:M93"/>
    <mergeCell ref="K147:L147"/>
    <mergeCell ref="K148:L148"/>
    <mergeCell ref="K149:L149"/>
    <mergeCell ref="K92:K93"/>
    <mergeCell ref="M96:M97"/>
    <mergeCell ref="K160:L160"/>
    <mergeCell ref="I88:I89"/>
    <mergeCell ref="J88:J89"/>
    <mergeCell ref="K88:K89"/>
    <mergeCell ref="I94:I95"/>
    <mergeCell ref="J94:J95"/>
    <mergeCell ref="L117:L118"/>
    <mergeCell ref="K104:K105"/>
    <mergeCell ref="I150:J150"/>
    <mergeCell ref="I149:J149"/>
    <mergeCell ref="D88:D89"/>
    <mergeCell ref="E88:E89"/>
    <mergeCell ref="F88:F89"/>
    <mergeCell ref="G88:G89"/>
    <mergeCell ref="H88:H89"/>
    <mergeCell ref="C179:D180"/>
    <mergeCell ref="C151:D151"/>
    <mergeCell ref="E151:F151"/>
    <mergeCell ref="C156:D157"/>
    <mergeCell ref="G151:H151"/>
    <mergeCell ref="G148:H148"/>
    <mergeCell ref="G94:G95"/>
    <mergeCell ref="H94:H95"/>
    <mergeCell ref="C104:C105"/>
    <mergeCell ref="C207:D208"/>
    <mergeCell ref="E207:F208"/>
    <mergeCell ref="G207:H208"/>
    <mergeCell ref="I207:J208"/>
    <mergeCell ref="N190:N191"/>
    <mergeCell ref="C190:D191"/>
    <mergeCell ref="E190:F191"/>
    <mergeCell ref="G190:H191"/>
    <mergeCell ref="I190:J191"/>
    <mergeCell ref="N96:N97"/>
    <mergeCell ref="K98:K99"/>
    <mergeCell ref="L98:L99"/>
    <mergeCell ref="K96:K97"/>
    <mergeCell ref="L96:L97"/>
    <mergeCell ref="M98:M99"/>
    <mergeCell ref="N98:N99"/>
    <mergeCell ref="E104:E105"/>
    <mergeCell ref="F104:F105"/>
    <mergeCell ref="K117:K118"/>
    <mergeCell ref="G104:G105"/>
    <mergeCell ref="H104:H105"/>
    <mergeCell ref="I104:I105"/>
    <mergeCell ref="J104:J105"/>
    <mergeCell ref="I117:I118"/>
    <mergeCell ref="J117:J118"/>
    <mergeCell ref="E117:E118"/>
    <mergeCell ref="L104:L105"/>
    <mergeCell ref="M104:M105"/>
    <mergeCell ref="N104:N105"/>
    <mergeCell ref="B45:B47"/>
    <mergeCell ref="C46:C48"/>
    <mergeCell ref="F46:F48"/>
    <mergeCell ref="G46:G48"/>
    <mergeCell ref="L46:L48"/>
    <mergeCell ref="M46:M48"/>
    <mergeCell ref="N46:N47"/>
    <mergeCell ref="D47:D48"/>
    <mergeCell ref="E47:E48"/>
    <mergeCell ref="H46:H48"/>
    <mergeCell ref="I46:I48"/>
    <mergeCell ref="J46:J48"/>
    <mergeCell ref="K46:K48"/>
    <mergeCell ref="M94:M95"/>
    <mergeCell ref="N94:N95"/>
    <mergeCell ref="L86:L87"/>
    <mergeCell ref="M86:M87"/>
    <mergeCell ref="N86:N87"/>
    <mergeCell ref="L88:L89"/>
    <mergeCell ref="M88:M89"/>
    <mergeCell ref="N88:N89"/>
    <mergeCell ref="C96:C97"/>
    <mergeCell ref="D96:D97"/>
    <mergeCell ref="E96:E97"/>
    <mergeCell ref="F96:F97"/>
    <mergeCell ref="G96:G97"/>
    <mergeCell ref="H96:H97"/>
    <mergeCell ref="I96:I97"/>
    <mergeCell ref="J96:J97"/>
    <mergeCell ref="F117:F118"/>
    <mergeCell ref="G117:G118"/>
    <mergeCell ref="H117:H118"/>
    <mergeCell ref="J98:J99"/>
    <mergeCell ref="G102:G103"/>
    <mergeCell ref="H102:H103"/>
    <mergeCell ref="I102:I103"/>
    <mergeCell ref="J102:J103"/>
    <mergeCell ref="G113:G114"/>
    <mergeCell ref="H113:H114"/>
    <mergeCell ref="M117:M118"/>
    <mergeCell ref="N117:N118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B130:B131"/>
    <mergeCell ref="C130:N130"/>
    <mergeCell ref="C131:N131"/>
    <mergeCell ref="B132:B135"/>
    <mergeCell ref="C132:D133"/>
    <mergeCell ref="E132:F133"/>
    <mergeCell ref="G132:H133"/>
    <mergeCell ref="I132:J133"/>
    <mergeCell ref="K132:L133"/>
    <mergeCell ref="M132:M133"/>
    <mergeCell ref="N132:N133"/>
    <mergeCell ref="C134:D135"/>
    <mergeCell ref="E134:F135"/>
    <mergeCell ref="G134:H135"/>
    <mergeCell ref="I134:J135"/>
    <mergeCell ref="K134:L135"/>
    <mergeCell ref="M134:M135"/>
    <mergeCell ref="N134:N135"/>
    <mergeCell ref="K140:L140"/>
    <mergeCell ref="C141:D141"/>
    <mergeCell ref="E141:F141"/>
    <mergeCell ref="G141:H141"/>
    <mergeCell ref="I141:J141"/>
    <mergeCell ref="K141:L141"/>
    <mergeCell ref="C140:D140"/>
    <mergeCell ref="E140:F140"/>
    <mergeCell ref="G140:H140"/>
    <mergeCell ref="I140:J140"/>
    <mergeCell ref="K142:L142"/>
    <mergeCell ref="C143:D143"/>
    <mergeCell ref="E143:F143"/>
    <mergeCell ref="G143:H143"/>
    <mergeCell ref="I143:J143"/>
    <mergeCell ref="K143:L143"/>
    <mergeCell ref="C142:D142"/>
    <mergeCell ref="E142:F142"/>
    <mergeCell ref="G142:H142"/>
    <mergeCell ref="I142:J142"/>
    <mergeCell ref="K145:L145"/>
    <mergeCell ref="C144:D144"/>
    <mergeCell ref="E144:F144"/>
    <mergeCell ref="G144:H144"/>
    <mergeCell ref="I144:J144"/>
    <mergeCell ref="C145:D145"/>
    <mergeCell ref="E145:F145"/>
    <mergeCell ref="G145:H145"/>
    <mergeCell ref="I145:J145"/>
    <mergeCell ref="G152:H153"/>
    <mergeCell ref="I152:J153"/>
    <mergeCell ref="K152:L153"/>
    <mergeCell ref="C146:D146"/>
    <mergeCell ref="E146:F146"/>
    <mergeCell ref="G146:H146"/>
    <mergeCell ref="I146:J146"/>
    <mergeCell ref="I151:J151"/>
    <mergeCell ref="K151:L151"/>
    <mergeCell ref="I147:J147"/>
    <mergeCell ref="N152:N153"/>
    <mergeCell ref="C154:D155"/>
    <mergeCell ref="E154:F155"/>
    <mergeCell ref="G154:H155"/>
    <mergeCell ref="I154:J155"/>
    <mergeCell ref="K154:L155"/>
    <mergeCell ref="M154:M155"/>
    <mergeCell ref="N154:N155"/>
    <mergeCell ref="C152:D153"/>
    <mergeCell ref="E152:F153"/>
    <mergeCell ref="I156:J157"/>
    <mergeCell ref="K156:L157"/>
    <mergeCell ref="M152:M153"/>
    <mergeCell ref="M156:M157"/>
    <mergeCell ref="N156:N157"/>
    <mergeCell ref="C158:D159"/>
    <mergeCell ref="E158:F159"/>
    <mergeCell ref="G158:H159"/>
    <mergeCell ref="I158:J159"/>
    <mergeCell ref="K158:L159"/>
    <mergeCell ref="M158:M159"/>
    <mergeCell ref="N158:N159"/>
    <mergeCell ref="E156:F157"/>
    <mergeCell ref="G156:H157"/>
    <mergeCell ref="C160:D160"/>
    <mergeCell ref="E160:F160"/>
    <mergeCell ref="G160:H160"/>
    <mergeCell ref="I160:J160"/>
    <mergeCell ref="N161:N162"/>
    <mergeCell ref="C163:D164"/>
    <mergeCell ref="E163:F164"/>
    <mergeCell ref="G163:H164"/>
    <mergeCell ref="I163:J164"/>
    <mergeCell ref="K163:L164"/>
    <mergeCell ref="M163:M164"/>
    <mergeCell ref="N163:N164"/>
    <mergeCell ref="C161:D162"/>
    <mergeCell ref="K161:L162"/>
    <mergeCell ref="N165:N166"/>
    <mergeCell ref="C167:D168"/>
    <mergeCell ref="E167:F168"/>
    <mergeCell ref="G167:H168"/>
    <mergeCell ref="I167:J168"/>
    <mergeCell ref="K167:L168"/>
    <mergeCell ref="M167:M168"/>
    <mergeCell ref="N167:N168"/>
    <mergeCell ref="G165:H166"/>
    <mergeCell ref="I165:J166"/>
    <mergeCell ref="G170:H171"/>
    <mergeCell ref="I170:J171"/>
    <mergeCell ref="K170:L171"/>
    <mergeCell ref="C169:D169"/>
    <mergeCell ref="E169:F169"/>
    <mergeCell ref="G169:H169"/>
    <mergeCell ref="I169:J169"/>
    <mergeCell ref="N170:N171"/>
    <mergeCell ref="C172:D173"/>
    <mergeCell ref="E172:F173"/>
    <mergeCell ref="G172:H173"/>
    <mergeCell ref="I172:J173"/>
    <mergeCell ref="K172:L173"/>
    <mergeCell ref="M172:M173"/>
    <mergeCell ref="N172:N173"/>
    <mergeCell ref="C170:D171"/>
    <mergeCell ref="E170:F171"/>
    <mergeCell ref="C174:D175"/>
    <mergeCell ref="E174:F175"/>
    <mergeCell ref="G174:H175"/>
    <mergeCell ref="I174:J175"/>
    <mergeCell ref="C176:D177"/>
    <mergeCell ref="E176:F177"/>
    <mergeCell ref="G176:H177"/>
    <mergeCell ref="I176:J177"/>
    <mergeCell ref="C181:D182"/>
    <mergeCell ref="E181:F182"/>
    <mergeCell ref="G181:H182"/>
    <mergeCell ref="I181:J182"/>
    <mergeCell ref="I205:J206"/>
    <mergeCell ref="K205:L206"/>
    <mergeCell ref="M205:M206"/>
    <mergeCell ref="N205:N206"/>
    <mergeCell ref="K207:L208"/>
    <mergeCell ref="M207:M208"/>
    <mergeCell ref="N207:N208"/>
    <mergeCell ref="C98:C99"/>
    <mergeCell ref="D98:D99"/>
    <mergeCell ref="E98:E99"/>
    <mergeCell ref="F98:F99"/>
    <mergeCell ref="G98:G99"/>
    <mergeCell ref="H98:H99"/>
    <mergeCell ref="I98:I99"/>
    <mergeCell ref="C185:D186"/>
    <mergeCell ref="E185:F186"/>
    <mergeCell ref="G185:H186"/>
    <mergeCell ref="I185:J186"/>
    <mergeCell ref="J121:J122"/>
    <mergeCell ref="K183:L184"/>
    <mergeCell ref="M183:M184"/>
    <mergeCell ref="N183:N184"/>
    <mergeCell ref="K179:L180"/>
    <mergeCell ref="M179:M180"/>
    <mergeCell ref="N179:N180"/>
    <mergeCell ref="K181:L182"/>
    <mergeCell ref="M181:M182"/>
    <mergeCell ref="N181:N182"/>
    <mergeCell ref="E197:F198"/>
    <mergeCell ref="G197:H198"/>
    <mergeCell ref="I197:J198"/>
    <mergeCell ref="C121:C122"/>
    <mergeCell ref="D121:D122"/>
    <mergeCell ref="E121:E122"/>
    <mergeCell ref="F121:F122"/>
    <mergeCell ref="G121:G122"/>
    <mergeCell ref="H121:H122"/>
    <mergeCell ref="I121:I122"/>
    <mergeCell ref="N121:N122"/>
    <mergeCell ref="K185:L186"/>
    <mergeCell ref="M185:M186"/>
    <mergeCell ref="N185:N186"/>
    <mergeCell ref="K174:L175"/>
    <mergeCell ref="M174:M175"/>
    <mergeCell ref="N174:N175"/>
    <mergeCell ref="K176:L177"/>
    <mergeCell ref="M176:M177"/>
    <mergeCell ref="N176:N177"/>
    <mergeCell ref="K121:K122"/>
    <mergeCell ref="L121:L122"/>
    <mergeCell ref="K197:L198"/>
    <mergeCell ref="M121:M122"/>
    <mergeCell ref="M170:M171"/>
    <mergeCell ref="K169:L169"/>
    <mergeCell ref="M165:M166"/>
    <mergeCell ref="M161:M162"/>
    <mergeCell ref="K146:L146"/>
    <mergeCell ref="K144:L144"/>
    <mergeCell ref="C113:C114"/>
    <mergeCell ref="D113:D114"/>
    <mergeCell ref="E113:E114"/>
    <mergeCell ref="F113:F114"/>
    <mergeCell ref="I113:I114"/>
    <mergeCell ref="J113:J114"/>
    <mergeCell ref="K113:K114"/>
    <mergeCell ref="L113:L114"/>
    <mergeCell ref="M113:M114"/>
    <mergeCell ref="N113:N114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P201:P202"/>
    <mergeCell ref="P203:P204"/>
    <mergeCell ref="C196:D196"/>
    <mergeCell ref="E196:F196"/>
    <mergeCell ref="G196:H196"/>
    <mergeCell ref="I196:J196"/>
    <mergeCell ref="K196:L196"/>
    <mergeCell ref="M197:M198"/>
    <mergeCell ref="N197:N198"/>
    <mergeCell ref="C197:D19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2"/>
  <rowBreaks count="3" manualBreakCount="3">
    <brk id="38" max="255" man="1"/>
    <brk id="126" max="255" man="1"/>
    <brk id="21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6"/>
  <sheetViews>
    <sheetView showGridLines="0" zoomScaleSheetLayoutView="100" workbookViewId="0" topLeftCell="A1">
      <selection activeCell="A1" sqref="A1:I1"/>
    </sheetView>
  </sheetViews>
  <sheetFormatPr defaultColWidth="9.00390625" defaultRowHeight="16.5"/>
  <cols>
    <col min="1" max="1" width="3.00390625" style="0" customWidth="1"/>
    <col min="3" max="8" width="12.625" style="0" customWidth="1"/>
    <col min="9" max="10" width="2.625" style="0" customWidth="1"/>
    <col min="12" max="13" width="10.625" style="0" customWidth="1"/>
    <col min="14" max="15" width="15.625" style="0" customWidth="1"/>
    <col min="16" max="16" width="10.625" style="0" hidden="1" customWidth="1"/>
    <col min="17" max="18" width="10.625" style="0" customWidth="1"/>
    <col min="19" max="19" width="2.625" style="0" customWidth="1"/>
  </cols>
  <sheetData>
    <row r="1" spans="1:12" ht="49.5" customHeight="1">
      <c r="A1" s="776" t="s">
        <v>720</v>
      </c>
      <c r="B1" s="776"/>
      <c r="C1" s="776"/>
      <c r="D1" s="776"/>
      <c r="E1" s="776"/>
      <c r="F1" s="776"/>
      <c r="G1" s="776"/>
      <c r="H1" s="776"/>
      <c r="I1" s="776"/>
      <c r="L1" s="158"/>
    </row>
    <row r="2" spans="2:11" ht="144" customHeight="1">
      <c r="B2" s="697" t="s">
        <v>719</v>
      </c>
      <c r="C2" s="970"/>
      <c r="D2" s="970"/>
      <c r="E2" s="970"/>
      <c r="F2" s="970"/>
      <c r="G2" s="970"/>
      <c r="H2" s="970"/>
      <c r="K2" s="157"/>
    </row>
    <row r="36" ht="4.5" customHeight="1"/>
    <row r="39" spans="2:8" ht="19.5" customHeight="1">
      <c r="B39" s="56" t="s">
        <v>721</v>
      </c>
      <c r="C39" s="56"/>
      <c r="D39" s="56"/>
      <c r="E39" s="56"/>
      <c r="F39" s="56"/>
      <c r="G39" s="56"/>
      <c r="H39" s="56"/>
    </row>
    <row r="40" spans="2:18" ht="24.75" customHeight="1">
      <c r="B40" s="2" t="s">
        <v>722</v>
      </c>
      <c r="C40" s="1"/>
      <c r="D40" s="1"/>
      <c r="E40" s="1"/>
      <c r="F40" s="1"/>
      <c r="G40" s="1"/>
      <c r="H40" s="308"/>
      <c r="K40" s="2" t="s">
        <v>723</v>
      </c>
      <c r="L40" s="1"/>
      <c r="M40" s="1"/>
      <c r="N40" s="1"/>
      <c r="O40" s="1"/>
      <c r="P40" s="1"/>
      <c r="Q40" s="56"/>
      <c r="R40" s="56"/>
    </row>
    <row r="41" spans="2:18" ht="24.75" customHeight="1" thickBot="1">
      <c r="B41" s="230" t="s">
        <v>724</v>
      </c>
      <c r="C41" s="1"/>
      <c r="D41" s="1"/>
      <c r="E41" s="1"/>
      <c r="F41" s="1"/>
      <c r="G41" s="1"/>
      <c r="H41" s="1"/>
      <c r="K41" s="230" t="s">
        <v>725</v>
      </c>
      <c r="L41" s="1"/>
      <c r="M41" s="1"/>
      <c r="N41" s="1"/>
      <c r="O41" s="1"/>
      <c r="P41" s="1"/>
      <c r="Q41" s="1"/>
      <c r="R41" s="56"/>
    </row>
    <row r="42" spans="2:18" ht="19.5" customHeight="1">
      <c r="B42" s="703" t="s">
        <v>726</v>
      </c>
      <c r="C42" s="971" t="s">
        <v>727</v>
      </c>
      <c r="D42" s="710"/>
      <c r="E42" s="711"/>
      <c r="F42" s="709" t="s">
        <v>728</v>
      </c>
      <c r="G42" s="710"/>
      <c r="H42" s="710"/>
      <c r="K42" s="703" t="s">
        <v>726</v>
      </c>
      <c r="L42" s="915" t="s">
        <v>729</v>
      </c>
      <c r="M42" s="639"/>
      <c r="N42" s="660" t="s">
        <v>730</v>
      </c>
      <c r="O42" s="993"/>
      <c r="P42" s="332"/>
      <c r="Q42" s="660" t="s">
        <v>731</v>
      </c>
      <c r="R42" s="638"/>
    </row>
    <row r="43" spans="2:18" ht="19.5" customHeight="1">
      <c r="B43" s="704"/>
      <c r="C43" s="922"/>
      <c r="D43" s="972"/>
      <c r="E43" s="818"/>
      <c r="F43" s="817"/>
      <c r="G43" s="831"/>
      <c r="H43" s="831"/>
      <c r="K43" s="961"/>
      <c r="L43" s="962"/>
      <c r="M43" s="963"/>
      <c r="N43" s="994"/>
      <c r="O43" s="995"/>
      <c r="P43" s="336"/>
      <c r="Q43" s="964" t="s">
        <v>732</v>
      </c>
      <c r="R43" s="965"/>
    </row>
    <row r="44" spans="2:18" ht="19.5" customHeight="1">
      <c r="B44" s="704"/>
      <c r="C44" s="973" t="s">
        <v>733</v>
      </c>
      <c r="D44" s="974"/>
      <c r="E44" s="975"/>
      <c r="F44" s="979" t="s">
        <v>734</v>
      </c>
      <c r="G44" s="980"/>
      <c r="H44" s="980"/>
      <c r="K44" s="961"/>
      <c r="L44" s="922" t="s">
        <v>298</v>
      </c>
      <c r="M44" s="818"/>
      <c r="N44" s="817" t="s">
        <v>735</v>
      </c>
      <c r="O44" s="996"/>
      <c r="P44" s="333"/>
      <c r="Q44" s="840" t="s">
        <v>326</v>
      </c>
      <c r="R44" s="967"/>
    </row>
    <row r="45" spans="2:18" ht="19.5" customHeight="1">
      <c r="B45" s="704"/>
      <c r="C45" s="976"/>
      <c r="D45" s="977"/>
      <c r="E45" s="978"/>
      <c r="F45" s="981"/>
      <c r="G45" s="982"/>
      <c r="H45" s="982"/>
      <c r="K45" s="961"/>
      <c r="L45" s="966"/>
      <c r="M45" s="708"/>
      <c r="N45" s="423"/>
      <c r="O45" s="799"/>
      <c r="P45" s="337"/>
      <c r="Q45" s="968"/>
      <c r="R45" s="969"/>
    </row>
    <row r="46" spans="2:18" ht="19.5" customHeight="1">
      <c r="B46" s="729" t="s">
        <v>736</v>
      </c>
      <c r="C46" s="989" t="s">
        <v>737</v>
      </c>
      <c r="D46" s="727" t="s">
        <v>738</v>
      </c>
      <c r="E46" s="238" t="s">
        <v>739</v>
      </c>
      <c r="F46" s="238" t="s">
        <v>740</v>
      </c>
      <c r="G46" s="238" t="s">
        <v>740</v>
      </c>
      <c r="H46" s="297" t="s">
        <v>739</v>
      </c>
      <c r="K46" s="729" t="s">
        <v>741</v>
      </c>
      <c r="L46" s="197" t="s">
        <v>742</v>
      </c>
      <c r="M46" s="42" t="s">
        <v>743</v>
      </c>
      <c r="N46" s="43" t="s">
        <v>744</v>
      </c>
      <c r="O46" s="43" t="s">
        <v>745</v>
      </c>
      <c r="P46" s="43" t="s">
        <v>746</v>
      </c>
      <c r="Q46" s="42" t="s">
        <v>738</v>
      </c>
      <c r="R46" s="70" t="s">
        <v>743</v>
      </c>
    </row>
    <row r="47" spans="2:18" ht="19.5" customHeight="1">
      <c r="B47" s="729"/>
      <c r="C47" s="724"/>
      <c r="D47" s="728"/>
      <c r="E47" s="225" t="s">
        <v>747</v>
      </c>
      <c r="F47" s="225" t="s">
        <v>742</v>
      </c>
      <c r="G47" s="225" t="s">
        <v>748</v>
      </c>
      <c r="H47" s="246" t="s">
        <v>747</v>
      </c>
      <c r="K47" s="729"/>
      <c r="L47" s="195"/>
      <c r="M47" s="25" t="s">
        <v>749</v>
      </c>
      <c r="N47" s="214" t="s">
        <v>750</v>
      </c>
      <c r="O47" s="214" t="s">
        <v>750</v>
      </c>
      <c r="P47" s="193" t="s">
        <v>751</v>
      </c>
      <c r="Q47" s="193" t="s">
        <v>752</v>
      </c>
      <c r="R47" s="215" t="s">
        <v>749</v>
      </c>
    </row>
    <row r="48" spans="2:18" ht="19.5" customHeight="1">
      <c r="B48" s="729"/>
      <c r="C48" s="984" t="s">
        <v>753</v>
      </c>
      <c r="D48" s="986" t="s">
        <v>754</v>
      </c>
      <c r="E48" s="728" t="s">
        <v>755</v>
      </c>
      <c r="F48" s="991" t="s">
        <v>756</v>
      </c>
      <c r="G48" s="983" t="s">
        <v>757</v>
      </c>
      <c r="H48" s="817" t="s">
        <v>755</v>
      </c>
      <c r="K48" s="729"/>
      <c r="L48" s="899" t="s">
        <v>300</v>
      </c>
      <c r="M48" s="714" t="s">
        <v>299</v>
      </c>
      <c r="N48" s="714" t="s">
        <v>758</v>
      </c>
      <c r="O48" s="714" t="s">
        <v>759</v>
      </c>
      <c r="P48" s="247" t="s">
        <v>380</v>
      </c>
      <c r="Q48" s="714" t="s">
        <v>760</v>
      </c>
      <c r="R48" s="997" t="s">
        <v>299</v>
      </c>
    </row>
    <row r="49" spans="2:18" ht="19.5" customHeight="1" thickBot="1">
      <c r="B49" s="723"/>
      <c r="C49" s="985"/>
      <c r="D49" s="987"/>
      <c r="E49" s="988"/>
      <c r="F49" s="992"/>
      <c r="G49" s="718"/>
      <c r="H49" s="990"/>
      <c r="K49" s="723"/>
      <c r="L49" s="959"/>
      <c r="M49" s="960"/>
      <c r="N49" s="960"/>
      <c r="O49" s="960"/>
      <c r="P49" s="248" t="s">
        <v>761</v>
      </c>
      <c r="Q49" s="960"/>
      <c r="R49" s="998"/>
    </row>
    <row r="50" spans="2:18" ht="24" customHeight="1" hidden="1">
      <c r="B50" s="19" t="s">
        <v>762</v>
      </c>
      <c r="C50" s="7">
        <v>1243</v>
      </c>
      <c r="D50" s="7">
        <v>3330</v>
      </c>
      <c r="E50" s="99" t="s">
        <v>763</v>
      </c>
      <c r="F50" s="7">
        <v>441</v>
      </c>
      <c r="G50" s="7">
        <v>26874</v>
      </c>
      <c r="H50" s="9">
        <v>9360</v>
      </c>
      <c r="K50" s="19" t="s">
        <v>762</v>
      </c>
      <c r="L50" s="7">
        <v>946</v>
      </c>
      <c r="M50" s="7">
        <v>1700</v>
      </c>
      <c r="N50" s="100" t="s">
        <v>763</v>
      </c>
      <c r="O50" s="100" t="s">
        <v>763</v>
      </c>
      <c r="P50" s="216" t="s">
        <v>764</v>
      </c>
      <c r="Q50" s="100" t="s">
        <v>763</v>
      </c>
      <c r="R50" s="100" t="s">
        <v>763</v>
      </c>
    </row>
    <row r="51" spans="2:18" ht="18.75" customHeight="1" hidden="1">
      <c r="B51" s="205" t="s">
        <v>765</v>
      </c>
      <c r="C51" s="7">
        <v>1231</v>
      </c>
      <c r="D51" s="7">
        <v>3241</v>
      </c>
      <c r="E51" s="7">
        <v>10248</v>
      </c>
      <c r="F51" s="7">
        <v>453</v>
      </c>
      <c r="G51" s="7">
        <v>14601</v>
      </c>
      <c r="H51" s="9">
        <v>4220</v>
      </c>
      <c r="K51" s="205" t="s">
        <v>765</v>
      </c>
      <c r="L51" s="7">
        <v>392</v>
      </c>
      <c r="M51" s="7">
        <v>787</v>
      </c>
      <c r="N51" s="100" t="s">
        <v>763</v>
      </c>
      <c r="O51" s="100" t="s">
        <v>763</v>
      </c>
      <c r="P51" s="100" t="s">
        <v>763</v>
      </c>
      <c r="Q51" s="100" t="s">
        <v>763</v>
      </c>
      <c r="R51" s="100" t="s">
        <v>763</v>
      </c>
    </row>
    <row r="52" spans="2:18" ht="24" customHeight="1" hidden="1">
      <c r="B52" s="205" t="s">
        <v>766</v>
      </c>
      <c r="C52" s="7">
        <v>1339</v>
      </c>
      <c r="D52" s="7">
        <v>3581</v>
      </c>
      <c r="E52" s="7">
        <v>9543</v>
      </c>
      <c r="F52" s="7">
        <v>12</v>
      </c>
      <c r="G52" s="7">
        <v>143</v>
      </c>
      <c r="H52" s="9">
        <v>622</v>
      </c>
      <c r="K52" s="205" t="s">
        <v>766</v>
      </c>
      <c r="L52" s="7">
        <v>184</v>
      </c>
      <c r="M52" s="7">
        <v>690</v>
      </c>
      <c r="N52" s="7">
        <v>15</v>
      </c>
      <c r="O52" s="7">
        <v>22</v>
      </c>
      <c r="P52" s="9">
        <v>1392</v>
      </c>
      <c r="Q52" s="7">
        <v>2661</v>
      </c>
      <c r="R52" s="7">
        <v>113018</v>
      </c>
    </row>
    <row r="53" spans="2:16" ht="12" customHeight="1" hidden="1">
      <c r="B53" s="205"/>
      <c r="C53" s="7"/>
      <c r="D53" s="7"/>
      <c r="E53" s="7"/>
      <c r="F53" s="7"/>
      <c r="G53" s="7"/>
      <c r="H53" s="9"/>
      <c r="K53" s="205"/>
      <c r="L53" s="7"/>
      <c r="M53" s="7"/>
      <c r="N53" s="7"/>
      <c r="O53" s="7"/>
      <c r="P53" s="9"/>
    </row>
    <row r="54" spans="2:18" ht="24" customHeight="1" hidden="1">
      <c r="B54" s="205" t="s">
        <v>767</v>
      </c>
      <c r="C54" s="37">
        <v>1549</v>
      </c>
      <c r="D54" s="37">
        <v>4186</v>
      </c>
      <c r="E54" s="7">
        <v>10682</v>
      </c>
      <c r="F54" s="7">
        <v>126</v>
      </c>
      <c r="G54" s="7">
        <v>2563</v>
      </c>
      <c r="H54" s="9">
        <v>3240</v>
      </c>
      <c r="K54" s="205" t="s">
        <v>767</v>
      </c>
      <c r="L54" s="37">
        <v>478</v>
      </c>
      <c r="M54" s="37">
        <v>2135</v>
      </c>
      <c r="N54" s="7">
        <v>11</v>
      </c>
      <c r="O54" s="7">
        <v>16</v>
      </c>
      <c r="P54" s="9">
        <v>1345</v>
      </c>
      <c r="Q54" s="37">
        <v>1704</v>
      </c>
      <c r="R54" s="37">
        <v>112840</v>
      </c>
    </row>
    <row r="55" spans="2:18" ht="24" customHeight="1">
      <c r="B55" s="205" t="s">
        <v>768</v>
      </c>
      <c r="C55" s="37">
        <v>1447</v>
      </c>
      <c r="D55" s="37">
        <v>3866</v>
      </c>
      <c r="E55" s="7">
        <v>67424</v>
      </c>
      <c r="F55" s="7">
        <v>81</v>
      </c>
      <c r="G55" s="7">
        <v>4271</v>
      </c>
      <c r="H55" s="9">
        <v>4754</v>
      </c>
      <c r="K55" s="205" t="s">
        <v>768</v>
      </c>
      <c r="L55" s="37">
        <v>614</v>
      </c>
      <c r="M55" s="37">
        <v>2596</v>
      </c>
      <c r="N55" s="7">
        <v>12</v>
      </c>
      <c r="O55" s="7">
        <v>25</v>
      </c>
      <c r="P55" s="9">
        <v>2039</v>
      </c>
      <c r="Q55" s="37">
        <v>2372</v>
      </c>
      <c r="R55" s="37">
        <v>114223</v>
      </c>
    </row>
    <row r="56" spans="2:18" ht="24" customHeight="1">
      <c r="B56" s="205" t="s">
        <v>769</v>
      </c>
      <c r="C56" s="37">
        <v>1601</v>
      </c>
      <c r="D56" s="37">
        <v>3938</v>
      </c>
      <c r="E56" s="7">
        <v>74998</v>
      </c>
      <c r="F56" s="7">
        <v>165</v>
      </c>
      <c r="G56" s="7">
        <v>12722</v>
      </c>
      <c r="H56" s="9">
        <v>8232</v>
      </c>
      <c r="K56" s="205" t="s">
        <v>769</v>
      </c>
      <c r="L56" s="37">
        <v>700</v>
      </c>
      <c r="M56" s="37">
        <v>2446</v>
      </c>
      <c r="N56" s="7">
        <v>26</v>
      </c>
      <c r="O56" s="7">
        <v>41</v>
      </c>
      <c r="P56" s="9">
        <v>154</v>
      </c>
      <c r="Q56" s="37">
        <v>1998</v>
      </c>
      <c r="R56" s="37">
        <v>115301</v>
      </c>
    </row>
    <row r="57" spans="2:18" ht="24" customHeight="1">
      <c r="B57" s="205" t="s">
        <v>770</v>
      </c>
      <c r="C57" s="37">
        <v>1866</v>
      </c>
      <c r="D57" s="37">
        <v>5054</v>
      </c>
      <c r="E57" s="7">
        <v>78539</v>
      </c>
      <c r="F57" s="7">
        <v>118</v>
      </c>
      <c r="G57" s="7">
        <v>3968</v>
      </c>
      <c r="H57" s="9">
        <v>3831</v>
      </c>
      <c r="K57" s="205" t="s">
        <v>770</v>
      </c>
      <c r="L57" s="37">
        <v>510</v>
      </c>
      <c r="M57" s="37">
        <v>1808</v>
      </c>
      <c r="N57" s="7">
        <v>27</v>
      </c>
      <c r="O57" s="7">
        <v>32</v>
      </c>
      <c r="P57" s="9">
        <v>219</v>
      </c>
      <c r="Q57" s="37">
        <v>2060</v>
      </c>
      <c r="R57" s="37">
        <v>115916</v>
      </c>
    </row>
    <row r="58" spans="2:18" ht="24" customHeight="1">
      <c r="B58" s="205" t="s">
        <v>771</v>
      </c>
      <c r="C58" s="37">
        <v>1569</v>
      </c>
      <c r="D58" s="37">
        <v>3447</v>
      </c>
      <c r="E58" s="7">
        <v>80704</v>
      </c>
      <c r="F58" s="7">
        <v>126</v>
      </c>
      <c r="G58" s="7">
        <v>3567</v>
      </c>
      <c r="H58" s="9">
        <v>2740</v>
      </c>
      <c r="K58" s="205" t="s">
        <v>771</v>
      </c>
      <c r="L58" s="37">
        <v>603</v>
      </c>
      <c r="M58" s="37">
        <v>2448</v>
      </c>
      <c r="N58" s="7">
        <v>19</v>
      </c>
      <c r="O58" s="7">
        <v>27</v>
      </c>
      <c r="P58" s="9">
        <v>130</v>
      </c>
      <c r="Q58" s="7">
        <v>1707</v>
      </c>
      <c r="R58" s="7">
        <v>108314</v>
      </c>
    </row>
    <row r="59" spans="2:18" ht="15.75" customHeight="1">
      <c r="B59" s="205" t="s">
        <v>772</v>
      </c>
      <c r="C59" s="37">
        <v>1881</v>
      </c>
      <c r="D59" s="37">
        <v>5094</v>
      </c>
      <c r="E59" s="37">
        <v>83602</v>
      </c>
      <c r="F59" s="37">
        <v>153</v>
      </c>
      <c r="G59" s="37">
        <v>3018</v>
      </c>
      <c r="H59" s="37">
        <v>2291</v>
      </c>
      <c r="K59" s="205" t="s">
        <v>772</v>
      </c>
      <c r="L59" s="37">
        <v>886</v>
      </c>
      <c r="M59" s="37">
        <v>2966</v>
      </c>
      <c r="N59" s="37">
        <v>23</v>
      </c>
      <c r="O59" s="37">
        <v>12</v>
      </c>
      <c r="P59" s="37">
        <v>91</v>
      </c>
      <c r="Q59" s="7">
        <v>1837</v>
      </c>
      <c r="R59" s="7">
        <v>118670</v>
      </c>
    </row>
    <row r="60" spans="2:18" ht="24.75" customHeight="1" hidden="1">
      <c r="B60" s="19" t="s">
        <v>773</v>
      </c>
      <c r="C60" s="37">
        <v>1593</v>
      </c>
      <c r="D60" s="37">
        <v>4283</v>
      </c>
      <c r="E60" s="37">
        <v>18514</v>
      </c>
      <c r="F60" s="37">
        <v>9</v>
      </c>
      <c r="G60" s="37">
        <v>215</v>
      </c>
      <c r="H60" s="37">
        <v>168</v>
      </c>
      <c r="K60" s="19" t="s">
        <v>773</v>
      </c>
      <c r="L60" s="37">
        <v>226</v>
      </c>
      <c r="M60" s="37">
        <v>872</v>
      </c>
      <c r="N60" s="37">
        <v>24</v>
      </c>
      <c r="O60" s="37">
        <v>28</v>
      </c>
      <c r="P60" s="37">
        <v>25</v>
      </c>
      <c r="Q60" s="138">
        <v>1660</v>
      </c>
      <c r="R60" s="138">
        <v>27129</v>
      </c>
    </row>
    <row r="61" spans="2:18" ht="24.75" customHeight="1" hidden="1">
      <c r="B61" s="19" t="s">
        <v>774</v>
      </c>
      <c r="C61" s="37">
        <v>1711</v>
      </c>
      <c r="D61" s="37">
        <v>5145</v>
      </c>
      <c r="E61" s="37">
        <v>22080</v>
      </c>
      <c r="F61" s="37">
        <v>35</v>
      </c>
      <c r="G61" s="37">
        <v>741</v>
      </c>
      <c r="H61" s="37">
        <v>537</v>
      </c>
      <c r="K61" s="19" t="s">
        <v>774</v>
      </c>
      <c r="L61" s="37">
        <v>260</v>
      </c>
      <c r="M61" s="37">
        <v>852</v>
      </c>
      <c r="N61" s="37">
        <v>23</v>
      </c>
      <c r="O61" s="37">
        <v>19</v>
      </c>
      <c r="P61" s="37">
        <v>15</v>
      </c>
      <c r="Q61" s="7">
        <v>1812</v>
      </c>
      <c r="R61" s="7">
        <v>31205</v>
      </c>
    </row>
    <row r="62" spans="2:18" ht="24.75" customHeight="1" hidden="1">
      <c r="B62" s="19" t="s">
        <v>775</v>
      </c>
      <c r="C62" s="37">
        <v>1842</v>
      </c>
      <c r="D62" s="37">
        <v>4464</v>
      </c>
      <c r="E62" s="37">
        <v>17578</v>
      </c>
      <c r="F62" s="37">
        <v>61</v>
      </c>
      <c r="G62" s="37">
        <v>1190</v>
      </c>
      <c r="H62" s="37">
        <v>869</v>
      </c>
      <c r="K62" s="19" t="s">
        <v>775</v>
      </c>
      <c r="L62" s="37">
        <v>201</v>
      </c>
      <c r="M62" s="37">
        <v>629</v>
      </c>
      <c r="N62" s="37">
        <v>23</v>
      </c>
      <c r="O62" s="37">
        <v>23</v>
      </c>
      <c r="P62" s="37">
        <v>31</v>
      </c>
      <c r="Q62" s="7">
        <v>1836</v>
      </c>
      <c r="R62" s="7">
        <v>30286</v>
      </c>
    </row>
    <row r="63" spans="2:18" ht="24" customHeight="1" hidden="1">
      <c r="B63" s="19" t="s">
        <v>776</v>
      </c>
      <c r="C63" s="37">
        <v>1881</v>
      </c>
      <c r="D63" s="37">
        <v>5094</v>
      </c>
      <c r="E63" s="37">
        <v>25430</v>
      </c>
      <c r="F63" s="37">
        <v>48</v>
      </c>
      <c r="G63" s="37">
        <v>872</v>
      </c>
      <c r="H63" s="37">
        <v>718</v>
      </c>
      <c r="K63" s="19" t="s">
        <v>776</v>
      </c>
      <c r="L63" s="37">
        <v>203</v>
      </c>
      <c r="M63" s="37">
        <v>626</v>
      </c>
      <c r="N63" s="37">
        <v>23</v>
      </c>
      <c r="O63" s="37">
        <v>12</v>
      </c>
      <c r="P63" s="37">
        <v>20</v>
      </c>
      <c r="Q63" s="7">
        <v>1837</v>
      </c>
      <c r="R63" s="7">
        <v>30050</v>
      </c>
    </row>
    <row r="64" spans="2:18" ht="21.75" customHeight="1">
      <c r="B64" s="205" t="s">
        <v>777</v>
      </c>
      <c r="C64" s="165">
        <f>C71</f>
        <v>2408</v>
      </c>
      <c r="D64" s="165">
        <f>D71</f>
        <v>5794</v>
      </c>
      <c r="E64" s="165">
        <f>SUM(E65:E71)</f>
        <v>99554.2</v>
      </c>
      <c r="F64" s="165">
        <f>SUM(F65:F71)</f>
        <v>200</v>
      </c>
      <c r="G64" s="165">
        <f>SUM(G65:G71)</f>
        <v>5225</v>
      </c>
      <c r="H64" s="165">
        <f>SUM(H65:H71)</f>
        <v>3298</v>
      </c>
      <c r="K64" s="205" t="s">
        <v>777</v>
      </c>
      <c r="L64" s="165">
        <v>848</v>
      </c>
      <c r="M64" s="165">
        <v>3031</v>
      </c>
      <c r="N64" s="165">
        <f>N71</f>
        <v>20</v>
      </c>
      <c r="O64" s="165">
        <f>O71</f>
        <v>27</v>
      </c>
      <c r="P64" s="165">
        <f>SUM(P65:P72)</f>
        <v>187</v>
      </c>
      <c r="Q64" s="165">
        <f>Q71</f>
        <v>2006</v>
      </c>
      <c r="R64" s="165">
        <f>SUM(R65:R71)</f>
        <v>134330</v>
      </c>
    </row>
    <row r="65" spans="2:18" ht="13.5" customHeight="1" hidden="1">
      <c r="B65" s="205" t="s">
        <v>773</v>
      </c>
      <c r="C65" s="802">
        <v>2176</v>
      </c>
      <c r="D65" s="782">
        <v>5328</v>
      </c>
      <c r="E65" s="782">
        <v>23070</v>
      </c>
      <c r="F65" s="782">
        <v>40</v>
      </c>
      <c r="G65" s="782">
        <v>1766</v>
      </c>
      <c r="H65" s="782">
        <v>828</v>
      </c>
      <c r="K65" s="205" t="s">
        <v>773</v>
      </c>
      <c r="L65" s="802">
        <v>204</v>
      </c>
      <c r="M65" s="782">
        <v>525</v>
      </c>
      <c r="N65" s="782">
        <v>21</v>
      </c>
      <c r="O65" s="782">
        <v>31</v>
      </c>
      <c r="P65" s="782">
        <v>36</v>
      </c>
      <c r="Q65" s="782">
        <v>1958</v>
      </c>
      <c r="R65" s="782">
        <v>32943</v>
      </c>
    </row>
    <row r="66" spans="2:18" ht="13.5" customHeight="1" hidden="1">
      <c r="B66" s="205" t="s">
        <v>335</v>
      </c>
      <c r="C66" s="786"/>
      <c r="D66" s="791"/>
      <c r="E66" s="791"/>
      <c r="F66" s="791"/>
      <c r="G66" s="791"/>
      <c r="H66" s="791"/>
      <c r="K66" s="205" t="s">
        <v>335</v>
      </c>
      <c r="L66" s="802"/>
      <c r="M66" s="782"/>
      <c r="N66" s="782"/>
      <c r="O66" s="782"/>
      <c r="P66" s="782"/>
      <c r="Q66" s="782"/>
      <c r="R66" s="782"/>
    </row>
    <row r="67" spans="2:18" ht="13.5" customHeight="1" hidden="1">
      <c r="B67" s="205" t="s">
        <v>774</v>
      </c>
      <c r="C67" s="802">
        <v>2267</v>
      </c>
      <c r="D67" s="782">
        <v>5418</v>
      </c>
      <c r="E67" s="782">
        <v>25338</v>
      </c>
      <c r="F67" s="782">
        <v>65</v>
      </c>
      <c r="G67" s="782">
        <v>1347</v>
      </c>
      <c r="H67" s="782">
        <v>1011</v>
      </c>
      <c r="K67" s="205" t="s">
        <v>774</v>
      </c>
      <c r="L67" s="802">
        <v>207</v>
      </c>
      <c r="M67" s="782">
        <v>730</v>
      </c>
      <c r="N67" s="782">
        <v>21</v>
      </c>
      <c r="O67" s="782">
        <v>30</v>
      </c>
      <c r="P67" s="782">
        <v>60</v>
      </c>
      <c r="Q67" s="782">
        <v>1982</v>
      </c>
      <c r="R67" s="782">
        <v>33994</v>
      </c>
    </row>
    <row r="68" spans="2:18" ht="13.5" customHeight="1" hidden="1">
      <c r="B68" s="205" t="s">
        <v>336</v>
      </c>
      <c r="C68" s="802"/>
      <c r="D68" s="782"/>
      <c r="E68" s="782"/>
      <c r="F68" s="782"/>
      <c r="G68" s="782"/>
      <c r="H68" s="782"/>
      <c r="K68" s="205" t="s">
        <v>336</v>
      </c>
      <c r="L68" s="802"/>
      <c r="M68" s="782"/>
      <c r="N68" s="782"/>
      <c r="O68" s="782"/>
      <c r="P68" s="782"/>
      <c r="Q68" s="782"/>
      <c r="R68" s="782"/>
    </row>
    <row r="69" spans="2:18" ht="13.5" customHeight="1" hidden="1">
      <c r="B69" s="205" t="s">
        <v>775</v>
      </c>
      <c r="C69" s="802">
        <v>2324</v>
      </c>
      <c r="D69" s="782">
        <v>5519</v>
      </c>
      <c r="E69" s="782">
        <v>22843</v>
      </c>
      <c r="F69" s="782">
        <v>52</v>
      </c>
      <c r="G69" s="782">
        <v>1124</v>
      </c>
      <c r="H69" s="782">
        <v>807</v>
      </c>
      <c r="K69" s="205" t="s">
        <v>775</v>
      </c>
      <c r="L69" s="802">
        <v>201</v>
      </c>
      <c r="M69" s="782">
        <v>743</v>
      </c>
      <c r="N69" s="782">
        <v>18</v>
      </c>
      <c r="O69" s="782">
        <v>30</v>
      </c>
      <c r="P69" s="782">
        <v>39</v>
      </c>
      <c r="Q69" s="782">
        <v>2019</v>
      </c>
      <c r="R69" s="782">
        <v>33822</v>
      </c>
    </row>
    <row r="70" spans="2:18" ht="13.5" customHeight="1" hidden="1">
      <c r="B70" s="205" t="s">
        <v>337</v>
      </c>
      <c r="C70" s="802"/>
      <c r="D70" s="782"/>
      <c r="E70" s="782"/>
      <c r="F70" s="782"/>
      <c r="G70" s="782"/>
      <c r="H70" s="782"/>
      <c r="K70" s="205" t="s">
        <v>337</v>
      </c>
      <c r="L70" s="802"/>
      <c r="M70" s="782"/>
      <c r="N70" s="782"/>
      <c r="O70" s="782"/>
      <c r="P70" s="782"/>
      <c r="Q70" s="782"/>
      <c r="R70" s="782"/>
    </row>
    <row r="71" spans="2:18" ht="13.5" customHeight="1" hidden="1">
      <c r="B71" s="205" t="s">
        <v>776</v>
      </c>
      <c r="C71" s="802">
        <v>2408</v>
      </c>
      <c r="D71" s="782">
        <v>5794</v>
      </c>
      <c r="E71" s="782">
        <v>28303.2</v>
      </c>
      <c r="F71" s="782">
        <v>43</v>
      </c>
      <c r="G71" s="782">
        <v>988</v>
      </c>
      <c r="H71" s="782">
        <v>652</v>
      </c>
      <c r="K71" s="205" t="s">
        <v>776</v>
      </c>
      <c r="L71" s="802">
        <v>238</v>
      </c>
      <c r="M71" s="782">
        <v>1039</v>
      </c>
      <c r="N71" s="782">
        <v>20</v>
      </c>
      <c r="O71" s="782">
        <v>27</v>
      </c>
      <c r="P71" s="782">
        <v>52</v>
      </c>
      <c r="Q71" s="782">
        <v>2006</v>
      </c>
      <c r="R71" s="782">
        <v>33571</v>
      </c>
    </row>
    <row r="72" spans="2:18" ht="13.5" customHeight="1" hidden="1">
      <c r="B72" s="205" t="s">
        <v>338</v>
      </c>
      <c r="C72" s="802"/>
      <c r="D72" s="782"/>
      <c r="E72" s="782"/>
      <c r="F72" s="782"/>
      <c r="G72" s="782"/>
      <c r="H72" s="782"/>
      <c r="K72" s="205" t="s">
        <v>338</v>
      </c>
      <c r="L72" s="802"/>
      <c r="M72" s="782"/>
      <c r="N72" s="782"/>
      <c r="O72" s="782"/>
      <c r="P72" s="782"/>
      <c r="Q72" s="782"/>
      <c r="R72" s="782"/>
    </row>
    <row r="73" spans="2:18" ht="20.25" customHeight="1">
      <c r="B73" s="205" t="s">
        <v>778</v>
      </c>
      <c r="C73" s="73">
        <f>C80</f>
        <v>2663</v>
      </c>
      <c r="D73" s="37">
        <f>D80</f>
        <v>6462</v>
      </c>
      <c r="E73" s="37">
        <f>SUM(E74:E81)</f>
        <v>106118.7</v>
      </c>
      <c r="F73" s="37">
        <f>SUM(F74:F81)</f>
        <v>280</v>
      </c>
      <c r="G73" s="37">
        <f>SUM(G74:G81)</f>
        <v>5770</v>
      </c>
      <c r="H73" s="37">
        <f>SUM(H74:H81)</f>
        <v>5020.722</v>
      </c>
      <c r="I73" s="74"/>
      <c r="K73" s="205" t="s">
        <v>778</v>
      </c>
      <c r="L73" s="73">
        <f>SUM(L74:L81)</f>
        <v>866</v>
      </c>
      <c r="M73" s="37">
        <v>3163</v>
      </c>
      <c r="N73" s="37">
        <f>N80</f>
        <v>23</v>
      </c>
      <c r="O73" s="37">
        <f>O80</f>
        <v>34</v>
      </c>
      <c r="P73" s="37">
        <f>SUM(P74:P81)</f>
        <v>342</v>
      </c>
      <c r="Q73" s="37">
        <f>Q80</f>
        <v>1876</v>
      </c>
      <c r="R73" s="37">
        <f>SUM(R74:R81)</f>
        <v>130016</v>
      </c>
    </row>
    <row r="74" spans="2:18" ht="13.5" customHeight="1" hidden="1">
      <c r="B74" s="205" t="s">
        <v>779</v>
      </c>
      <c r="C74" s="802">
        <v>2417</v>
      </c>
      <c r="D74" s="782">
        <v>5980</v>
      </c>
      <c r="E74" s="782">
        <v>24848.9</v>
      </c>
      <c r="F74" s="782">
        <v>46</v>
      </c>
      <c r="G74" s="782">
        <v>892</v>
      </c>
      <c r="H74" s="782">
        <v>731.722</v>
      </c>
      <c r="I74" s="74"/>
      <c r="K74" s="205" t="s">
        <v>779</v>
      </c>
      <c r="L74" s="887">
        <v>203</v>
      </c>
      <c r="M74" s="887">
        <v>798</v>
      </c>
      <c r="N74" s="887">
        <v>20</v>
      </c>
      <c r="O74" s="887">
        <v>27</v>
      </c>
      <c r="P74" s="887">
        <v>62</v>
      </c>
      <c r="Q74" s="887">
        <v>1971</v>
      </c>
      <c r="R74" s="887">
        <v>32707</v>
      </c>
    </row>
    <row r="75" spans="2:18" ht="13.5" customHeight="1" hidden="1">
      <c r="B75" s="205" t="s">
        <v>335</v>
      </c>
      <c r="C75" s="786"/>
      <c r="D75" s="791"/>
      <c r="E75" s="791"/>
      <c r="F75" s="791"/>
      <c r="G75" s="791"/>
      <c r="H75" s="791"/>
      <c r="I75" s="74"/>
      <c r="K75" s="205" t="s">
        <v>335</v>
      </c>
      <c r="L75" s="811"/>
      <c r="M75" s="811"/>
      <c r="N75" s="811"/>
      <c r="O75" s="811"/>
      <c r="P75" s="811"/>
      <c r="Q75" s="811"/>
      <c r="R75" s="811"/>
    </row>
    <row r="76" spans="2:18" ht="13.5" customHeight="1" hidden="1">
      <c r="B76" s="205" t="s">
        <v>780</v>
      </c>
      <c r="C76" s="802">
        <v>2511</v>
      </c>
      <c r="D76" s="782">
        <v>6116</v>
      </c>
      <c r="E76" s="782">
        <v>26883.8</v>
      </c>
      <c r="F76" s="782">
        <v>72</v>
      </c>
      <c r="G76" s="782">
        <v>1576</v>
      </c>
      <c r="H76" s="782">
        <v>1419</v>
      </c>
      <c r="I76" s="74"/>
      <c r="K76" s="205" t="s">
        <v>780</v>
      </c>
      <c r="L76" s="737">
        <v>243</v>
      </c>
      <c r="M76" s="731">
        <v>841</v>
      </c>
      <c r="N76" s="731">
        <v>21</v>
      </c>
      <c r="O76" s="731">
        <v>31</v>
      </c>
      <c r="P76" s="731">
        <v>64</v>
      </c>
      <c r="Q76" s="731">
        <v>1945</v>
      </c>
      <c r="R76" s="731">
        <v>32908</v>
      </c>
    </row>
    <row r="77" spans="2:18" ht="13.5" customHeight="1" hidden="1">
      <c r="B77" s="205" t="s">
        <v>336</v>
      </c>
      <c r="C77" s="786"/>
      <c r="D77" s="791"/>
      <c r="E77" s="791"/>
      <c r="F77" s="791"/>
      <c r="G77" s="791"/>
      <c r="H77" s="791"/>
      <c r="I77" s="74"/>
      <c r="K77" s="205" t="s">
        <v>336</v>
      </c>
      <c r="L77" s="958"/>
      <c r="M77" s="811"/>
      <c r="N77" s="811"/>
      <c r="O77" s="811"/>
      <c r="P77" s="811"/>
      <c r="Q77" s="811"/>
      <c r="R77" s="811"/>
    </row>
    <row r="78" spans="2:18" ht="13.5" customHeight="1" hidden="1">
      <c r="B78" s="205" t="s">
        <v>781</v>
      </c>
      <c r="C78" s="802">
        <v>2620</v>
      </c>
      <c r="D78" s="782">
        <v>6210</v>
      </c>
      <c r="E78" s="782">
        <v>23549</v>
      </c>
      <c r="F78" s="782">
        <v>67</v>
      </c>
      <c r="G78" s="782">
        <v>1228</v>
      </c>
      <c r="H78" s="782">
        <v>1116</v>
      </c>
      <c r="I78" s="74"/>
      <c r="K78" s="205" t="s">
        <v>781</v>
      </c>
      <c r="L78" s="737">
        <v>230</v>
      </c>
      <c r="M78" s="731">
        <v>787</v>
      </c>
      <c r="N78" s="731">
        <v>21</v>
      </c>
      <c r="O78" s="731">
        <v>27</v>
      </c>
      <c r="P78" s="731">
        <v>44</v>
      </c>
      <c r="Q78" s="731">
        <v>1895</v>
      </c>
      <c r="R78" s="731">
        <v>32343</v>
      </c>
    </row>
    <row r="79" spans="2:18" ht="13.5" customHeight="1" hidden="1">
      <c r="B79" s="205" t="s">
        <v>337</v>
      </c>
      <c r="C79" s="786"/>
      <c r="D79" s="791"/>
      <c r="E79" s="791"/>
      <c r="F79" s="791"/>
      <c r="G79" s="791"/>
      <c r="H79" s="791"/>
      <c r="I79" s="74"/>
      <c r="K79" s="205" t="s">
        <v>337</v>
      </c>
      <c r="L79" s="958"/>
      <c r="M79" s="811"/>
      <c r="N79" s="811"/>
      <c r="O79" s="811"/>
      <c r="P79" s="811"/>
      <c r="Q79" s="811"/>
      <c r="R79" s="811"/>
    </row>
    <row r="80" spans="2:18" ht="13.5" customHeight="1" hidden="1">
      <c r="B80" s="205" t="s">
        <v>782</v>
      </c>
      <c r="C80" s="802">
        <v>2663</v>
      </c>
      <c r="D80" s="782">
        <v>6462</v>
      </c>
      <c r="E80" s="782">
        <v>30837</v>
      </c>
      <c r="F80" s="782">
        <v>95</v>
      </c>
      <c r="G80" s="782">
        <v>2074</v>
      </c>
      <c r="H80" s="782">
        <v>1754</v>
      </c>
      <c r="I80" s="74"/>
      <c r="K80" s="205" t="s">
        <v>782</v>
      </c>
      <c r="L80" s="802">
        <v>190</v>
      </c>
      <c r="M80" s="782">
        <v>738</v>
      </c>
      <c r="N80" s="782">
        <v>23</v>
      </c>
      <c r="O80" s="782">
        <v>34</v>
      </c>
      <c r="P80" s="782">
        <v>172</v>
      </c>
      <c r="Q80" s="782">
        <v>1876</v>
      </c>
      <c r="R80" s="782">
        <v>32058</v>
      </c>
    </row>
    <row r="81" spans="2:18" ht="13.5" customHeight="1" hidden="1">
      <c r="B81" s="205" t="s">
        <v>338</v>
      </c>
      <c r="C81" s="786"/>
      <c r="D81" s="791"/>
      <c r="E81" s="791"/>
      <c r="F81" s="791"/>
      <c r="G81" s="791"/>
      <c r="H81" s="791"/>
      <c r="I81" s="74"/>
      <c r="K81" s="205" t="s">
        <v>338</v>
      </c>
      <c r="L81" s="802"/>
      <c r="M81" s="782"/>
      <c r="N81" s="782"/>
      <c r="O81" s="782"/>
      <c r="P81" s="782"/>
      <c r="Q81" s="782"/>
      <c r="R81" s="782"/>
    </row>
    <row r="82" spans="2:18" ht="15.75" customHeight="1">
      <c r="B82" s="205" t="s">
        <v>783</v>
      </c>
      <c r="C82" s="37">
        <f>C89</f>
        <v>3034</v>
      </c>
      <c r="D82" s="37">
        <f>D89</f>
        <v>7142</v>
      </c>
      <c r="E82" s="37">
        <f>SUM(E83:E90)</f>
        <v>122575</v>
      </c>
      <c r="F82" s="37">
        <f>SUM(F83:F90)</f>
        <v>273</v>
      </c>
      <c r="G82" s="37">
        <f>SUM(G83:G90)</f>
        <v>7165</v>
      </c>
      <c r="H82" s="37">
        <f>SUM(H83:H90)</f>
        <v>7149</v>
      </c>
      <c r="I82" s="74"/>
      <c r="K82" s="205" t="s">
        <v>783</v>
      </c>
      <c r="L82" s="73">
        <f>SUM(L83:L90)</f>
        <v>826</v>
      </c>
      <c r="M82" s="37">
        <f>SUM(M83:M90)</f>
        <v>2842</v>
      </c>
      <c r="N82" s="37">
        <f>N89</f>
        <v>24</v>
      </c>
      <c r="O82" s="37">
        <f>O89</f>
        <v>33</v>
      </c>
      <c r="P82" s="37">
        <f>SUM(P83:P90)</f>
        <v>1985</v>
      </c>
      <c r="Q82" s="37">
        <f>Q89</f>
        <v>1819</v>
      </c>
      <c r="R82" s="37">
        <f>SUM(R83:R90)</f>
        <v>127347</v>
      </c>
    </row>
    <row r="83" spans="2:18" ht="13.5" customHeight="1" hidden="1">
      <c r="B83" s="205" t="s">
        <v>779</v>
      </c>
      <c r="C83" s="802">
        <v>2792</v>
      </c>
      <c r="D83" s="782">
        <v>6505</v>
      </c>
      <c r="E83" s="782">
        <v>29016</v>
      </c>
      <c r="F83" s="782">
        <v>58</v>
      </c>
      <c r="G83" s="782">
        <v>1882</v>
      </c>
      <c r="H83" s="782">
        <v>1474</v>
      </c>
      <c r="I83" s="74"/>
      <c r="K83" s="205" t="s">
        <v>779</v>
      </c>
      <c r="L83" s="737">
        <v>187</v>
      </c>
      <c r="M83" s="731">
        <v>657</v>
      </c>
      <c r="N83" s="731">
        <v>23</v>
      </c>
      <c r="O83" s="731">
        <v>34</v>
      </c>
      <c r="P83" s="731">
        <v>168</v>
      </c>
      <c r="Q83" s="731">
        <v>1803</v>
      </c>
      <c r="R83" s="731">
        <v>31350</v>
      </c>
    </row>
    <row r="84" spans="2:18" ht="13.5" customHeight="1" hidden="1">
      <c r="B84" s="205" t="s">
        <v>335</v>
      </c>
      <c r="C84" s="786"/>
      <c r="D84" s="791"/>
      <c r="E84" s="791"/>
      <c r="F84" s="791"/>
      <c r="G84" s="791"/>
      <c r="H84" s="791"/>
      <c r="I84" s="74"/>
      <c r="K84" s="205" t="s">
        <v>335</v>
      </c>
      <c r="L84" s="958"/>
      <c r="M84" s="842"/>
      <c r="N84" s="811"/>
      <c r="O84" s="811"/>
      <c r="P84" s="811"/>
      <c r="Q84" s="811"/>
      <c r="R84" s="811"/>
    </row>
    <row r="85" spans="2:18" ht="13.5" customHeight="1" hidden="1">
      <c r="B85" s="205" t="s">
        <v>780</v>
      </c>
      <c r="C85" s="802">
        <v>2876</v>
      </c>
      <c r="D85" s="782">
        <v>6730</v>
      </c>
      <c r="E85" s="782">
        <v>31199</v>
      </c>
      <c r="F85" s="782">
        <v>70</v>
      </c>
      <c r="G85" s="782">
        <v>1828</v>
      </c>
      <c r="H85" s="782">
        <v>1973</v>
      </c>
      <c r="I85" s="74"/>
      <c r="K85" s="205" t="s">
        <v>780</v>
      </c>
      <c r="L85" s="737">
        <v>202</v>
      </c>
      <c r="M85" s="731">
        <v>687</v>
      </c>
      <c r="N85" s="731">
        <v>24</v>
      </c>
      <c r="O85" s="731">
        <v>30</v>
      </c>
      <c r="P85" s="731">
        <v>52</v>
      </c>
      <c r="Q85" s="731">
        <v>1821</v>
      </c>
      <c r="R85" s="731">
        <v>32178</v>
      </c>
    </row>
    <row r="86" spans="2:18" ht="13.5" customHeight="1" hidden="1">
      <c r="B86" s="205" t="s">
        <v>336</v>
      </c>
      <c r="C86" s="786"/>
      <c r="D86" s="791"/>
      <c r="E86" s="791"/>
      <c r="F86" s="791"/>
      <c r="G86" s="791"/>
      <c r="H86" s="791"/>
      <c r="I86" s="74"/>
      <c r="K86" s="205" t="s">
        <v>336</v>
      </c>
      <c r="L86" s="958"/>
      <c r="M86" s="842"/>
      <c r="N86" s="811"/>
      <c r="O86" s="811"/>
      <c r="P86" s="811"/>
      <c r="Q86" s="811"/>
      <c r="R86" s="811"/>
    </row>
    <row r="87" spans="2:18" ht="13.5" customHeight="1" hidden="1">
      <c r="B87" s="205" t="s">
        <v>781</v>
      </c>
      <c r="C87" s="802">
        <v>2974</v>
      </c>
      <c r="D87" s="782">
        <v>6945</v>
      </c>
      <c r="E87" s="782">
        <v>27598</v>
      </c>
      <c r="F87" s="782">
        <v>89</v>
      </c>
      <c r="G87" s="782">
        <v>2342</v>
      </c>
      <c r="H87" s="782">
        <v>2509</v>
      </c>
      <c r="I87" s="74"/>
      <c r="K87" s="205" t="s">
        <v>781</v>
      </c>
      <c r="L87" s="737">
        <v>248</v>
      </c>
      <c r="M87" s="731">
        <v>852</v>
      </c>
      <c r="N87" s="731">
        <v>24</v>
      </c>
      <c r="O87" s="731">
        <v>34</v>
      </c>
      <c r="P87" s="731">
        <v>885</v>
      </c>
      <c r="Q87" s="731">
        <v>1815</v>
      </c>
      <c r="R87" s="731">
        <v>31980</v>
      </c>
    </row>
    <row r="88" spans="2:18" ht="13.5" customHeight="1" hidden="1">
      <c r="B88" s="205" t="s">
        <v>337</v>
      </c>
      <c r="C88" s="786"/>
      <c r="D88" s="791"/>
      <c r="E88" s="791"/>
      <c r="F88" s="791"/>
      <c r="G88" s="791"/>
      <c r="H88" s="791"/>
      <c r="I88" s="74"/>
      <c r="K88" s="205" t="s">
        <v>337</v>
      </c>
      <c r="L88" s="958"/>
      <c r="M88" s="842"/>
      <c r="N88" s="811"/>
      <c r="O88" s="811"/>
      <c r="P88" s="811"/>
      <c r="Q88" s="811"/>
      <c r="R88" s="811"/>
    </row>
    <row r="89" spans="2:18" ht="13.5" customHeight="1" hidden="1">
      <c r="B89" s="205" t="s">
        <v>782</v>
      </c>
      <c r="C89" s="802">
        <v>3034</v>
      </c>
      <c r="D89" s="782">
        <v>7142</v>
      </c>
      <c r="E89" s="782">
        <v>34762</v>
      </c>
      <c r="F89" s="782">
        <v>56</v>
      </c>
      <c r="G89" s="782">
        <v>1113</v>
      </c>
      <c r="H89" s="782">
        <v>1193</v>
      </c>
      <c r="I89" s="74"/>
      <c r="K89" s="205" t="s">
        <v>782</v>
      </c>
      <c r="L89" s="737">
        <v>189</v>
      </c>
      <c r="M89" s="731">
        <v>646</v>
      </c>
      <c r="N89" s="731">
        <v>24</v>
      </c>
      <c r="O89" s="731">
        <v>33</v>
      </c>
      <c r="P89" s="731">
        <v>880</v>
      </c>
      <c r="Q89" s="731">
        <v>1819</v>
      </c>
      <c r="R89" s="731">
        <v>31839</v>
      </c>
    </row>
    <row r="90" spans="2:18" ht="0.75" customHeight="1">
      <c r="B90" s="205" t="s">
        <v>338</v>
      </c>
      <c r="C90" s="786"/>
      <c r="D90" s="791"/>
      <c r="E90" s="791"/>
      <c r="F90" s="791"/>
      <c r="G90" s="791"/>
      <c r="H90" s="791"/>
      <c r="I90" s="74"/>
      <c r="K90" s="205" t="s">
        <v>338</v>
      </c>
      <c r="L90" s="958"/>
      <c r="M90" s="842"/>
      <c r="N90" s="811"/>
      <c r="O90" s="811"/>
      <c r="P90" s="811"/>
      <c r="Q90" s="811"/>
      <c r="R90" s="811"/>
    </row>
    <row r="91" spans="2:18" ht="21.75" customHeight="1">
      <c r="B91" s="205" t="s">
        <v>784</v>
      </c>
      <c r="C91" s="37">
        <f>C98</f>
        <v>2819</v>
      </c>
      <c r="D91" s="37">
        <f>D98</f>
        <v>6156</v>
      </c>
      <c r="E91" s="37">
        <f>SUM(E92:E99)</f>
        <v>108527</v>
      </c>
      <c r="F91" s="37">
        <f>SUM(F92:F99)</f>
        <v>372</v>
      </c>
      <c r="G91" s="37">
        <f>SUM(G92:G99)</f>
        <v>8632</v>
      </c>
      <c r="H91" s="37">
        <f>SUM(H92:H99)</f>
        <v>10052</v>
      </c>
      <c r="I91" s="74"/>
      <c r="K91" s="205" t="s">
        <v>784</v>
      </c>
      <c r="L91" s="68">
        <f>SUM(L92:L99)</f>
        <v>925</v>
      </c>
      <c r="M91" s="68">
        <f>SUM(M92:M99)</f>
        <v>3257</v>
      </c>
      <c r="N91" s="68">
        <f>N98</f>
        <v>18</v>
      </c>
      <c r="O91" s="68">
        <f>O98</f>
        <v>30</v>
      </c>
      <c r="P91" s="68"/>
      <c r="Q91" s="68">
        <f>Q98</f>
        <v>1772</v>
      </c>
      <c r="R91" s="68">
        <f>SUM(R92:R99)</f>
        <v>126149</v>
      </c>
    </row>
    <row r="92" spans="2:18" ht="13.5" customHeight="1" hidden="1">
      <c r="B92" s="205" t="s">
        <v>779</v>
      </c>
      <c r="C92" s="802">
        <v>2590</v>
      </c>
      <c r="D92" s="782">
        <v>5547</v>
      </c>
      <c r="E92" s="782">
        <v>25399</v>
      </c>
      <c r="F92" s="782">
        <v>78</v>
      </c>
      <c r="G92" s="782">
        <v>1611</v>
      </c>
      <c r="H92" s="782">
        <v>1853</v>
      </c>
      <c r="I92" s="74"/>
      <c r="K92" s="205" t="s">
        <v>779</v>
      </c>
      <c r="L92" s="737">
        <v>245</v>
      </c>
      <c r="M92" s="731">
        <v>839</v>
      </c>
      <c r="N92" s="731">
        <v>24</v>
      </c>
      <c r="O92" s="731">
        <v>35</v>
      </c>
      <c r="P92" s="731"/>
      <c r="Q92" s="731">
        <v>1791</v>
      </c>
      <c r="R92" s="731">
        <v>31298</v>
      </c>
    </row>
    <row r="93" spans="2:18" ht="13.5" customHeight="1" hidden="1">
      <c r="B93" s="205" t="s">
        <v>335</v>
      </c>
      <c r="C93" s="786"/>
      <c r="D93" s="791"/>
      <c r="E93" s="791"/>
      <c r="F93" s="791"/>
      <c r="G93" s="791"/>
      <c r="H93" s="791"/>
      <c r="I93" s="74"/>
      <c r="K93" s="205" t="s">
        <v>335</v>
      </c>
      <c r="L93" s="957"/>
      <c r="M93" s="956"/>
      <c r="N93" s="811"/>
      <c r="O93" s="811"/>
      <c r="P93" s="811"/>
      <c r="Q93" s="811"/>
      <c r="R93" s="811"/>
    </row>
    <row r="94" spans="2:18" ht="13.5" customHeight="1" hidden="1">
      <c r="B94" s="205" t="s">
        <v>780</v>
      </c>
      <c r="C94" s="802">
        <v>2683</v>
      </c>
      <c r="D94" s="782">
        <v>5755</v>
      </c>
      <c r="E94" s="782">
        <v>27440</v>
      </c>
      <c r="F94" s="782">
        <v>89</v>
      </c>
      <c r="G94" s="782">
        <v>2053</v>
      </c>
      <c r="H94" s="782">
        <v>2250</v>
      </c>
      <c r="I94" s="74"/>
      <c r="K94" s="205" t="s">
        <v>780</v>
      </c>
      <c r="L94" s="737">
        <v>241</v>
      </c>
      <c r="M94" s="731">
        <v>868</v>
      </c>
      <c r="N94" s="731">
        <v>28</v>
      </c>
      <c r="O94" s="731">
        <v>32</v>
      </c>
      <c r="P94" s="731"/>
      <c r="Q94" s="731">
        <v>1810</v>
      </c>
      <c r="R94" s="731">
        <v>31953</v>
      </c>
    </row>
    <row r="95" spans="2:18" ht="13.5" customHeight="1" hidden="1">
      <c r="B95" s="205" t="s">
        <v>336</v>
      </c>
      <c r="C95" s="786"/>
      <c r="D95" s="791"/>
      <c r="E95" s="791"/>
      <c r="F95" s="791"/>
      <c r="G95" s="791"/>
      <c r="H95" s="791"/>
      <c r="I95" s="74"/>
      <c r="K95" s="205" t="s">
        <v>336</v>
      </c>
      <c r="L95" s="957"/>
      <c r="M95" s="956"/>
      <c r="N95" s="811"/>
      <c r="O95" s="811"/>
      <c r="P95" s="811"/>
      <c r="Q95" s="811"/>
      <c r="R95" s="811"/>
    </row>
    <row r="96" spans="2:18" ht="13.5" customHeight="1" hidden="1">
      <c r="B96" s="205" t="s">
        <v>781</v>
      </c>
      <c r="C96" s="802">
        <v>2770</v>
      </c>
      <c r="D96" s="782">
        <v>6020</v>
      </c>
      <c r="E96" s="782">
        <v>25108</v>
      </c>
      <c r="F96" s="782">
        <v>100</v>
      </c>
      <c r="G96" s="782">
        <v>2324</v>
      </c>
      <c r="H96" s="782">
        <v>2863</v>
      </c>
      <c r="I96" s="74"/>
      <c r="K96" s="205" t="s">
        <v>781</v>
      </c>
      <c r="L96" s="737">
        <v>252</v>
      </c>
      <c r="M96" s="731">
        <v>932</v>
      </c>
      <c r="N96" s="731">
        <v>21</v>
      </c>
      <c r="O96" s="731">
        <v>28</v>
      </c>
      <c r="P96" s="731"/>
      <c r="Q96" s="731">
        <v>1790</v>
      </c>
      <c r="R96" s="731">
        <v>31665</v>
      </c>
    </row>
    <row r="97" spans="2:18" ht="13.5" customHeight="1" hidden="1">
      <c r="B97" s="205" t="s">
        <v>337</v>
      </c>
      <c r="C97" s="786"/>
      <c r="D97" s="791"/>
      <c r="E97" s="791"/>
      <c r="F97" s="791"/>
      <c r="G97" s="791"/>
      <c r="H97" s="791"/>
      <c r="I97" s="74"/>
      <c r="K97" s="205" t="s">
        <v>337</v>
      </c>
      <c r="L97" s="957"/>
      <c r="M97" s="956"/>
      <c r="N97" s="811"/>
      <c r="O97" s="811"/>
      <c r="P97" s="811"/>
      <c r="Q97" s="811"/>
      <c r="R97" s="811"/>
    </row>
    <row r="98" spans="2:18" ht="13.5" customHeight="1" hidden="1">
      <c r="B98" s="205" t="s">
        <v>782</v>
      </c>
      <c r="C98" s="802">
        <v>2819</v>
      </c>
      <c r="D98" s="782">
        <v>6156</v>
      </c>
      <c r="E98" s="782">
        <v>30580</v>
      </c>
      <c r="F98" s="782">
        <v>105</v>
      </c>
      <c r="G98" s="782">
        <v>2644</v>
      </c>
      <c r="H98" s="782">
        <v>3086</v>
      </c>
      <c r="I98" s="74"/>
      <c r="K98" s="205" t="s">
        <v>782</v>
      </c>
      <c r="L98" s="737">
        <v>187</v>
      </c>
      <c r="M98" s="731">
        <v>618</v>
      </c>
      <c r="N98" s="731">
        <v>18</v>
      </c>
      <c r="O98" s="731">
        <v>30</v>
      </c>
      <c r="P98" s="731"/>
      <c r="Q98" s="731">
        <v>1772</v>
      </c>
      <c r="R98" s="731">
        <v>31233</v>
      </c>
    </row>
    <row r="99" spans="2:18" ht="13.5" customHeight="1" hidden="1">
      <c r="B99" s="205" t="s">
        <v>338</v>
      </c>
      <c r="C99" s="786"/>
      <c r="D99" s="791"/>
      <c r="E99" s="791"/>
      <c r="F99" s="791"/>
      <c r="G99" s="791"/>
      <c r="H99" s="791"/>
      <c r="I99" s="74"/>
      <c r="K99" s="205" t="s">
        <v>338</v>
      </c>
      <c r="L99" s="957"/>
      <c r="M99" s="956"/>
      <c r="N99" s="811"/>
      <c r="O99" s="811"/>
      <c r="P99" s="811"/>
      <c r="Q99" s="811"/>
      <c r="R99" s="811"/>
    </row>
    <row r="100" spans="2:18" s="74" customFormat="1" ht="6" customHeight="1">
      <c r="B100" s="805" t="s">
        <v>785</v>
      </c>
      <c r="C100" s="802">
        <v>2945</v>
      </c>
      <c r="D100" s="782">
        <v>6579</v>
      </c>
      <c r="E100" s="734">
        <f>SUM(E102:E109)</f>
        <v>121051</v>
      </c>
      <c r="F100" s="734">
        <f>SUM(F102:F109)</f>
        <v>466</v>
      </c>
      <c r="G100" s="734">
        <f>SUM(G102:G109)</f>
        <v>9396</v>
      </c>
      <c r="H100" s="734">
        <f>SUM(H102:H109)</f>
        <v>11586</v>
      </c>
      <c r="K100" s="205"/>
      <c r="L100" s="68"/>
      <c r="M100" s="68"/>
      <c r="N100" s="68"/>
      <c r="O100" s="68"/>
      <c r="P100" s="68"/>
      <c r="Q100" s="68"/>
      <c r="R100" s="68"/>
    </row>
    <row r="101" spans="2:18" ht="13.5" customHeight="1">
      <c r="B101" s="805"/>
      <c r="C101" s="786"/>
      <c r="D101" s="791"/>
      <c r="E101" s="734"/>
      <c r="F101" s="734"/>
      <c r="G101" s="734"/>
      <c r="H101" s="734"/>
      <c r="I101" s="74"/>
      <c r="K101" s="205" t="s">
        <v>785</v>
      </c>
      <c r="L101" s="68">
        <f>SUM(L102:L108)</f>
        <v>860</v>
      </c>
      <c r="M101" s="68">
        <f>SUM(M102:M108)</f>
        <v>3099</v>
      </c>
      <c r="N101" s="68">
        <v>18</v>
      </c>
      <c r="O101" s="68">
        <v>24</v>
      </c>
      <c r="P101" s="68"/>
      <c r="Q101" s="68">
        <v>1740</v>
      </c>
      <c r="R101" s="68">
        <f>SUM(R102:R108)</f>
        <v>122121</v>
      </c>
    </row>
    <row r="102" spans="2:18" ht="13.5" customHeight="1" hidden="1">
      <c r="B102" s="205" t="s">
        <v>779</v>
      </c>
      <c r="C102" s="802">
        <v>2725</v>
      </c>
      <c r="D102" s="782">
        <v>6038</v>
      </c>
      <c r="E102" s="782">
        <v>28894</v>
      </c>
      <c r="F102" s="782">
        <v>106</v>
      </c>
      <c r="G102" s="782">
        <v>2378</v>
      </c>
      <c r="H102" s="782">
        <v>2742</v>
      </c>
      <c r="I102" s="74"/>
      <c r="K102" s="205" t="s">
        <v>779</v>
      </c>
      <c r="L102" s="737">
        <v>162</v>
      </c>
      <c r="M102" s="731">
        <v>572</v>
      </c>
      <c r="N102" s="731">
        <v>19</v>
      </c>
      <c r="O102" s="731">
        <v>28</v>
      </c>
      <c r="P102" s="731"/>
      <c r="Q102" s="731">
        <v>1727</v>
      </c>
      <c r="R102" s="731">
        <v>30116</v>
      </c>
    </row>
    <row r="103" spans="2:18" ht="13.5" customHeight="1" hidden="1">
      <c r="B103" s="205" t="s">
        <v>335</v>
      </c>
      <c r="C103" s="786"/>
      <c r="D103" s="791"/>
      <c r="E103" s="791"/>
      <c r="F103" s="791"/>
      <c r="G103" s="791"/>
      <c r="H103" s="791"/>
      <c r="I103" s="74"/>
      <c r="K103" s="205" t="s">
        <v>335</v>
      </c>
      <c r="L103" s="957"/>
      <c r="M103" s="956"/>
      <c r="N103" s="811"/>
      <c r="O103" s="811"/>
      <c r="P103" s="811"/>
      <c r="Q103" s="811"/>
      <c r="R103" s="811"/>
    </row>
    <row r="104" spans="2:18" ht="13.5" customHeight="1" hidden="1">
      <c r="B104" s="205" t="s">
        <v>780</v>
      </c>
      <c r="C104" s="782">
        <v>2826</v>
      </c>
      <c r="D104" s="782">
        <v>6266</v>
      </c>
      <c r="E104" s="782">
        <v>30457</v>
      </c>
      <c r="F104" s="782">
        <v>110</v>
      </c>
      <c r="G104" s="782">
        <v>2222</v>
      </c>
      <c r="H104" s="782">
        <v>2878</v>
      </c>
      <c r="I104" s="74"/>
      <c r="K104" s="205" t="s">
        <v>780</v>
      </c>
      <c r="L104" s="731">
        <v>185</v>
      </c>
      <c r="M104" s="731">
        <v>646</v>
      </c>
      <c r="N104" s="731">
        <v>20</v>
      </c>
      <c r="O104" s="731">
        <v>28</v>
      </c>
      <c r="P104" s="161"/>
      <c r="Q104" s="731">
        <v>1740</v>
      </c>
      <c r="R104" s="731">
        <v>30881</v>
      </c>
    </row>
    <row r="105" spans="2:18" ht="13.5" customHeight="1" hidden="1">
      <c r="B105" s="205" t="s">
        <v>336</v>
      </c>
      <c r="C105" s="791"/>
      <c r="D105" s="791"/>
      <c r="E105" s="791"/>
      <c r="F105" s="791"/>
      <c r="G105" s="791"/>
      <c r="H105" s="791"/>
      <c r="I105" s="74"/>
      <c r="K105" s="205" t="s">
        <v>336</v>
      </c>
      <c r="L105" s="956"/>
      <c r="M105" s="956"/>
      <c r="N105" s="811"/>
      <c r="O105" s="811"/>
      <c r="P105" s="161"/>
      <c r="Q105" s="811"/>
      <c r="R105" s="811"/>
    </row>
    <row r="106" spans="2:18" ht="13.5" customHeight="1" hidden="1">
      <c r="B106" s="205" t="s">
        <v>781</v>
      </c>
      <c r="C106" s="782">
        <v>2912</v>
      </c>
      <c r="D106" s="782">
        <v>6424</v>
      </c>
      <c r="E106" s="782">
        <v>27651</v>
      </c>
      <c r="F106" s="782">
        <v>132</v>
      </c>
      <c r="G106" s="782">
        <v>2504</v>
      </c>
      <c r="H106" s="782">
        <v>3021</v>
      </c>
      <c r="I106" s="74"/>
      <c r="K106" s="205" t="s">
        <v>781</v>
      </c>
      <c r="L106" s="731">
        <v>265</v>
      </c>
      <c r="M106" s="731">
        <v>1001</v>
      </c>
      <c r="N106" s="731">
        <v>18</v>
      </c>
      <c r="O106" s="731">
        <v>25</v>
      </c>
      <c r="P106" s="731"/>
      <c r="Q106" s="731">
        <v>1729</v>
      </c>
      <c r="R106" s="731">
        <v>30565</v>
      </c>
    </row>
    <row r="107" spans="2:18" ht="13.5" customHeight="1" hidden="1">
      <c r="B107" s="205" t="s">
        <v>337</v>
      </c>
      <c r="C107" s="791"/>
      <c r="D107" s="791"/>
      <c r="E107" s="791"/>
      <c r="F107" s="791"/>
      <c r="G107" s="791"/>
      <c r="H107" s="791"/>
      <c r="I107" s="74"/>
      <c r="K107" s="205" t="s">
        <v>337</v>
      </c>
      <c r="L107" s="956"/>
      <c r="M107" s="956"/>
      <c r="N107" s="956"/>
      <c r="O107" s="956"/>
      <c r="P107" s="956"/>
      <c r="Q107" s="956"/>
      <c r="R107" s="956"/>
    </row>
    <row r="108" spans="2:18" ht="13.5" customHeight="1">
      <c r="B108" s="205" t="s">
        <v>782</v>
      </c>
      <c r="C108" s="782">
        <v>2945</v>
      </c>
      <c r="D108" s="782">
        <v>6579</v>
      </c>
      <c r="E108" s="782">
        <v>34049</v>
      </c>
      <c r="F108" s="782">
        <v>118</v>
      </c>
      <c r="G108" s="782">
        <v>2292</v>
      </c>
      <c r="H108" s="782">
        <v>2945</v>
      </c>
      <c r="I108" s="74"/>
      <c r="K108" s="205" t="s">
        <v>782</v>
      </c>
      <c r="L108" s="731">
        <v>248</v>
      </c>
      <c r="M108" s="731">
        <v>880</v>
      </c>
      <c r="N108" s="731">
        <v>18</v>
      </c>
      <c r="O108" s="731">
        <v>24</v>
      </c>
      <c r="P108" s="731"/>
      <c r="Q108" s="731">
        <v>1740</v>
      </c>
      <c r="R108" s="731">
        <v>30559</v>
      </c>
    </row>
    <row r="109" spans="2:18" ht="13.5" customHeight="1">
      <c r="B109" s="205" t="s">
        <v>338</v>
      </c>
      <c r="C109" s="791"/>
      <c r="D109" s="791"/>
      <c r="E109" s="791"/>
      <c r="F109" s="791"/>
      <c r="G109" s="791"/>
      <c r="H109" s="791"/>
      <c r="I109" s="74"/>
      <c r="K109" s="205" t="s">
        <v>338</v>
      </c>
      <c r="L109" s="956"/>
      <c r="M109" s="956"/>
      <c r="N109" s="956"/>
      <c r="O109" s="956"/>
      <c r="P109" s="956"/>
      <c r="Q109" s="956"/>
      <c r="R109" s="956"/>
    </row>
    <row r="110" spans="2:18" s="130" customFormat="1" ht="13.5" customHeight="1">
      <c r="B110" s="380" t="s">
        <v>798</v>
      </c>
      <c r="C110" s="68">
        <v>3174</v>
      </c>
      <c r="D110" s="68">
        <v>6970</v>
      </c>
      <c r="E110" s="68">
        <f>SUM(E111:E118)</f>
        <v>141153.058</v>
      </c>
      <c r="F110" s="68">
        <f>SUM(F111:F118)</f>
        <v>497</v>
      </c>
      <c r="G110" s="68">
        <f>SUM(G111:G118)</f>
        <v>10027</v>
      </c>
      <c r="H110" s="68">
        <f>SUM(H111:H118)</f>
        <v>13497.776000000002</v>
      </c>
      <c r="I110" s="361"/>
      <c r="K110" s="380" t="s">
        <v>798</v>
      </c>
      <c r="L110" s="379">
        <f>SUM(L111:L118)</f>
        <v>886</v>
      </c>
      <c r="M110" s="379">
        <f aca="true" t="shared" si="0" ref="M110:R110">SUM(M111:M118)</f>
        <v>4334.372</v>
      </c>
      <c r="N110" s="379">
        <f t="shared" si="0"/>
        <v>66</v>
      </c>
      <c r="O110" s="379">
        <f t="shared" si="0"/>
        <v>89</v>
      </c>
      <c r="P110" s="379">
        <f t="shared" si="0"/>
        <v>0</v>
      </c>
      <c r="Q110" s="379">
        <f t="shared" si="0"/>
        <v>7163</v>
      </c>
      <c r="R110" s="379">
        <f t="shared" si="0"/>
        <v>125793</v>
      </c>
    </row>
    <row r="111" spans="2:18" ht="13.5" customHeight="1">
      <c r="B111" s="205" t="s">
        <v>779</v>
      </c>
      <c r="C111" s="782">
        <v>2845</v>
      </c>
      <c r="D111" s="782">
        <v>6233</v>
      </c>
      <c r="E111" s="782">
        <v>29704</v>
      </c>
      <c r="F111" s="782">
        <v>91</v>
      </c>
      <c r="G111" s="782">
        <v>1585</v>
      </c>
      <c r="H111" s="782">
        <v>2007</v>
      </c>
      <c r="I111" s="74"/>
      <c r="K111" s="205" t="s">
        <v>779</v>
      </c>
      <c r="L111" s="731">
        <v>207</v>
      </c>
      <c r="M111" s="731">
        <v>805</v>
      </c>
      <c r="N111" s="731">
        <v>16</v>
      </c>
      <c r="O111" s="731">
        <v>21</v>
      </c>
      <c r="P111" s="731"/>
      <c r="Q111" s="731">
        <v>1774</v>
      </c>
      <c r="R111" s="731">
        <v>31032</v>
      </c>
    </row>
    <row r="112" spans="2:18" ht="13.5" customHeight="1">
      <c r="B112" s="205" t="s">
        <v>335</v>
      </c>
      <c r="C112" s="791"/>
      <c r="D112" s="791"/>
      <c r="E112" s="791"/>
      <c r="F112" s="791"/>
      <c r="G112" s="791"/>
      <c r="H112" s="791"/>
      <c r="I112" s="74"/>
      <c r="K112" s="205" t="s">
        <v>335</v>
      </c>
      <c r="L112" s="956"/>
      <c r="M112" s="956"/>
      <c r="N112" s="956"/>
      <c r="O112" s="956"/>
      <c r="P112" s="956"/>
      <c r="Q112" s="956"/>
      <c r="R112" s="956"/>
    </row>
    <row r="113" spans="2:18" ht="13.5" customHeight="1">
      <c r="B113" s="205" t="s">
        <v>705</v>
      </c>
      <c r="C113" s="782">
        <v>2982</v>
      </c>
      <c r="D113" s="782">
        <v>6584</v>
      </c>
      <c r="E113" s="782">
        <v>31511.9</v>
      </c>
      <c r="F113" s="782">
        <v>113</v>
      </c>
      <c r="G113" s="782">
        <v>2788</v>
      </c>
      <c r="H113" s="782">
        <v>3731.618</v>
      </c>
      <c r="I113" s="74"/>
      <c r="K113" s="205" t="s">
        <v>705</v>
      </c>
      <c r="L113" s="731">
        <v>251</v>
      </c>
      <c r="M113" s="731">
        <v>966</v>
      </c>
      <c r="N113" s="731">
        <v>16</v>
      </c>
      <c r="O113" s="731">
        <v>22</v>
      </c>
      <c r="P113" s="731"/>
      <c r="Q113" s="731">
        <v>1788</v>
      </c>
      <c r="R113" s="731">
        <v>31314</v>
      </c>
    </row>
    <row r="114" spans="2:18" ht="13.5" customHeight="1">
      <c r="B114" s="205" t="s">
        <v>336</v>
      </c>
      <c r="C114" s="719"/>
      <c r="D114" s="719"/>
      <c r="E114" s="719"/>
      <c r="F114" s="719"/>
      <c r="G114" s="719"/>
      <c r="H114" s="719"/>
      <c r="I114" s="74"/>
      <c r="K114" s="205" t="s">
        <v>336</v>
      </c>
      <c r="L114" s="879"/>
      <c r="M114" s="879"/>
      <c r="N114" s="879"/>
      <c r="O114" s="879"/>
      <c r="P114" s="879"/>
      <c r="Q114" s="879"/>
      <c r="R114" s="879"/>
    </row>
    <row r="115" spans="2:18" ht="13.5" customHeight="1">
      <c r="B115" s="205" t="s">
        <v>706</v>
      </c>
      <c r="C115" s="782">
        <v>3081</v>
      </c>
      <c r="D115" s="782">
        <v>6715</v>
      </c>
      <c r="E115" s="782">
        <v>33947</v>
      </c>
      <c r="F115" s="782">
        <v>137</v>
      </c>
      <c r="G115" s="782">
        <v>2615</v>
      </c>
      <c r="H115" s="782">
        <v>3570</v>
      </c>
      <c r="I115" s="74"/>
      <c r="K115" s="205" t="s">
        <v>706</v>
      </c>
      <c r="L115" s="731">
        <v>198</v>
      </c>
      <c r="M115" s="731">
        <v>807</v>
      </c>
      <c r="N115" s="731">
        <v>17</v>
      </c>
      <c r="O115" s="731">
        <v>23</v>
      </c>
      <c r="P115" s="731"/>
      <c r="Q115" s="731">
        <v>1799</v>
      </c>
      <c r="R115" s="731">
        <v>31656</v>
      </c>
    </row>
    <row r="116" spans="2:18" ht="13.5" customHeight="1">
      <c r="B116" s="205" t="s">
        <v>337</v>
      </c>
      <c r="C116" s="719"/>
      <c r="D116" s="782"/>
      <c r="E116" s="719"/>
      <c r="F116" s="719"/>
      <c r="G116" s="719"/>
      <c r="H116" s="719"/>
      <c r="I116" s="74"/>
      <c r="K116" s="205" t="s">
        <v>337</v>
      </c>
      <c r="L116" s="879"/>
      <c r="M116" s="879"/>
      <c r="N116" s="879"/>
      <c r="O116" s="879"/>
      <c r="P116" s="879"/>
      <c r="Q116" s="879"/>
      <c r="R116" s="879"/>
    </row>
    <row r="117" spans="2:18" ht="13.5" customHeight="1">
      <c r="B117" s="205" t="s">
        <v>707</v>
      </c>
      <c r="C117" s="782">
        <v>3174</v>
      </c>
      <c r="D117" s="782">
        <v>6970</v>
      </c>
      <c r="E117" s="782">
        <v>45990.158</v>
      </c>
      <c r="F117" s="782">
        <v>156</v>
      </c>
      <c r="G117" s="782">
        <v>3039</v>
      </c>
      <c r="H117" s="782">
        <v>4189.158</v>
      </c>
      <c r="I117" s="74"/>
      <c r="K117" s="205" t="s">
        <v>706</v>
      </c>
      <c r="L117" s="731">
        <v>230</v>
      </c>
      <c r="M117" s="731">
        <v>1756.372</v>
      </c>
      <c r="N117" s="731">
        <v>17</v>
      </c>
      <c r="O117" s="731">
        <v>23</v>
      </c>
      <c r="P117" s="731"/>
      <c r="Q117" s="731">
        <v>1802</v>
      </c>
      <c r="R117" s="731">
        <v>31791</v>
      </c>
    </row>
    <row r="118" spans="2:18" ht="13.5" customHeight="1" thickBot="1">
      <c r="B118" s="205" t="s">
        <v>338</v>
      </c>
      <c r="C118" s="719"/>
      <c r="D118" s="804"/>
      <c r="E118" s="719"/>
      <c r="F118" s="719"/>
      <c r="G118" s="719"/>
      <c r="H118" s="719"/>
      <c r="I118" s="74"/>
      <c r="K118" s="205" t="s">
        <v>337</v>
      </c>
      <c r="L118" s="879"/>
      <c r="M118" s="879"/>
      <c r="N118" s="879"/>
      <c r="O118" s="879"/>
      <c r="P118" s="879"/>
      <c r="Q118" s="879"/>
      <c r="R118" s="879"/>
    </row>
    <row r="119" spans="2:18" ht="21" customHeight="1">
      <c r="B119" s="206" t="s">
        <v>786</v>
      </c>
      <c r="C119" s="806">
        <f aca="true" t="shared" si="1" ref="C119:H119">(C117-C115)/C115*100</f>
        <v>3.0185004868549172</v>
      </c>
      <c r="D119" s="744">
        <f t="shared" si="1"/>
        <v>3.79746835443038</v>
      </c>
      <c r="E119" s="744">
        <f t="shared" si="1"/>
        <v>35.476354317023606</v>
      </c>
      <c r="F119" s="744">
        <f t="shared" si="1"/>
        <v>13.86861313868613</v>
      </c>
      <c r="G119" s="744">
        <f t="shared" si="1"/>
        <v>16.21414913957935</v>
      </c>
      <c r="H119" s="744">
        <f t="shared" si="1"/>
        <v>17.343361344537826</v>
      </c>
      <c r="I119" s="74"/>
      <c r="K119" s="206" t="s">
        <v>786</v>
      </c>
      <c r="L119" s="806">
        <f>(L117-L115)/L115*100</f>
        <v>16.161616161616163</v>
      </c>
      <c r="M119" s="744">
        <f aca="true" t="shared" si="2" ref="M119:R119">(M117-M115)/M115*100</f>
        <v>117.64213135068155</v>
      </c>
      <c r="N119" s="889">
        <v>0</v>
      </c>
      <c r="O119" s="889">
        <v>0</v>
      </c>
      <c r="P119" s="744" t="e">
        <f t="shared" si="2"/>
        <v>#DIV/0!</v>
      </c>
      <c r="Q119" s="744">
        <f t="shared" si="2"/>
        <v>0.16675931072818231</v>
      </c>
      <c r="R119" s="744">
        <f t="shared" si="2"/>
        <v>0.42645943896891586</v>
      </c>
    </row>
    <row r="120" spans="2:18" ht="21" customHeight="1" thickBot="1">
      <c r="B120" s="265" t="s">
        <v>787</v>
      </c>
      <c r="C120" s="807"/>
      <c r="D120" s="745"/>
      <c r="E120" s="745"/>
      <c r="F120" s="745"/>
      <c r="G120" s="745"/>
      <c r="H120" s="745"/>
      <c r="K120" s="207" t="s">
        <v>787</v>
      </c>
      <c r="L120" s="807"/>
      <c r="M120" s="745"/>
      <c r="N120" s="748"/>
      <c r="O120" s="748"/>
      <c r="P120" s="745"/>
      <c r="Q120" s="745"/>
      <c r="R120" s="745"/>
    </row>
    <row r="121" spans="2:18" ht="21" customHeight="1">
      <c r="B121" s="206" t="s">
        <v>788</v>
      </c>
      <c r="C121" s="806">
        <f aca="true" t="shared" si="3" ref="C121:H121">(C117-C108)/C108*100</f>
        <v>7.775891341256366</v>
      </c>
      <c r="D121" s="744">
        <f t="shared" si="3"/>
        <v>5.943152454780361</v>
      </c>
      <c r="E121" s="744">
        <f t="shared" si="3"/>
        <v>35.070510147140894</v>
      </c>
      <c r="F121" s="744">
        <f t="shared" si="3"/>
        <v>32.20338983050847</v>
      </c>
      <c r="G121" s="744">
        <f t="shared" si="3"/>
        <v>32.59162303664922</v>
      </c>
      <c r="H121" s="744">
        <f t="shared" si="3"/>
        <v>42.246451612903236</v>
      </c>
      <c r="K121" s="206" t="s">
        <v>788</v>
      </c>
      <c r="L121" s="806">
        <f>(L117-L108)/L108*100</f>
        <v>-7.258064516129033</v>
      </c>
      <c r="M121" s="744">
        <f aca="true" t="shared" si="4" ref="M121:R121">(M117-M108)/M108*100</f>
        <v>99.58772727272728</v>
      </c>
      <c r="N121" s="744">
        <f t="shared" si="4"/>
        <v>-5.555555555555555</v>
      </c>
      <c r="O121" s="744">
        <f t="shared" si="4"/>
        <v>-4.166666666666666</v>
      </c>
      <c r="P121" s="744" t="e">
        <f t="shared" si="4"/>
        <v>#DIV/0!</v>
      </c>
      <c r="Q121" s="744">
        <f t="shared" si="4"/>
        <v>3.5632183908045976</v>
      </c>
      <c r="R121" s="744">
        <f t="shared" si="4"/>
        <v>4.031545534866979</v>
      </c>
    </row>
    <row r="122" spans="2:18" ht="21" customHeight="1" thickBot="1">
      <c r="B122" s="265" t="s">
        <v>789</v>
      </c>
      <c r="C122" s="807"/>
      <c r="D122" s="745"/>
      <c r="E122" s="745"/>
      <c r="F122" s="745"/>
      <c r="G122" s="745"/>
      <c r="H122" s="745"/>
      <c r="K122" s="207" t="s">
        <v>789</v>
      </c>
      <c r="L122" s="807"/>
      <c r="M122" s="745"/>
      <c r="N122" s="745"/>
      <c r="O122" s="745"/>
      <c r="P122" s="745"/>
      <c r="Q122" s="745"/>
      <c r="R122" s="745"/>
    </row>
    <row r="123" spans="2:18" ht="18" customHeight="1">
      <c r="B123" s="16" t="s">
        <v>790</v>
      </c>
      <c r="K123" s="16" t="s">
        <v>790</v>
      </c>
      <c r="L123" s="276"/>
      <c r="M123" s="172"/>
      <c r="N123" s="375"/>
      <c r="O123" s="172"/>
      <c r="P123" s="172"/>
      <c r="Q123" s="172"/>
      <c r="R123" s="172"/>
    </row>
    <row r="124" spans="2:11" ht="18" customHeight="1">
      <c r="B124" s="156" t="s">
        <v>791</v>
      </c>
      <c r="K124" s="16" t="s">
        <v>792</v>
      </c>
    </row>
    <row r="125" spans="2:11" ht="18" customHeight="1">
      <c r="B125" s="164" t="s">
        <v>793</v>
      </c>
      <c r="K125" s="340"/>
    </row>
    <row r="126" spans="2:18" ht="19.5" customHeight="1">
      <c r="B126" s="56" t="s">
        <v>794</v>
      </c>
      <c r="C126" s="56"/>
      <c r="D126" s="56"/>
      <c r="E126" s="56"/>
      <c r="F126" s="56"/>
      <c r="G126" s="56"/>
      <c r="H126" s="56"/>
      <c r="K126" s="56" t="s">
        <v>795</v>
      </c>
      <c r="L126" s="56"/>
      <c r="M126" s="56"/>
      <c r="N126" s="56"/>
      <c r="O126" s="56"/>
      <c r="P126" s="56"/>
      <c r="Q126" s="56"/>
      <c r="R126" s="56"/>
    </row>
  </sheetData>
  <mergeCells count="375">
    <mergeCell ref="P108:P109"/>
    <mergeCell ref="Q108:Q109"/>
    <mergeCell ref="R108:R109"/>
    <mergeCell ref="L108:L109"/>
    <mergeCell ref="M108:M109"/>
    <mergeCell ref="N108:N109"/>
    <mergeCell ref="O108:O109"/>
    <mergeCell ref="R98:R99"/>
    <mergeCell ref="N98:N99"/>
    <mergeCell ref="O98:O99"/>
    <mergeCell ref="P98:P99"/>
    <mergeCell ref="Q98:Q99"/>
    <mergeCell ref="G98:G99"/>
    <mergeCell ref="H98:H99"/>
    <mergeCell ref="L98:L99"/>
    <mergeCell ref="M98:M99"/>
    <mergeCell ref="C98:C99"/>
    <mergeCell ref="D98:D99"/>
    <mergeCell ref="E98:E99"/>
    <mergeCell ref="F98:F99"/>
    <mergeCell ref="R92:R93"/>
    <mergeCell ref="N42:O43"/>
    <mergeCell ref="N44:O45"/>
    <mergeCell ref="N92:N93"/>
    <mergeCell ref="O92:O93"/>
    <mergeCell ref="P92:P93"/>
    <mergeCell ref="Q92:Q93"/>
    <mergeCell ref="O48:O49"/>
    <mergeCell ref="Q48:Q49"/>
    <mergeCell ref="R48:R49"/>
    <mergeCell ref="G92:G93"/>
    <mergeCell ref="H92:H93"/>
    <mergeCell ref="L92:L93"/>
    <mergeCell ref="M92:M93"/>
    <mergeCell ref="C92:C93"/>
    <mergeCell ref="D92:D93"/>
    <mergeCell ref="E92:E93"/>
    <mergeCell ref="F92:F93"/>
    <mergeCell ref="G87:G88"/>
    <mergeCell ref="H87:H88"/>
    <mergeCell ref="C87:C88"/>
    <mergeCell ref="D87:D88"/>
    <mergeCell ref="E87:E88"/>
    <mergeCell ref="F87:F88"/>
    <mergeCell ref="F80:F81"/>
    <mergeCell ref="G83:G84"/>
    <mergeCell ref="E76:E77"/>
    <mergeCell ref="F76:F77"/>
    <mergeCell ref="G76:G77"/>
    <mergeCell ref="H121:H122"/>
    <mergeCell ref="C78:C79"/>
    <mergeCell ref="D78:D79"/>
    <mergeCell ref="E78:E79"/>
    <mergeCell ref="G80:G81"/>
    <mergeCell ref="H80:H81"/>
    <mergeCell ref="F78:F79"/>
    <mergeCell ref="C121:C122"/>
    <mergeCell ref="H119:H120"/>
    <mergeCell ref="G119:G120"/>
    <mergeCell ref="E71:E72"/>
    <mergeCell ref="F71:F72"/>
    <mergeCell ref="H76:H77"/>
    <mergeCell ref="G78:G79"/>
    <mergeCell ref="H78:H79"/>
    <mergeCell ref="H74:H75"/>
    <mergeCell ref="G74:G75"/>
    <mergeCell ref="F74:F75"/>
    <mergeCell ref="F69:F70"/>
    <mergeCell ref="G71:G72"/>
    <mergeCell ref="H71:H72"/>
    <mergeCell ref="G67:G68"/>
    <mergeCell ref="H67:H68"/>
    <mergeCell ref="G69:G70"/>
    <mergeCell ref="H69:H70"/>
    <mergeCell ref="E67:E68"/>
    <mergeCell ref="F67:F68"/>
    <mergeCell ref="C65:C66"/>
    <mergeCell ref="D65:D66"/>
    <mergeCell ref="E65:E66"/>
    <mergeCell ref="F65:F66"/>
    <mergeCell ref="C74:C75"/>
    <mergeCell ref="H48:H49"/>
    <mergeCell ref="D121:D122"/>
    <mergeCell ref="E121:E122"/>
    <mergeCell ref="F121:F122"/>
    <mergeCell ref="G121:G122"/>
    <mergeCell ref="G65:G66"/>
    <mergeCell ref="H65:H66"/>
    <mergeCell ref="F119:F120"/>
    <mergeCell ref="F48:F49"/>
    <mergeCell ref="D74:D75"/>
    <mergeCell ref="C119:C120"/>
    <mergeCell ref="D119:D120"/>
    <mergeCell ref="E119:E120"/>
    <mergeCell ref="C80:C81"/>
    <mergeCell ref="D80:D81"/>
    <mergeCell ref="E80:E81"/>
    <mergeCell ref="E74:E75"/>
    <mergeCell ref="C76:C77"/>
    <mergeCell ref="D76:D77"/>
    <mergeCell ref="E69:E70"/>
    <mergeCell ref="C71:C72"/>
    <mergeCell ref="D71:D72"/>
    <mergeCell ref="B46:B49"/>
    <mergeCell ref="C46:C47"/>
    <mergeCell ref="D46:D47"/>
    <mergeCell ref="C69:C70"/>
    <mergeCell ref="D69:D70"/>
    <mergeCell ref="C67:C68"/>
    <mergeCell ref="D67:D68"/>
    <mergeCell ref="G48:G49"/>
    <mergeCell ref="C48:C49"/>
    <mergeCell ref="D48:D49"/>
    <mergeCell ref="E48:E49"/>
    <mergeCell ref="A1:I1"/>
    <mergeCell ref="B2:H2"/>
    <mergeCell ref="C42:E43"/>
    <mergeCell ref="F42:H43"/>
    <mergeCell ref="B42:B45"/>
    <mergeCell ref="C44:E45"/>
    <mergeCell ref="F44:H45"/>
    <mergeCell ref="H83:H84"/>
    <mergeCell ref="C83:C84"/>
    <mergeCell ref="D83:D84"/>
    <mergeCell ref="E83:E84"/>
    <mergeCell ref="F83:F84"/>
    <mergeCell ref="G85:G86"/>
    <mergeCell ref="H85:H86"/>
    <mergeCell ref="C85:C86"/>
    <mergeCell ref="D85:D86"/>
    <mergeCell ref="E85:E86"/>
    <mergeCell ref="F85:F86"/>
    <mergeCell ref="K42:K45"/>
    <mergeCell ref="L42:M43"/>
    <mergeCell ref="Q42:R42"/>
    <mergeCell ref="Q43:R43"/>
    <mergeCell ref="L44:M45"/>
    <mergeCell ref="Q44:R45"/>
    <mergeCell ref="K46:K49"/>
    <mergeCell ref="L48:L49"/>
    <mergeCell ref="M48:M49"/>
    <mergeCell ref="N48:N49"/>
    <mergeCell ref="L65:L66"/>
    <mergeCell ref="M65:M66"/>
    <mergeCell ref="N65:N66"/>
    <mergeCell ref="O65:O66"/>
    <mergeCell ref="P65:P66"/>
    <mergeCell ref="Q65:Q66"/>
    <mergeCell ref="R65:R66"/>
    <mergeCell ref="L67:L68"/>
    <mergeCell ref="M67:M68"/>
    <mergeCell ref="N67:N68"/>
    <mergeCell ref="O67:O68"/>
    <mergeCell ref="P67:P68"/>
    <mergeCell ref="Q67:Q68"/>
    <mergeCell ref="R67:R68"/>
    <mergeCell ref="L69:L70"/>
    <mergeCell ref="M69:M70"/>
    <mergeCell ref="N69:N70"/>
    <mergeCell ref="O69:O70"/>
    <mergeCell ref="P69:P70"/>
    <mergeCell ref="Q69:Q70"/>
    <mergeCell ref="R69:R70"/>
    <mergeCell ref="L71:L72"/>
    <mergeCell ref="M71:M72"/>
    <mergeCell ref="N71:N72"/>
    <mergeCell ref="O71:O72"/>
    <mergeCell ref="P71:P72"/>
    <mergeCell ref="Q71:Q72"/>
    <mergeCell ref="R71:R72"/>
    <mergeCell ref="L74:L75"/>
    <mergeCell ref="M74:M75"/>
    <mergeCell ref="N74:N75"/>
    <mergeCell ref="O74:O75"/>
    <mergeCell ref="P74:P75"/>
    <mergeCell ref="Q74:Q75"/>
    <mergeCell ref="R74:R75"/>
    <mergeCell ref="L76:L77"/>
    <mergeCell ref="M76:M77"/>
    <mergeCell ref="N76:N77"/>
    <mergeCell ref="O76:O77"/>
    <mergeCell ref="P76:P77"/>
    <mergeCell ref="Q76:Q77"/>
    <mergeCell ref="R76:R77"/>
    <mergeCell ref="R78:R79"/>
    <mergeCell ref="L80:L81"/>
    <mergeCell ref="M80:M81"/>
    <mergeCell ref="N80:N81"/>
    <mergeCell ref="O80:O81"/>
    <mergeCell ref="P80:P81"/>
    <mergeCell ref="Q80:Q81"/>
    <mergeCell ref="R80:R81"/>
    <mergeCell ref="L78:L79"/>
    <mergeCell ref="M78:M79"/>
    <mergeCell ref="L83:L84"/>
    <mergeCell ref="M83:M84"/>
    <mergeCell ref="P78:P79"/>
    <mergeCell ref="Q78:Q79"/>
    <mergeCell ref="N78:N79"/>
    <mergeCell ref="O78:O79"/>
    <mergeCell ref="P83:P84"/>
    <mergeCell ref="Q83:Q84"/>
    <mergeCell ref="R83:R84"/>
    <mergeCell ref="N85:N86"/>
    <mergeCell ref="O85:O86"/>
    <mergeCell ref="P85:P86"/>
    <mergeCell ref="Q85:Q86"/>
    <mergeCell ref="R85:R86"/>
    <mergeCell ref="N83:N84"/>
    <mergeCell ref="O83:O84"/>
    <mergeCell ref="L85:L86"/>
    <mergeCell ref="M85:M86"/>
    <mergeCell ref="L119:L120"/>
    <mergeCell ref="M119:M120"/>
    <mergeCell ref="L87:L88"/>
    <mergeCell ref="M87:M88"/>
    <mergeCell ref="L94:L95"/>
    <mergeCell ref="M94:M95"/>
    <mergeCell ref="L104:L105"/>
    <mergeCell ref="M104:M105"/>
    <mergeCell ref="N119:N120"/>
    <mergeCell ref="O119:O120"/>
    <mergeCell ref="P119:P120"/>
    <mergeCell ref="Q119:Q120"/>
    <mergeCell ref="R119:R120"/>
    <mergeCell ref="P121:P122"/>
    <mergeCell ref="Q121:Q122"/>
    <mergeCell ref="R121:R122"/>
    <mergeCell ref="L121:L122"/>
    <mergeCell ref="M121:M122"/>
    <mergeCell ref="N121:N122"/>
    <mergeCell ref="O121:O122"/>
    <mergeCell ref="P87:P88"/>
    <mergeCell ref="Q87:Q88"/>
    <mergeCell ref="R87:R88"/>
    <mergeCell ref="N87:N88"/>
    <mergeCell ref="O87:O88"/>
    <mergeCell ref="C89:C90"/>
    <mergeCell ref="D89:D90"/>
    <mergeCell ref="E89:E90"/>
    <mergeCell ref="F89:F90"/>
    <mergeCell ref="G89:G90"/>
    <mergeCell ref="H89:H90"/>
    <mergeCell ref="L89:L90"/>
    <mergeCell ref="M89:M90"/>
    <mergeCell ref="R89:R90"/>
    <mergeCell ref="N89:N90"/>
    <mergeCell ref="O89:O90"/>
    <mergeCell ref="P89:P90"/>
    <mergeCell ref="Q89:Q90"/>
    <mergeCell ref="G94:G95"/>
    <mergeCell ref="H94:H95"/>
    <mergeCell ref="C94:C95"/>
    <mergeCell ref="D94:D95"/>
    <mergeCell ref="E94:E95"/>
    <mergeCell ref="F94:F95"/>
    <mergeCell ref="R94:R95"/>
    <mergeCell ref="N94:N95"/>
    <mergeCell ref="O94:O95"/>
    <mergeCell ref="P94:P95"/>
    <mergeCell ref="Q94:Q95"/>
    <mergeCell ref="G104:G105"/>
    <mergeCell ref="H104:H105"/>
    <mergeCell ref="C104:C105"/>
    <mergeCell ref="D104:D105"/>
    <mergeCell ref="E104:E105"/>
    <mergeCell ref="F104:F105"/>
    <mergeCell ref="R104:R105"/>
    <mergeCell ref="N104:N105"/>
    <mergeCell ref="O104:O105"/>
    <mergeCell ref="P117:P118"/>
    <mergeCell ref="Q104:Q105"/>
    <mergeCell ref="N117:N118"/>
    <mergeCell ref="O117:O118"/>
    <mergeCell ref="Q117:Q118"/>
    <mergeCell ref="R117:R118"/>
    <mergeCell ref="N106:N107"/>
    <mergeCell ref="C96:C97"/>
    <mergeCell ref="D96:D97"/>
    <mergeCell ref="E96:E97"/>
    <mergeCell ref="F96:F97"/>
    <mergeCell ref="G96:G97"/>
    <mergeCell ref="H96:H97"/>
    <mergeCell ref="L96:L97"/>
    <mergeCell ref="M96:M97"/>
    <mergeCell ref="R96:R97"/>
    <mergeCell ref="N96:N97"/>
    <mergeCell ref="O96:O97"/>
    <mergeCell ref="P96:P97"/>
    <mergeCell ref="Q96:Q97"/>
    <mergeCell ref="L102:L103"/>
    <mergeCell ref="M102:M103"/>
    <mergeCell ref="C102:C103"/>
    <mergeCell ref="D102:D103"/>
    <mergeCell ref="E102:E103"/>
    <mergeCell ref="F102:F103"/>
    <mergeCell ref="R102:R103"/>
    <mergeCell ref="N102:N103"/>
    <mergeCell ref="O102:O103"/>
    <mergeCell ref="P102:P103"/>
    <mergeCell ref="Q102:Q103"/>
    <mergeCell ref="C117:C118"/>
    <mergeCell ref="D117:D118"/>
    <mergeCell ref="E117:E118"/>
    <mergeCell ref="F117:F118"/>
    <mergeCell ref="G117:G118"/>
    <mergeCell ref="H117:H118"/>
    <mergeCell ref="L117:L118"/>
    <mergeCell ref="M117:M118"/>
    <mergeCell ref="P106:P107"/>
    <mergeCell ref="Q106:Q107"/>
    <mergeCell ref="R106:R107"/>
    <mergeCell ref="G106:G107"/>
    <mergeCell ref="H106:H107"/>
    <mergeCell ref="L106:L107"/>
    <mergeCell ref="M106:M107"/>
    <mergeCell ref="D100:D101"/>
    <mergeCell ref="B100:B101"/>
    <mergeCell ref="E100:E101"/>
    <mergeCell ref="O106:O107"/>
    <mergeCell ref="C106:C107"/>
    <mergeCell ref="D106:D107"/>
    <mergeCell ref="E106:E107"/>
    <mergeCell ref="F106:F107"/>
    <mergeCell ref="G102:G103"/>
    <mergeCell ref="H102:H103"/>
    <mergeCell ref="F100:F101"/>
    <mergeCell ref="G100:G101"/>
    <mergeCell ref="H100:H101"/>
    <mergeCell ref="C108:C109"/>
    <mergeCell ref="D108:D109"/>
    <mergeCell ref="E108:E109"/>
    <mergeCell ref="F108:F109"/>
    <mergeCell ref="G108:G109"/>
    <mergeCell ref="H108:H109"/>
    <mergeCell ref="C100:C101"/>
    <mergeCell ref="C111:C112"/>
    <mergeCell ref="D111:D112"/>
    <mergeCell ref="E111:E112"/>
    <mergeCell ref="F111:F112"/>
    <mergeCell ref="G111:G112"/>
    <mergeCell ref="H111:H112"/>
    <mergeCell ref="L111:L112"/>
    <mergeCell ref="M111:M112"/>
    <mergeCell ref="R111:R112"/>
    <mergeCell ref="N111:N112"/>
    <mergeCell ref="O111:O112"/>
    <mergeCell ref="P111:P112"/>
    <mergeCell ref="Q111:Q112"/>
    <mergeCell ref="C113:C114"/>
    <mergeCell ref="D113:D114"/>
    <mergeCell ref="E113:E114"/>
    <mergeCell ref="F113:F114"/>
    <mergeCell ref="G113:G114"/>
    <mergeCell ref="H113:H114"/>
    <mergeCell ref="L113:L114"/>
    <mergeCell ref="M113:M114"/>
    <mergeCell ref="N113:N114"/>
    <mergeCell ref="O113:O114"/>
    <mergeCell ref="P113:P114"/>
    <mergeCell ref="Q113:Q114"/>
    <mergeCell ref="R113:R114"/>
    <mergeCell ref="C115:C116"/>
    <mergeCell ref="D115:D116"/>
    <mergeCell ref="E115:E116"/>
    <mergeCell ref="F115:F116"/>
    <mergeCell ref="G115:G116"/>
    <mergeCell ref="H115:H116"/>
    <mergeCell ref="L115:L116"/>
    <mergeCell ref="M115:M116"/>
    <mergeCell ref="N115:N116"/>
    <mergeCell ref="O115:O116"/>
    <mergeCell ref="P115:P116"/>
    <mergeCell ref="Q115:Q116"/>
    <mergeCell ref="R115:R11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2009-02-13T01:44:39Z</cp:lastPrinted>
  <dcterms:created xsi:type="dcterms:W3CDTF">2003-05-13T02:19:39Z</dcterms:created>
  <dcterms:modified xsi:type="dcterms:W3CDTF">2009-02-13T01:49:38Z</dcterms:modified>
  <cp:category/>
  <cp:version/>
  <cp:contentType/>
  <cp:contentStatus/>
</cp:coreProperties>
</file>