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7890" activeTab="0"/>
  </bookViews>
  <sheets>
    <sheet name="目錄" sheetId="1" r:id="rId1"/>
    <sheet name="土地人口概況  " sheetId="2" r:id="rId2"/>
    <sheet name="人口動態" sheetId="3" r:id="rId3"/>
    <sheet name="各鄉鎮土地人口概況" sheetId="4" r:id="rId4"/>
    <sheet name="各鄉鎮市人口消長" sheetId="5" r:id="rId5"/>
    <sheet name="勞動力與就業 " sheetId="6" r:id="rId6"/>
    <sheet name="稅捐徵收" sheetId="7" r:id="rId7"/>
    <sheet name="環境保護 " sheetId="8" r:id="rId8"/>
    <sheet name="社會福利" sheetId="9" r:id="rId9"/>
    <sheet name="衛生醫療" sheetId="10" r:id="rId10"/>
    <sheet name="保安防衛" sheetId="11" r:id="rId11"/>
    <sheet name="機動車輛" sheetId="12" r:id="rId12"/>
    <sheet name="交通事故" sheetId="13" r:id="rId13"/>
    <sheet name="火災防護" sheetId="14" r:id="rId14"/>
    <sheet name="歲出預算執行情形" sheetId="15" r:id="rId15"/>
    <sheet name="歲入預算執行情形" sheetId="16" r:id="rId16"/>
    <sheet name="工商行業" sheetId="17" r:id="rId17"/>
    <sheet name="總樓板面積" sheetId="18" r:id="rId18"/>
    <sheet name="觀光遊憩區遊客人次" sheetId="19" r:id="rId19"/>
    <sheet name="漁業" sheetId="20" r:id="rId20"/>
    <sheet name="教育" sheetId="21" r:id="rId21"/>
    <sheet name="物價" sheetId="22" r:id="rId22"/>
  </sheets>
  <externalReferences>
    <externalReference r:id="rId25"/>
    <externalReference r:id="rId26"/>
    <externalReference r:id="rId27"/>
  </externalReferences>
  <definedNames>
    <definedName name="_xlnm.Print_Area" localSheetId="16">'工商行業'!$A$1:$P$55</definedName>
    <definedName name="_xlnm.Print_Area" localSheetId="13">'火災防護'!$A$1:$Q$55</definedName>
    <definedName name="_xlnm.Print_Area" localSheetId="12">'交通事故'!$A$1:$S$54</definedName>
    <definedName name="_xlnm.Print_Area" localSheetId="10">'保安防衛'!$A$1:$AF$56</definedName>
    <definedName name="_xlnm.Print_Area" localSheetId="20">'教育'!$A$1:$I$64</definedName>
    <definedName name="_xlnm.Print_Area" localSheetId="5">'勞動力與就業 '!$A$1:$J$179</definedName>
    <definedName name="_xlnm.Print_Area" localSheetId="6">'稅捐徵收'!$A$1:$S$52</definedName>
    <definedName name="_xlnm.Print_Area" localSheetId="15">'歲入預算執行情形'!$A$1:$Q$20</definedName>
    <definedName name="_xlnm.Print_Area" localSheetId="14">'歲出預算執行情形'!$A$1:$R$49</definedName>
    <definedName name="_xlnm.Print_Area" localSheetId="19">'漁業'!$A$1:$I$67</definedName>
    <definedName name="_xlnm.Print_Area" localSheetId="11">'機動車輛'!$A$1:$AA$55</definedName>
    <definedName name="_xlnm.Print_Area" localSheetId="7">'環境保護 '!$A$1:$O$218</definedName>
    <definedName name="_xlnm.Print_Area" localSheetId="17">'總樓板面積'!$A$1:$R$55</definedName>
    <definedName name="_xlnm.Print_Area" localSheetId="18">'觀光遊憩區遊客人次'!$A$1:$K$55</definedName>
  </definedNames>
  <calcPr fullCalcOnLoad="1"/>
</workbook>
</file>

<file path=xl/comments11.xml><?xml version="1.0" encoding="utf-8"?>
<comments xmlns="http://schemas.openxmlformats.org/spreadsheetml/2006/main">
  <authors>
    <author>BL</author>
  </authors>
  <commentList>
    <comment ref="AD22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  <comment ref="AE22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</commentList>
</comments>
</file>

<file path=xl/comments17.xml><?xml version="1.0" encoding="utf-8"?>
<comments xmlns="http://schemas.openxmlformats.org/spreadsheetml/2006/main">
  <authors>
    <author>BL</author>
  </authors>
  <commentList>
    <comment ref="L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M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O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P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</commentList>
</comments>
</file>

<file path=xl/sharedStrings.xml><?xml version="1.0" encoding="utf-8"?>
<sst xmlns="http://schemas.openxmlformats.org/spreadsheetml/2006/main" count="2381" uniqueCount="1175">
  <si>
    <r>
      <t>表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 xml:space="preserve">、歲出預算執行情形
</t>
    </r>
    <r>
      <rPr>
        <sz val="16"/>
        <rFont val="Times New Roman"/>
        <family val="1"/>
      </rPr>
      <t>Table 14. Performance of Budgetary Expenditures</t>
    </r>
  </si>
  <si>
    <t xml:space="preserve">        單位：千元</t>
  </si>
  <si>
    <t xml:space="preserve"> Unit：NT$1,000</t>
  </si>
  <si>
    <t>實際支付累計數</t>
  </si>
  <si>
    <r>
      <t>金額</t>
    </r>
    <r>
      <rPr>
        <sz val="8"/>
        <rFont val="Times New Roman"/>
        <family val="1"/>
      </rPr>
      <t>Amount</t>
    </r>
  </si>
  <si>
    <t xml:space="preserve">   經常門資本門總計 Grand Total</t>
  </si>
  <si>
    <r>
      <t>經常門</t>
    </r>
    <r>
      <rPr>
        <sz val="8"/>
        <rFont val="Times New Roman"/>
        <family val="1"/>
      </rPr>
      <t xml:space="preserve"> Current Total</t>
    </r>
  </si>
  <si>
    <t xml:space="preserve">  民政支出Civil Affairs Expenditure</t>
  </si>
  <si>
    <t xml:space="preserve">  社會保險支出Expenditure for Social Insurance</t>
  </si>
  <si>
    <t>社會保險支出</t>
  </si>
  <si>
    <t xml:space="preserve">  社會救助支出Expenditure for Social Relief</t>
  </si>
  <si>
    <t>社會救助支出</t>
  </si>
  <si>
    <r>
      <t xml:space="preserve">    </t>
    </r>
    <r>
      <rPr>
        <sz val="8"/>
        <rFont val="標楷體"/>
        <family val="4"/>
      </rPr>
      <t>環境保護支出</t>
    </r>
    <r>
      <rPr>
        <sz val="7"/>
        <rFont val="標楷體"/>
        <family val="4"/>
      </rPr>
      <t>Expenditure for Environmental Protection</t>
    </r>
  </si>
  <si>
    <r>
      <t xml:space="preserve">  退休撫卹給付支出</t>
    </r>
    <r>
      <rPr>
        <sz val="7"/>
        <rFont val="標楷體"/>
        <family val="4"/>
      </rPr>
      <t>Expenditure on Retirement and Pension</t>
    </r>
  </si>
  <si>
    <r>
      <t xml:space="preserve">  </t>
    </r>
    <r>
      <rPr>
        <sz val="7"/>
        <rFont val="標楷體"/>
        <family val="4"/>
      </rPr>
      <t>專案補助支出</t>
    </r>
    <r>
      <rPr>
        <sz val="6.5"/>
        <rFont val="標楷體"/>
        <family val="4"/>
      </rPr>
      <t>Expenditure for Transfers of Special Characters</t>
    </r>
  </si>
  <si>
    <r>
      <t>資本門</t>
    </r>
    <r>
      <rPr>
        <sz val="8"/>
        <rFont val="Times New Roman"/>
        <family val="1"/>
      </rPr>
      <t xml:space="preserve"> Capital Total</t>
    </r>
  </si>
  <si>
    <r>
      <t xml:space="preserve">  環境保護支出</t>
    </r>
    <r>
      <rPr>
        <sz val="7"/>
        <rFont val="標楷體"/>
        <family val="4"/>
      </rPr>
      <t>Expenditure for Environmental Protection</t>
    </r>
  </si>
  <si>
    <t xml:space="preserve"> 資料來源：本府主計處</t>
  </si>
  <si>
    <t>八十四年</t>
  </si>
  <si>
    <t>八十五年</t>
  </si>
  <si>
    <t>八十六年</t>
  </si>
  <si>
    <t>家數</t>
  </si>
  <si>
    <t>…</t>
  </si>
  <si>
    <t>第3季</t>
  </si>
  <si>
    <t>95年</t>
  </si>
  <si>
    <t>第2季</t>
  </si>
  <si>
    <t>宜蘭縣統計季報</t>
  </si>
  <si>
    <t xml:space="preserve">              　　　         目      錄</t>
  </si>
  <si>
    <r>
      <t>一、土地與人口</t>
    </r>
    <r>
      <rPr>
        <sz val="12"/>
        <rFont val="Times New Roman"/>
        <family val="1"/>
      </rPr>
      <t xml:space="preserve"> Land &amp; Population</t>
    </r>
    <r>
      <rPr>
        <sz val="12"/>
        <rFont val="標楷體"/>
        <family val="4"/>
      </rPr>
      <t>．．．．．．．．．．．．．．．．．．．．．．．．１</t>
    </r>
  </si>
  <si>
    <r>
      <t>二、人口動態</t>
    </r>
    <r>
      <rPr>
        <sz val="12"/>
        <rFont val="Times New Roman"/>
        <family val="1"/>
      </rPr>
      <t xml:space="preserve"> Mobility Status of Population</t>
    </r>
    <r>
      <rPr>
        <sz val="12"/>
        <rFont val="標楷體"/>
        <family val="4"/>
      </rPr>
      <t>．．．．．．．．．．．．．．．．．．．２</t>
    </r>
  </si>
  <si>
    <r>
      <t>三、各鄉鎮市土地與人口</t>
    </r>
    <r>
      <rPr>
        <sz val="12"/>
        <rFont val="Times New Roman"/>
        <family val="1"/>
      </rPr>
      <t xml:space="preserve"> District Land &amp; Population</t>
    </r>
    <r>
      <rPr>
        <sz val="12"/>
        <rFont val="標楷體"/>
        <family val="4"/>
      </rPr>
      <t>．．．．．．．．．．．．．．．．．５</t>
    </r>
  </si>
  <si>
    <r>
      <t>四、各鄉鎮市人口趨勢</t>
    </r>
    <r>
      <rPr>
        <sz val="12"/>
        <rFont val="Times New Roman"/>
        <family val="1"/>
      </rPr>
      <t xml:space="preserve"> Trend of District Population</t>
    </r>
    <r>
      <rPr>
        <sz val="12"/>
        <rFont val="標楷體"/>
        <family val="4"/>
      </rPr>
      <t>．．．．．．．．．．．．．．．．．．６</t>
    </r>
  </si>
  <si>
    <r>
      <t>五、勞動力與就業</t>
    </r>
    <r>
      <rPr>
        <sz val="12"/>
        <rFont val="Times New Roman"/>
        <family val="1"/>
      </rPr>
      <t xml:space="preserve"> Labor Force &amp; Employed</t>
    </r>
    <r>
      <rPr>
        <sz val="12"/>
        <rFont val="標楷體"/>
        <family val="4"/>
      </rPr>
      <t>．．．．．．．．．．．．．．．．．．８</t>
    </r>
  </si>
  <si>
    <r>
      <t>六、稅捐徵收</t>
    </r>
    <r>
      <rPr>
        <sz val="12"/>
        <rFont val="Times New Roman"/>
        <family val="1"/>
      </rPr>
      <t xml:space="preserve"> Taxes Levied</t>
    </r>
    <r>
      <rPr>
        <sz val="12"/>
        <rFont val="標楷體"/>
        <family val="4"/>
      </rPr>
      <t>．．．．．．．．．．．．．．．．．．．．．１１</t>
    </r>
  </si>
  <si>
    <r>
      <t>七、環境保護</t>
    </r>
    <r>
      <rPr>
        <sz val="12"/>
        <rFont val="Times New Roman"/>
        <family val="1"/>
      </rPr>
      <t xml:space="preserve"> Environmental Protection</t>
    </r>
    <r>
      <rPr>
        <sz val="12"/>
        <rFont val="標楷體"/>
        <family val="4"/>
      </rPr>
      <t>．．．．．．．．．．．．．．．．．．．．１４</t>
    </r>
  </si>
  <si>
    <r>
      <t>八、社會福利</t>
    </r>
    <r>
      <rPr>
        <sz val="12"/>
        <rFont val="Times New Roman"/>
        <family val="1"/>
      </rPr>
      <t xml:space="preserve"> Social Affairs</t>
    </r>
    <r>
      <rPr>
        <sz val="12"/>
        <rFont val="標楷體"/>
        <family val="4"/>
      </rPr>
      <t>．．．．．．．．．．．．．．．．．．．．．．．．１７</t>
    </r>
  </si>
  <si>
    <r>
      <t>九、衛生醫療</t>
    </r>
    <r>
      <rPr>
        <sz val="12"/>
        <rFont val="Times New Roman"/>
        <family val="1"/>
      </rPr>
      <t xml:space="preserve"> Public Heath</t>
    </r>
    <r>
      <rPr>
        <sz val="12"/>
        <rFont val="標楷體"/>
        <family val="4"/>
      </rPr>
      <t>．．．．．．．．．．．．．．．．．．．．．．．．．．．２０</t>
    </r>
  </si>
  <si>
    <r>
      <t>十、保安防衛</t>
    </r>
    <r>
      <rPr>
        <sz val="12"/>
        <rFont val="Times New Roman"/>
        <family val="1"/>
      </rPr>
      <t xml:space="preserve"> Offenses,Clearance,Offense Known to  the Police</t>
    </r>
    <r>
      <rPr>
        <sz val="12"/>
        <rFont val="標楷體"/>
        <family val="4"/>
      </rPr>
      <t>．．．．．．．．．．．．２１</t>
    </r>
  </si>
  <si>
    <r>
      <t>十一、機動車輛</t>
    </r>
    <r>
      <rPr>
        <sz val="12"/>
        <rFont val="Times New Roman"/>
        <family val="1"/>
      </rPr>
      <t xml:space="preserve"> Motor Vehicles</t>
    </r>
    <r>
      <rPr>
        <sz val="12"/>
        <rFont val="標楷體"/>
        <family val="4"/>
      </rPr>
      <t>．．．．．．．．．．．．．．．．．．．．．．．．２４</t>
    </r>
  </si>
  <si>
    <r>
      <t>十二、交通事故</t>
    </r>
    <r>
      <rPr>
        <sz val="12"/>
        <rFont val="Times New Roman"/>
        <family val="1"/>
      </rPr>
      <t xml:space="preserve"> Traffic Accident</t>
    </r>
    <r>
      <rPr>
        <sz val="12"/>
        <rFont val="標楷體"/>
        <family val="4"/>
      </rPr>
      <t>．．．．．．．．．．．．．．．．．．．．２６</t>
    </r>
  </si>
  <si>
    <r>
      <t>十三、火災防護</t>
    </r>
    <r>
      <rPr>
        <sz val="12"/>
        <rFont val="Times New Roman"/>
        <family val="1"/>
      </rPr>
      <t xml:space="preserve"> Fire Protection</t>
    </r>
    <r>
      <rPr>
        <sz val="12"/>
        <rFont val="標楷體"/>
        <family val="4"/>
      </rPr>
      <t>．．．．．．．．．．．．．．．．．．２８</t>
    </r>
  </si>
  <si>
    <r>
      <t>十四、歲出預算執行情形</t>
    </r>
    <r>
      <rPr>
        <sz val="12"/>
        <rFont val="Times New Roman"/>
        <family val="1"/>
      </rPr>
      <t xml:space="preserve"> Performance of Budgetary Expenditures</t>
    </r>
    <r>
      <rPr>
        <sz val="12"/>
        <rFont val="標楷體"/>
        <family val="4"/>
      </rPr>
      <t>．．．．．．．．．．３０</t>
    </r>
  </si>
  <si>
    <r>
      <t>十五、歲入預算執行情形</t>
    </r>
    <r>
      <rPr>
        <sz val="12"/>
        <rFont val="Times New Roman"/>
        <family val="1"/>
      </rPr>
      <t xml:space="preserve"> Performance of Budgetary Revenues</t>
    </r>
    <r>
      <rPr>
        <sz val="12"/>
        <rFont val="標楷體"/>
        <family val="4"/>
      </rPr>
      <t>．．．．．．．．．．．３２</t>
    </r>
  </si>
  <si>
    <r>
      <t>十六、工商行業</t>
    </r>
    <r>
      <rPr>
        <sz val="12"/>
        <rFont val="Times New Roman"/>
        <family val="1"/>
      </rPr>
      <t xml:space="preserve"> Industry &amp; Commerce</t>
    </r>
    <r>
      <rPr>
        <sz val="12"/>
        <rFont val="標楷體"/>
        <family val="4"/>
      </rPr>
      <t>．．．．．．．．．．．．．．．．．３４</t>
    </r>
  </si>
  <si>
    <r>
      <t>十七、總樓板面積</t>
    </r>
    <r>
      <rPr>
        <sz val="12"/>
        <rFont val="Times New Roman"/>
        <family val="1"/>
      </rPr>
      <t xml:space="preserve"> Total Floor Area of House Constructed Area</t>
    </r>
    <r>
      <rPr>
        <sz val="12"/>
        <rFont val="標楷體"/>
        <family val="4"/>
      </rPr>
      <t>．．．．．．．．．３６</t>
    </r>
  </si>
  <si>
    <r>
      <t>十八、觀光遊憩區遊客人次</t>
    </r>
    <r>
      <rPr>
        <sz val="12"/>
        <rFont val="Times New Roman"/>
        <family val="1"/>
      </rPr>
      <t xml:space="preserve"> Number Scenic Spots</t>
    </r>
    <r>
      <rPr>
        <sz val="12"/>
        <rFont val="標楷體"/>
        <family val="4"/>
      </rPr>
      <t>．．．．．．．．．．．．３８</t>
    </r>
  </si>
  <si>
    <r>
      <t>十九、漁業概況</t>
    </r>
    <r>
      <rPr>
        <sz val="12"/>
        <rFont val="Times New Roman"/>
        <family val="1"/>
      </rPr>
      <t xml:space="preserve"> The Condition Fishery</t>
    </r>
    <r>
      <rPr>
        <sz val="12"/>
        <rFont val="標楷體"/>
        <family val="4"/>
      </rPr>
      <t>．．．．．．．．．．．．．．．．．．．４０</t>
    </r>
  </si>
  <si>
    <r>
      <t>二十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國中小學教育概況</t>
    </r>
    <r>
      <rPr>
        <sz val="12"/>
        <rFont val="Times New Roman"/>
        <family val="1"/>
      </rPr>
      <t xml:space="preserve"> The Condition of Elementary School &amp; Junior High School</t>
    </r>
    <r>
      <rPr>
        <sz val="12"/>
        <rFont val="標楷體"/>
        <family val="4"/>
      </rPr>
      <t>．．４２</t>
    </r>
  </si>
  <si>
    <r>
      <t>廿一、臺灣地區各項物價指數</t>
    </r>
    <r>
      <rPr>
        <sz val="12"/>
        <rFont val="Times New Roman"/>
        <family val="1"/>
      </rPr>
      <t xml:space="preserve"> The Changes of Various Price Indices in Taiwan Area</t>
    </r>
    <r>
      <rPr>
        <sz val="12"/>
        <rFont val="標楷體"/>
        <family val="4"/>
      </rPr>
      <t>．．．４４</t>
    </r>
  </si>
  <si>
    <t>件數</t>
  </si>
  <si>
    <t>六、稅捐徵收</t>
  </si>
  <si>
    <t>單位：千元</t>
  </si>
  <si>
    <t xml:space="preserve">   表6、稅捐徵收</t>
  </si>
  <si>
    <t>Table 6. Taxes Levied</t>
  </si>
  <si>
    <r>
      <t xml:space="preserve">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N.T. $1,000                                        </t>
    </r>
  </si>
  <si>
    <r>
      <t>年季別</t>
    </r>
    <r>
      <rPr>
        <sz val="10"/>
        <rFont val="Times New Roman"/>
        <family val="1"/>
      </rPr>
      <t xml:space="preserve">               Year &amp; Quarter</t>
    </r>
  </si>
  <si>
    <r>
      <t>總計</t>
    </r>
    <r>
      <rPr>
        <sz val="10"/>
        <rFont val="Times New Roman"/>
        <family val="1"/>
      </rPr>
      <t xml:space="preserve">                                Total</t>
    </r>
  </si>
  <si>
    <r>
      <t>印花稅</t>
    </r>
    <r>
      <rPr>
        <sz val="10"/>
        <rFont val="Times New Roman"/>
        <family val="1"/>
      </rPr>
      <t xml:space="preserve">                     Stamp Tax</t>
    </r>
  </si>
  <si>
    <r>
      <t>娛樂稅</t>
    </r>
    <r>
      <rPr>
        <sz val="10"/>
        <rFont val="Times New Roman"/>
        <family val="1"/>
      </rPr>
      <t xml:space="preserve">                       Amusement Tax</t>
    </r>
  </si>
  <si>
    <r>
      <t>契稅</t>
    </r>
    <r>
      <rPr>
        <sz val="10"/>
        <rFont val="Times New Roman"/>
        <family val="1"/>
      </rPr>
      <t xml:space="preserve">                 Deeds Tax</t>
    </r>
  </si>
  <si>
    <r>
      <t>使用牌照稅</t>
    </r>
    <r>
      <rPr>
        <sz val="10"/>
        <rFont val="Times New Roman"/>
        <family val="1"/>
      </rPr>
      <t xml:space="preserve">               License Tax</t>
    </r>
  </si>
  <si>
    <r>
      <t>地價稅</t>
    </r>
    <r>
      <rPr>
        <sz val="10"/>
        <rFont val="Times New Roman"/>
        <family val="1"/>
      </rPr>
      <t xml:space="preserve">                           Land Value Tax</t>
    </r>
  </si>
  <si>
    <r>
      <t>土地增值稅</t>
    </r>
    <r>
      <rPr>
        <sz val="10"/>
        <rFont val="Times New Roman"/>
        <family val="1"/>
      </rPr>
      <t xml:space="preserve">          Land Value Increment Tax</t>
    </r>
  </si>
  <si>
    <t>房屋稅                         Housing Tax</t>
  </si>
  <si>
    <r>
      <t>教育捐</t>
    </r>
    <r>
      <rPr>
        <sz val="10"/>
        <rFont val="Times New Roman"/>
        <family val="1"/>
      </rPr>
      <t xml:space="preserve">            Education Expenditure</t>
    </r>
  </si>
  <si>
    <r>
      <t>八十四年</t>
    </r>
    <r>
      <rPr>
        <sz val="10"/>
        <rFont val="Times New Roman"/>
        <family val="1"/>
      </rPr>
      <t>1995</t>
    </r>
  </si>
  <si>
    <t>八十三年度</t>
  </si>
  <si>
    <t>科目</t>
  </si>
  <si>
    <t>金額</t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</si>
  <si>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</si>
  <si>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84</t>
    </r>
    <r>
      <rPr>
        <sz val="12"/>
        <rFont val="標楷體"/>
        <family val="4"/>
      </rPr>
      <t>年度</t>
    </r>
  </si>
  <si>
    <t>印花稅</t>
  </si>
  <si>
    <r>
      <t>85</t>
    </r>
    <r>
      <rPr>
        <sz val="12"/>
        <rFont val="標楷體"/>
        <family val="4"/>
      </rPr>
      <t>年度</t>
    </r>
  </si>
  <si>
    <t>娛樂稅</t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</si>
  <si>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</si>
  <si>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86</t>
    </r>
    <r>
      <rPr>
        <sz val="12"/>
        <rFont val="標楷體"/>
        <family val="4"/>
      </rPr>
      <t>年度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</si>
  <si>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</si>
  <si>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</si>
  <si>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年下半年及民國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</si>
  <si>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</si>
  <si>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</si>
  <si>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</si>
  <si>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</si>
  <si>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</si>
  <si>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</si>
  <si>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</si>
  <si>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</si>
  <si>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</si>
  <si>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</si>
  <si>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</si>
  <si>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</si>
  <si>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</si>
  <si>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</si>
  <si>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</si>
  <si>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</si>
  <si>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</si>
  <si>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</si>
  <si>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</si>
  <si>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當季較上季增減</t>
    </r>
    <r>
      <rPr>
        <sz val="9"/>
        <rFont val="Times New Roman"/>
        <family val="1"/>
      </rPr>
      <t xml:space="preserve">%            </t>
    </r>
    <r>
      <rPr>
        <sz val="9"/>
        <rFont val="標楷體"/>
        <family val="4"/>
      </rPr>
      <t>　　　　　　</t>
    </r>
    <r>
      <rPr>
        <sz val="9"/>
        <rFont val="Times New Roman"/>
        <family val="1"/>
      </rPr>
      <t xml:space="preserve">   VS. with Last Quarter</t>
    </r>
  </si>
  <si>
    <r>
      <t>當季較上年同季增減</t>
    </r>
    <r>
      <rPr>
        <sz val="9"/>
        <rFont val="Times New Roman"/>
        <family val="1"/>
      </rPr>
      <t>%                      VS. with Last Year</t>
    </r>
  </si>
  <si>
    <t>~11~</t>
  </si>
  <si>
    <t>~12~</t>
  </si>
  <si>
    <t>~13~</t>
  </si>
  <si>
    <r>
      <t>88</t>
    </r>
    <r>
      <rPr>
        <sz val="12"/>
        <rFont val="標楷體"/>
        <family val="4"/>
      </rPr>
      <t>年度</t>
    </r>
  </si>
  <si>
    <r>
      <t>88</t>
    </r>
    <r>
      <rPr>
        <sz val="12"/>
        <rFont val="標楷體"/>
        <family val="4"/>
      </rPr>
      <t>年下半年及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年度</t>
    </r>
  </si>
  <si>
    <r>
      <t>90</t>
    </r>
    <r>
      <rPr>
        <sz val="12"/>
        <rFont val="標楷體"/>
        <family val="4"/>
      </rPr>
      <t>年度</t>
    </r>
  </si>
  <si>
    <t>契稅</t>
  </si>
  <si>
    <r>
      <t>91</t>
    </r>
    <r>
      <rPr>
        <sz val="12"/>
        <rFont val="標楷體"/>
        <family val="4"/>
      </rPr>
      <t>年度</t>
    </r>
  </si>
  <si>
    <t>使用牌照稅</t>
  </si>
  <si>
    <r>
      <t>92</t>
    </r>
    <r>
      <rPr>
        <sz val="12"/>
        <rFont val="標楷體"/>
        <family val="4"/>
      </rPr>
      <t>年度</t>
    </r>
  </si>
  <si>
    <t>地價稅</t>
  </si>
  <si>
    <r>
      <t>93</t>
    </r>
    <r>
      <rPr>
        <sz val="12"/>
        <rFont val="標楷體"/>
        <family val="4"/>
      </rPr>
      <t>年度</t>
    </r>
  </si>
  <si>
    <t>土地增值稅</t>
  </si>
  <si>
    <r>
      <t>94</t>
    </r>
    <r>
      <rPr>
        <sz val="12"/>
        <rFont val="標楷體"/>
        <family val="4"/>
      </rPr>
      <t>年度</t>
    </r>
  </si>
  <si>
    <t>房屋稅</t>
  </si>
  <si>
    <t>95年度</t>
  </si>
  <si>
    <t>教育捐</t>
  </si>
  <si>
    <r>
      <t>96</t>
    </r>
    <r>
      <rPr>
        <sz val="12"/>
        <rFont val="細明體"/>
        <family val="3"/>
      </rPr>
      <t>年度</t>
    </r>
  </si>
  <si>
    <r>
      <t>97年度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</si>
  <si>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</si>
  <si>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</si>
  <si>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</si>
  <si>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</si>
  <si>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85</t>
    </r>
    <r>
      <rPr>
        <sz val="12"/>
        <rFont val="標楷體"/>
        <family val="4"/>
      </rPr>
      <t>年</t>
    </r>
  </si>
  <si>
    <t>九十二年第二季</t>
  </si>
  <si>
    <t>九十二年第三季</t>
  </si>
  <si>
    <r>
      <t>87</t>
    </r>
    <r>
      <rPr>
        <sz val="12"/>
        <rFont val="標楷體"/>
        <family val="4"/>
      </rPr>
      <t>年</t>
    </r>
  </si>
  <si>
    <t>九十二年第四季</t>
  </si>
  <si>
    <r>
      <t>88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</si>
  <si>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</si>
  <si>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89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</si>
  <si>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</si>
  <si>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90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</si>
  <si>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</si>
  <si>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91</t>
    </r>
    <r>
      <rPr>
        <sz val="12"/>
        <rFont val="標楷體"/>
        <family val="4"/>
      </rPr>
      <t>年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</si>
  <si>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</si>
  <si>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</si>
  <si>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</si>
  <si>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</si>
  <si>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</si>
  <si>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當季較上季增減</t>
    </r>
    <r>
      <rPr>
        <sz val="10"/>
        <rFont val="Times New Roman"/>
        <family val="1"/>
      </rPr>
      <t>%               VS. with Last Quarter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</si>
  <si>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</si>
  <si>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</si>
  <si>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當季較上年同季增減</t>
    </r>
    <r>
      <rPr>
        <sz val="10"/>
        <rFont val="Times New Roman"/>
        <family val="1"/>
      </rPr>
      <t>%                             VS. with Last Year</t>
    </r>
  </si>
  <si>
    <t>~37~</t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</si>
  <si>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</si>
  <si>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</si>
  <si>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</si>
  <si>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95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</si>
  <si>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</si>
  <si>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</si>
  <si>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年度</t>
  </si>
  <si>
    <r>
      <t>96年</t>
    </r>
  </si>
  <si>
    <r>
      <t>97年</t>
    </r>
  </si>
  <si>
    <r>
      <t>98年</t>
    </r>
  </si>
  <si>
    <r>
      <t>99年</t>
    </r>
  </si>
  <si>
    <t>環境保護支出</t>
  </si>
  <si>
    <t>退休撫卹給付支出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</si>
  <si>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</si>
  <si>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t xml:space="preserve">1.稅捐徵收：
   本縣98年第1季稅捐實徵淨額為327,806千元，較上季減少523,518千元計-61.49%，與去年同季比較則減少13.12﹪。
2.徵收比重：
   98年第1季實徵淨額其結構比重，土地增值稅占50.62%最高，使用牌照稅占21.38%次之。                                                                                                                            </t>
  </si>
  <si>
    <r>
      <t>98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</si>
  <si>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t>　　本縣98年第1季共發生火災32次，平均每日發生0.36件，較上季減少6件計-15.79%，與去年同季比較則減少8.57%，本季死亡3人，受傷人數6人；財務損失4,094千元，較上季減少11,874千元計-74.36%，與去年同季比較則增加139.14%。</t>
  </si>
  <si>
    <r>
      <t xml:space="preserve"> 98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</si>
  <si>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細明體"/>
        <family val="3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</si>
  <si>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 xml:space="preserve">         </t>
    </r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</si>
  <si>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t xml:space="preserve">   本縣98年第1季新增總樓板面積為125,482平方公尺，較上季減少193,502平方公尺計-60.66%，與去年同季比較減少39.08%；本季總樓板面積中，都市計畫區域內53,739平方公尺占42.83%，都市計畫區域外71,743平方公尺占57.17%；若按構造別區分，鋼筋混凝土116,083平方公尺占92.51%，非鋼筋混凝土9,399平方公尺占7.49%。</t>
  </si>
  <si>
    <t>98.01-98.03</t>
  </si>
  <si>
    <t>98.01-98.03</t>
  </si>
  <si>
    <t xml:space="preserve">    本縣截至98年第1季底歲出預算執行率16.94%，占分配數78.09%，其中經常門預算執行率為18.38%，占分配數81.77%；資本門預算執行率為7.24%，占分配數44.12%；經常門執行率最高為退休撫卹給付支出，占分配數100.00%，其次依序為社會救助支出占分配數91.63%，其他支出占分配數88.92%，教育支出占分配數86.82%…等（參見表14）；資本門執行率最高為其他支出占分配數100.09%，其次為政權行使支出占分配數95.85%，餘詳附表（參見表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</si>
  <si>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</si>
  <si>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t>98年第1季</t>
  </si>
  <si>
    <r>
      <t>98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</si>
  <si>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1.工廠登記：
　　本縣98年第1季底工廠登記數為936家，較上季增加10家計1.08%，與去年同季比較則增加2.30%。
2.商業登記：
　　98年第1季底本縣商業登記數為21,130家，較上季增加1家計0%，與去年同季比較減少0.78%；另截至98年第1季底本縣商業登記資本額為4,016,834千元，較上季增加7,409千元計0.18%，與去年同季比較則減少1.42%。</t>
  </si>
  <si>
    <t xml:space="preserve">    本縣98年第1季底機動車輛登記數為422,895輛，較上季增加1,024輛計0.24%，與去年同季比較增加1.63%；其中汽車134,214輛，較上季增加552輛計0.41%，與去年同季比較增加0.41%；並以小客車110,535輛占最多數為82.36 %；機車為288,681輛，較上季增加472輛計0.16%，與去年同季比較增加2.20%。</t>
  </si>
  <si>
    <t xml:space="preserve">   本縣歲入預算執行率，截至98年度第1季占預算數13.18%，占分配數96.38%，歲入經常門執行率占分配數96.38%，其中以財產收入執行率最高達2,604.76%，其次為其他收入執行率達106.07%，再次為補助及協助收入99.26%…等（詳見表15）。</t>
  </si>
  <si>
    <t>　　本縣98年第1季觀光遊憩區遊客人次為343,824人次，較上季增加131,360次計61.83%，與去年同季比較減少48.47%；本季觀光遊憩區遊客人次以武荖坑風景區129,846人次最多占37.76%，其次冬山河親水公園為69,531人次占20.22%。</t>
  </si>
  <si>
    <t xml:space="preserve">    本縣98年第1季共發生刑事案件1,687件，違反社會秩序維護法案件29件，經濟案件34件，分別較上季增加25件計1.50%、增加19件計190.00%、增加18件計112.50%；與去年同季比較則分別減少5.28%、增加16.00%、增加25.93%；近10年來犯罪率以94年達高峰，計1,787件/十萬人口，往後年度則呈現下降趨勢。</t>
  </si>
  <si>
    <r>
      <t>97</t>
    </r>
    <r>
      <rPr>
        <sz val="8"/>
        <rFont val="細明體"/>
        <family val="3"/>
      </rPr>
      <t>年第1季</t>
    </r>
  </si>
  <si>
    <t>第2季</t>
  </si>
  <si>
    <t>第3季</t>
  </si>
  <si>
    <t>第4季</t>
  </si>
  <si>
    <r>
      <t>98</t>
    </r>
    <r>
      <rPr>
        <sz val="8"/>
        <rFont val="細明體"/>
        <family val="3"/>
      </rPr>
      <t>年第1季</t>
    </r>
  </si>
  <si>
    <r>
      <t xml:space="preserve">       本縣98年第1季交通事故發生14件，人員死傷28人，分別較上季減少41.67%、0%；交通事故發生數與去年同季比較則減少48.15%。平均每日交通事故為0.16件；14件交通事故中</t>
    </r>
    <r>
      <rPr>
        <sz val="14"/>
        <color indexed="8"/>
        <rFont val="標楷體"/>
        <family val="4"/>
      </rPr>
      <t>，14件均為駕駛過失</t>
    </r>
    <r>
      <rPr>
        <sz val="14"/>
        <rFont val="標楷體"/>
        <family val="4"/>
      </rPr>
      <t>。</t>
    </r>
  </si>
  <si>
    <t>97年</t>
  </si>
  <si>
    <t>資料來源：本府地方稅務局</t>
  </si>
  <si>
    <t>土地</t>
  </si>
  <si>
    <t>村里數</t>
  </si>
  <si>
    <t>戶數</t>
  </si>
  <si>
    <t>人口數</t>
  </si>
  <si>
    <t>性比例</t>
  </si>
  <si>
    <t>戶量</t>
  </si>
  <si>
    <t>人口</t>
  </si>
  <si>
    <t>面積</t>
  </si>
  <si>
    <t>Population</t>
  </si>
  <si>
    <t>密度</t>
  </si>
  <si>
    <t>(km^2)</t>
  </si>
  <si>
    <t>合計</t>
  </si>
  <si>
    <t>男</t>
  </si>
  <si>
    <t>女</t>
  </si>
  <si>
    <t>(男/女)*100</t>
  </si>
  <si>
    <t>(人/戶)</t>
  </si>
  <si>
    <t>Area(km2)</t>
  </si>
  <si>
    <t xml:space="preserve"> No. of Village</t>
  </si>
  <si>
    <t>No. of Households</t>
  </si>
  <si>
    <t>Population Density (per/ km2)</t>
  </si>
  <si>
    <t>Total</t>
  </si>
  <si>
    <t>Male</t>
  </si>
  <si>
    <t>Female</t>
  </si>
  <si>
    <t xml:space="preserve"> Sex Ratio (Male/Female*100)</t>
  </si>
  <si>
    <t>第一季</t>
  </si>
  <si>
    <t>1st Qua.</t>
  </si>
  <si>
    <t>第二季</t>
  </si>
  <si>
    <t>2nd Qua.</t>
  </si>
  <si>
    <t>第三季</t>
  </si>
  <si>
    <t>3rd Qua.</t>
  </si>
  <si>
    <t>第四季</t>
  </si>
  <si>
    <t>4th Qua.</t>
  </si>
  <si>
    <t>當季較上季增減%</t>
  </si>
  <si>
    <t>當季較上年同季增減%</t>
  </si>
  <si>
    <t>一、土地與人口</t>
  </si>
  <si>
    <t>　　本縣98年第1季底戶數為150,081戶，較上季底增加242戶計0.16%，較去年同季底增加1.83%；人口數為460,908人，較上季底增加6人計0.0013%，較去年同季底增加0.05%。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</si>
  <si>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土地與人口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</si>
  <si>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</si>
  <si>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</si>
  <si>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</si>
  <si>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</si>
  <si>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</si>
  <si>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</si>
  <si>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</si>
  <si>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</si>
  <si>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</si>
  <si>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</si>
  <si>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</si>
  <si>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</si>
  <si>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</si>
  <si>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</si>
  <si>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</si>
  <si>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</si>
  <si>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 Quarter</t>
  </si>
  <si>
    <t xml:space="preserve"> No. of Village</t>
  </si>
  <si>
    <t>No. of Households</t>
  </si>
  <si>
    <r>
      <t>No.</t>
    </r>
    <r>
      <rPr>
        <sz val="8"/>
        <rFont val="新細明體"/>
        <family val="1"/>
      </rPr>
      <t xml:space="preserve"> of Households (Person/Households)</t>
    </r>
  </si>
  <si>
    <t>Male</t>
  </si>
  <si>
    <t>Female</t>
  </si>
  <si>
    <t>八十二年</t>
  </si>
  <si>
    <r>
      <t>八十三年</t>
    </r>
    <r>
      <rPr>
        <sz val="8"/>
        <rFont val="Times New Roman"/>
        <family val="1"/>
      </rPr>
      <t>1994</t>
    </r>
  </si>
  <si>
    <t>八十四年1995</t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</si>
  <si>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</si>
  <si>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</si>
  <si>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</si>
  <si>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</si>
  <si>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</si>
  <si>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</si>
  <si>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</si>
  <si>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</si>
  <si>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</si>
  <si>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</si>
  <si>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</si>
  <si>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</si>
  <si>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</si>
  <si>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</si>
  <si>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第一季</t>
    </r>
    <r>
      <rPr>
        <sz val="8"/>
        <rFont val="Times New Roman"/>
        <family val="1"/>
      </rPr>
      <t>1st Qua.</t>
    </r>
  </si>
  <si>
    <r>
      <t>第一季</t>
    </r>
    <r>
      <rPr>
        <sz val="8"/>
        <rFont val="Times New Roman"/>
        <family val="1"/>
      </rPr>
      <t>1st Qua.</t>
    </r>
  </si>
  <si>
    <r>
      <t>第二季</t>
    </r>
    <r>
      <rPr>
        <sz val="8"/>
        <rFont val="Times New Roman"/>
        <family val="1"/>
      </rPr>
      <t>2nd Qua.</t>
    </r>
  </si>
  <si>
    <r>
      <t>第三季</t>
    </r>
    <r>
      <rPr>
        <sz val="8"/>
        <rFont val="Times New Roman"/>
        <family val="1"/>
      </rPr>
      <t>3rd Qua.</t>
    </r>
  </si>
  <si>
    <r>
      <t>第四季</t>
    </r>
    <r>
      <rPr>
        <sz val="8"/>
        <rFont val="Times New Roman"/>
        <family val="1"/>
      </rPr>
      <t>4th Qua.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</si>
  <si>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</si>
  <si>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</si>
  <si>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</si>
  <si>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</si>
  <si>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</si>
  <si>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</si>
  <si>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</si>
  <si>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</si>
  <si>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</si>
  <si>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</si>
  <si>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</si>
  <si>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</si>
  <si>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</si>
  <si>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</si>
  <si>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</si>
  <si>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</si>
  <si>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</si>
  <si>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</si>
  <si>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</si>
  <si>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</si>
  <si>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</si>
  <si>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</si>
  <si>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</si>
  <si>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</si>
  <si>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</si>
  <si>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t>當季較上季增減%</t>
  </si>
  <si>
    <t>增減數</t>
  </si>
  <si>
    <t>VS. with 
Last Quarter</t>
  </si>
  <si>
    <t>當季較上年同季增減%</t>
  </si>
  <si>
    <t>VS. with
 Last Year</t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</si>
  <si>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</si>
  <si>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~1~</t>
  </si>
  <si>
    <t>年季別</t>
  </si>
  <si>
    <t>Population Increase</t>
  </si>
  <si>
    <t>Increase</t>
  </si>
  <si>
    <t>Birth</t>
  </si>
  <si>
    <t>Death</t>
  </si>
  <si>
    <t>Immigrants</t>
  </si>
  <si>
    <t>Emigrants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</si>
  <si>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</si>
  <si>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</si>
  <si>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t>Year &amp; Quarter</t>
  </si>
  <si>
    <t>Increase Rate</t>
  </si>
  <si>
    <t>資料來源：本府民政處報表1221-00-01-2。</t>
  </si>
  <si>
    <t>二、人口動態</t>
  </si>
  <si>
    <t>　　本縣98年第1季底人口總數較上季底增加6人，其中自然增加數增加74人(自然增加率0.16‰)，社會增加數減少68人(社會增加率-0.15‰)；本季結婚對數為620對(結婚率1.35‰)，較上季底減少345對，離婚對數為255對(離婚率0.55‰)，較上季減少5對。</t>
  </si>
  <si>
    <t>~2~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</si>
  <si>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</si>
  <si>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</si>
  <si>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年季別</t>
  </si>
  <si>
    <t>人口總
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</si>
  <si>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</si>
  <si>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</si>
  <si>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</si>
  <si>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</si>
  <si>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</si>
  <si>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</si>
  <si>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</si>
  <si>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Quarter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</si>
  <si>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</si>
  <si>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</si>
  <si>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</si>
  <si>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</si>
  <si>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</si>
  <si>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</si>
  <si>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</si>
  <si>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r>
      <t>八十三年</t>
    </r>
    <r>
      <rPr>
        <sz val="11"/>
        <rFont val="Times New Roman"/>
        <family val="1"/>
      </rPr>
      <t>1994</t>
    </r>
  </si>
  <si>
    <r>
      <t>八十四年</t>
    </r>
    <r>
      <rPr>
        <sz val="11"/>
        <rFont val="Times New Roman"/>
        <family val="1"/>
      </rPr>
      <t>1995</t>
    </r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</si>
  <si>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</si>
  <si>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</si>
  <si>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</si>
  <si>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</si>
  <si>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</si>
  <si>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</si>
  <si>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</si>
  <si>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</si>
  <si>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</si>
  <si>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</si>
  <si>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</si>
  <si>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</si>
  <si>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t>第四季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</si>
  <si>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</si>
  <si>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</si>
  <si>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</si>
  <si>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</si>
  <si>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</si>
  <si>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</si>
  <si>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</si>
  <si>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</si>
  <si>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</si>
  <si>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</si>
  <si>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t>資料來源：本府民政處報表1221-00-01-2</t>
  </si>
  <si>
    <t>~3~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</si>
  <si>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</si>
  <si>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單位：0/00</t>
  </si>
  <si>
    <t xml:space="preserve">Table 2. Mobility Status of Population (Cont. End)          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</si>
  <si>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0/00</t>
    </r>
  </si>
  <si>
    <t>人口總
增加率</t>
  </si>
  <si>
    <t>率</t>
  </si>
  <si>
    <t>Year &amp; Quarter</t>
  </si>
  <si>
    <t>增加率</t>
  </si>
  <si>
    <t>出生率</t>
  </si>
  <si>
    <t>死亡率</t>
  </si>
  <si>
    <t>遷入率</t>
  </si>
  <si>
    <t>遷出率</t>
  </si>
  <si>
    <t>Married Couple Rate</t>
  </si>
  <si>
    <t xml:space="preserve"> Divorce Couple Rate</t>
  </si>
  <si>
    <t>Birth Rate</t>
  </si>
  <si>
    <t>Death Rate</t>
  </si>
  <si>
    <t>Immigrants Rate</t>
  </si>
  <si>
    <t>Emigrants Rate</t>
  </si>
  <si>
    <t>八十三年</t>
  </si>
  <si>
    <r>
      <t>第四季</t>
    </r>
    <r>
      <rPr>
        <sz val="8"/>
        <rFont val="Times New Roman"/>
        <family val="1"/>
      </rPr>
      <t>4th Qua.</t>
    </r>
  </si>
  <si>
    <t>第2季</t>
  </si>
  <si>
    <t>資料來源：本府民政處報表1221-00-01-2。</t>
  </si>
  <si>
    <t>說　　明：因四捨五入之故，資料有些許誤差。</t>
  </si>
  <si>
    <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~</t>
    </r>
  </si>
  <si>
    <t>八十三年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</si>
  <si>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</si>
  <si>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</si>
  <si>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</si>
  <si>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</si>
  <si>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</si>
  <si>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</si>
  <si>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</si>
  <si>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</si>
  <si>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</si>
  <si>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</si>
  <si>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</si>
  <si>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參與率</t>
  </si>
  <si>
    <t>失業率</t>
  </si>
  <si>
    <t>總計</t>
  </si>
  <si>
    <t>漁、牧業</t>
  </si>
  <si>
    <t>服務業</t>
  </si>
  <si>
    <t>其他</t>
  </si>
  <si>
    <t>次數</t>
  </si>
  <si>
    <t>(千元)</t>
  </si>
  <si>
    <t>廢鐵鋁罐</t>
  </si>
  <si>
    <t>稽查</t>
  </si>
  <si>
    <t>惡臭</t>
  </si>
  <si>
    <t>臭</t>
  </si>
  <si>
    <t>衛生</t>
  </si>
  <si>
    <t>計</t>
  </si>
  <si>
    <t>音</t>
  </si>
  <si>
    <t>染</t>
  </si>
  <si>
    <t>物</t>
  </si>
  <si>
    <t>動</t>
  </si>
  <si>
    <t>他</t>
  </si>
  <si>
    <t>(千人)</t>
  </si>
  <si>
    <t>~5~</t>
  </si>
  <si>
    <t>~8~</t>
  </si>
  <si>
    <t>Agriculture forestry ,fishing&amp; animal husbandry</t>
  </si>
  <si>
    <t>Goods-producing industries</t>
  </si>
  <si>
    <t>Other</t>
  </si>
  <si>
    <t>Services-producing industries</t>
  </si>
  <si>
    <t>Employed</t>
  </si>
  <si>
    <t>Unemployed</t>
  </si>
  <si>
    <t>Not in labor force</t>
  </si>
  <si>
    <t>Labor Force Participation Rate</t>
  </si>
  <si>
    <t>Unemployed Rate</t>
  </si>
  <si>
    <t>Petition Cases on Nuisance</t>
  </si>
  <si>
    <t>Noise</t>
  </si>
  <si>
    <t>Water</t>
  </si>
  <si>
    <t>Solid Waste</t>
  </si>
  <si>
    <t>Vibratility</t>
  </si>
  <si>
    <t>Environmental Sanitation</t>
  </si>
  <si>
    <t>Garbage Recycled</t>
  </si>
  <si>
    <t>Grand Total</t>
  </si>
  <si>
    <t>Grand Total</t>
  </si>
  <si>
    <t>Social Assistance for the Emergent Needed</t>
  </si>
  <si>
    <t>Amount</t>
  </si>
  <si>
    <t>Persons</t>
  </si>
  <si>
    <t>Sanitary Inspection</t>
  </si>
  <si>
    <t>Luodong  Township</t>
  </si>
  <si>
    <t>Suao Township</t>
  </si>
  <si>
    <t>Toucheng Township</t>
  </si>
  <si>
    <t xml:space="preserve"> Jiaosi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</si>
  <si>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</si>
  <si>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</si>
  <si>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</si>
  <si>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</si>
  <si>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</si>
  <si>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</si>
  <si>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</si>
  <si>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Yilan City</t>
  </si>
  <si>
    <t>Jiaosi Township</t>
  </si>
  <si>
    <t>VS. with Last Year</t>
  </si>
  <si>
    <t>VS. with Last Quarter</t>
  </si>
  <si>
    <t>五、勞動力與就業</t>
  </si>
  <si>
    <t>Living Subsidy for Low-Income Senior</t>
  </si>
  <si>
    <t>No. of  Inspection</t>
  </si>
  <si>
    <t>The Number That</t>
  </si>
  <si>
    <t>Failed to Comply</t>
  </si>
  <si>
    <t>with the Law</t>
  </si>
  <si>
    <t>nspections and Control of Illegal Drugs</t>
  </si>
  <si>
    <t>Food Sanitation Inspection</t>
  </si>
  <si>
    <t>三、各鄉鎮市土地與人口</t>
  </si>
  <si>
    <t>單位：公斤</t>
  </si>
  <si>
    <t>宜蘭市</t>
  </si>
  <si>
    <t>Labor  force Of Population</t>
  </si>
  <si>
    <r>
      <t>(%</t>
    </r>
    <r>
      <rPr>
        <sz val="10"/>
        <rFont val="Times New Roman"/>
        <family val="1"/>
      </rPr>
      <t>)</t>
    </r>
  </si>
  <si>
    <t>﹝1﹞</t>
  </si>
  <si>
    <t>Civilian population aged 15 year &amp;over</t>
  </si>
  <si>
    <t>就業者</t>
  </si>
  <si>
    <t>失業者</t>
  </si>
  <si>
    <t>﹝2﹞</t>
  </si>
  <si>
    <t>﹝3﹞</t>
  </si>
  <si>
    <t>﹝4﹞</t>
  </si>
  <si>
    <t>Unit：1000 Person</t>
  </si>
  <si>
    <t>資料來源：本府環保局。</t>
  </si>
  <si>
    <t>Counseling</t>
  </si>
  <si>
    <t>鄉鎮市別</t>
  </si>
  <si>
    <t>No. of Households (Person/Households)</t>
  </si>
  <si>
    <t>﹝2﹞/﹝1﹞*100</t>
  </si>
  <si>
    <t>Table 3. District Land &amp; Population</t>
  </si>
  <si>
    <t>Table 5. Labor Force &amp; Employed</t>
  </si>
  <si>
    <t>十九、漁業概況</t>
  </si>
  <si>
    <t>1.動力漁船數：本縣98年第1季動力漁船為1,062艘計42,494噸，較上季減少</t>
  </si>
  <si>
    <r>
      <t xml:space="preserve">  4</t>
    </r>
    <r>
      <rPr>
        <sz val="14"/>
        <rFont val="標楷體"/>
        <family val="4"/>
      </rPr>
      <t>艘計</t>
    </r>
    <r>
      <rPr>
        <sz val="14"/>
        <rFont val="Times New Roman"/>
        <family val="1"/>
      </rPr>
      <t>-0.38%</t>
    </r>
    <r>
      <rPr>
        <sz val="14"/>
        <rFont val="標楷體"/>
        <family val="4"/>
      </rPr>
      <t>；與去年同季比較減少</t>
    </r>
    <r>
      <rPr>
        <sz val="14"/>
        <rFont val="Times New Roman"/>
        <family val="1"/>
      </rPr>
      <t>1.30%</t>
    </r>
    <r>
      <rPr>
        <sz val="14"/>
        <rFont val="標楷體"/>
        <family val="4"/>
      </rPr>
      <t>。後者則較上季減少</t>
    </r>
    <r>
      <rPr>
        <sz val="14"/>
        <rFont val="Times New Roman"/>
        <family val="1"/>
      </rPr>
      <t>343</t>
    </r>
    <r>
      <rPr>
        <sz val="14"/>
        <rFont val="標楷體"/>
        <family val="4"/>
      </rPr>
      <t>噸</t>
    </r>
  </si>
  <si>
    <t xml:space="preserve"> 計-0.80%；與去年同季比較減少4.77%。</t>
  </si>
  <si>
    <r>
      <t>2.</t>
    </r>
    <r>
      <rPr>
        <sz val="14"/>
        <rFont val="標楷體"/>
        <family val="4"/>
      </rPr>
      <t>漁業產量：本縣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季漁業產量為</t>
    </r>
    <r>
      <rPr>
        <sz val="14"/>
        <rFont val="Times New Roman"/>
        <family val="1"/>
      </rPr>
      <t>28,517</t>
    </r>
    <r>
      <rPr>
        <sz val="14"/>
        <rFont val="標楷體"/>
        <family val="4"/>
      </rPr>
      <t>噸，較上季增加</t>
    </r>
    <r>
      <rPr>
        <sz val="14"/>
        <rFont val="Times New Roman"/>
        <family val="1"/>
      </rPr>
      <t>3,817</t>
    </r>
    <r>
      <rPr>
        <sz val="14"/>
        <rFont val="標楷體"/>
        <family val="4"/>
      </rPr>
      <t>噸</t>
    </r>
  </si>
  <si>
    <r>
      <t xml:space="preserve">   </t>
    </r>
    <r>
      <rPr>
        <sz val="14"/>
        <rFont val="標楷體"/>
        <family val="4"/>
      </rPr>
      <t>計增加</t>
    </r>
    <r>
      <rPr>
        <sz val="14"/>
        <rFont val="Times New Roman"/>
        <family val="1"/>
      </rPr>
      <t>15.45%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62.42%</t>
    </r>
    <r>
      <rPr>
        <sz val="14"/>
        <rFont val="標楷體"/>
        <family val="4"/>
      </rPr>
      <t>。</t>
    </r>
  </si>
  <si>
    <t xml:space="preserve">   </t>
  </si>
  <si>
    <t>~40~</t>
  </si>
  <si>
    <t>表19、漁業概況</t>
  </si>
  <si>
    <t>Table 19. The Condition of Fishery</t>
  </si>
  <si>
    <r>
      <t xml:space="preserve">年季底別
</t>
    </r>
    <r>
      <rPr>
        <sz val="10"/>
        <rFont val="新細明體"/>
        <family val="1"/>
      </rPr>
      <t>End of Year &amp;Quarter</t>
    </r>
  </si>
  <si>
    <r>
      <t xml:space="preserve"> </t>
    </r>
    <r>
      <rPr>
        <sz val="10"/>
        <rFont val="標楷體"/>
        <family val="4"/>
      </rPr>
      <t xml:space="preserve">動力漁船數
</t>
    </r>
    <r>
      <rPr>
        <sz val="10"/>
        <rFont val="新細明體"/>
        <family val="1"/>
      </rPr>
      <t>The  Number  of  Powered  Fishing  Crafts</t>
    </r>
  </si>
  <si>
    <r>
      <t>漁業生產量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
</t>
    </r>
    <r>
      <rPr>
        <sz val="10"/>
        <rFont val="新細明體"/>
        <family val="1"/>
      </rPr>
      <t xml:space="preserve">
Fishery  Production(Unit：m.t)</t>
    </r>
  </si>
  <si>
    <r>
      <t xml:space="preserve">艘　　數
</t>
    </r>
    <r>
      <rPr>
        <sz val="10"/>
        <rFont val="Times New Roman"/>
        <family val="1"/>
      </rPr>
      <t>No.  of  Boats</t>
    </r>
  </si>
  <si>
    <r>
      <t xml:space="preserve">噸　　數
</t>
    </r>
    <r>
      <rPr>
        <sz val="10"/>
        <rFont val="新細明體"/>
        <family val="1"/>
      </rPr>
      <t>Tonnage</t>
    </r>
  </si>
  <si>
    <r>
      <t xml:space="preserve">合　　計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Total</t>
    </r>
  </si>
  <si>
    <r>
      <t>遠洋漁業</t>
    </r>
    <r>
      <rPr>
        <sz val="10"/>
        <rFont val="新細明體"/>
        <family val="1"/>
      </rPr>
      <t>Far-Sea  Fisheries</t>
    </r>
  </si>
  <si>
    <r>
      <t>近海漁業</t>
    </r>
    <r>
      <rPr>
        <sz val="10"/>
        <rFont val="新細明體"/>
        <family val="1"/>
      </rPr>
      <t>Offshore  Fisheries</t>
    </r>
  </si>
  <si>
    <r>
      <t>沿岸漁業</t>
    </r>
    <r>
      <rPr>
        <sz val="10"/>
        <rFont val="新細明體"/>
        <family val="1"/>
      </rPr>
      <t>Coastal  Fisheries</t>
    </r>
  </si>
  <si>
    <r>
      <t xml:space="preserve">養殖漁業
</t>
    </r>
    <r>
      <rPr>
        <sz val="9"/>
        <rFont val="新細明體"/>
        <family val="1"/>
      </rPr>
      <t xml:space="preserve">Inland water 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>Aquaculture</t>
    </r>
  </si>
  <si>
    <r>
      <t xml:space="preserve">內陸漁撈
</t>
    </r>
    <r>
      <rPr>
        <sz val="10"/>
        <rFont val="Times New Roman"/>
        <family val="1"/>
      </rPr>
      <t>Inland  Fishery</t>
    </r>
  </si>
  <si>
    <t>民國87年1998</t>
  </si>
  <si>
    <t>民國88年1999</t>
  </si>
  <si>
    <t>民國89年2000</t>
  </si>
  <si>
    <t>民國90年2001</t>
  </si>
  <si>
    <t>民國91年2002</t>
  </si>
  <si>
    <t>民國92年2003</t>
  </si>
  <si>
    <t>民國93年2004</t>
  </si>
  <si>
    <t>民國94年2005</t>
  </si>
  <si>
    <t>民國95年2006</t>
  </si>
  <si>
    <t>民國96年2007</t>
  </si>
  <si>
    <t>民國97年2008</t>
  </si>
  <si>
    <r>
      <t>第</t>
    </r>
    <r>
      <rPr>
        <sz val="10"/>
        <rFont val="新細明體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1st Qua.</t>
    </r>
  </si>
  <si>
    <r>
      <t>第</t>
    </r>
    <r>
      <rPr>
        <sz val="10"/>
        <rFont val="新細明體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2st Qua.</t>
    </r>
  </si>
  <si>
    <r>
      <t>第</t>
    </r>
    <r>
      <rPr>
        <sz val="10"/>
        <rFont val="新細明體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3st Qua.</t>
    </r>
  </si>
  <si>
    <r>
      <t>第</t>
    </r>
    <r>
      <rPr>
        <sz val="10"/>
        <rFont val="新細明體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4st Qua.</t>
    </r>
  </si>
  <si>
    <t>民國98年2009</t>
  </si>
  <si>
    <r>
      <t>當季較上
季增減</t>
    </r>
    <r>
      <rPr>
        <sz val="10"/>
        <rFont val="Times New Roman"/>
        <family val="1"/>
      </rPr>
      <t xml:space="preserve">%
</t>
    </r>
    <r>
      <rPr>
        <sz val="8"/>
        <rFont val="新細明體"/>
        <family val="1"/>
      </rPr>
      <t>VS. with Last Quarter</t>
    </r>
  </si>
  <si>
    <r>
      <t>當季較上年
同季增減</t>
    </r>
    <r>
      <rPr>
        <sz val="10"/>
        <rFont val="Times New Roman"/>
        <family val="1"/>
      </rPr>
      <t xml:space="preserve">%
</t>
    </r>
    <r>
      <rPr>
        <sz val="9"/>
        <rFont val="新細明體"/>
        <family val="1"/>
      </rPr>
      <t>VS. with Last Year</t>
    </r>
  </si>
  <si>
    <r>
      <t>資料來源：本府農業處：</t>
    </r>
    <r>
      <rPr>
        <sz val="12"/>
        <rFont val="Times New Roman"/>
        <family val="1"/>
      </rPr>
      <t>2243-03-05-2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2241-02-02-2</t>
    </r>
    <r>
      <rPr>
        <sz val="12"/>
        <rFont val="標楷體"/>
        <family val="4"/>
      </rPr>
      <t>。</t>
    </r>
  </si>
  <si>
    <t>~41~</t>
  </si>
  <si>
    <t>年季月別</t>
  </si>
  <si>
    <t>動力漁船數</t>
  </si>
  <si>
    <t>漁業產量</t>
  </si>
  <si>
    <t>艘數</t>
  </si>
  <si>
    <t>噸數</t>
  </si>
  <si>
    <t>97年第1季</t>
  </si>
  <si>
    <t>97年第2季</t>
  </si>
  <si>
    <t>97年第3季</t>
  </si>
  <si>
    <t>97年第4季</t>
  </si>
  <si>
    <t>98年第1季</t>
  </si>
  <si>
    <t>95學年度 AY2006</t>
  </si>
  <si>
    <t>第4季
4st Qua.</t>
  </si>
  <si>
    <t>二十、國中小學教育概況</t>
  </si>
  <si>
    <t>1.國民中學：本縣97學年度共計25所國中，班級數為650班較上</t>
  </si>
  <si>
    <r>
      <t xml:space="preserve">    </t>
    </r>
    <r>
      <rPr>
        <sz val="14"/>
        <rFont val="標楷體"/>
        <family val="4"/>
      </rPr>
      <t>學年增加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班計3.17%，學生人數為20,961人較上學年增加1,522人計</t>
    </r>
  </si>
  <si>
    <t xml:space="preserve">  7.83%，教師人數為1,297人較上學年減少51人計-3.78%。</t>
  </si>
  <si>
    <t>2.國民小學：本縣97學年度共計77所國小，班級數為1,320班較上</t>
  </si>
  <si>
    <r>
      <t xml:space="preserve">  學年減少84班計-5.98%，學生人數為33,260人較上學年減少1,865人計</t>
    </r>
  </si>
  <si>
    <t xml:space="preserve">  -5.31%，教師人數為2,232人較上學年減少59人計-2.58%。</t>
  </si>
  <si>
    <t>~42~</t>
  </si>
  <si>
    <t>表20、國中小學教育概況</t>
  </si>
  <si>
    <t xml:space="preserve">Table 20. The Condition of Elementary School  &amp; Junior High School </t>
  </si>
  <si>
    <r>
      <t xml:space="preserve">學年度別
</t>
    </r>
    <r>
      <rPr>
        <sz val="10"/>
        <rFont val="Times New Roman"/>
        <family val="1"/>
      </rPr>
      <t>Academic  Year</t>
    </r>
  </si>
  <si>
    <r>
      <t xml:space="preserve">校數
</t>
    </r>
    <r>
      <rPr>
        <sz val="10"/>
        <rFont val="新細明體"/>
        <family val="1"/>
      </rPr>
      <t>Number of Schools</t>
    </r>
  </si>
  <si>
    <r>
      <t xml:space="preserve">班級數
</t>
    </r>
    <r>
      <rPr>
        <sz val="10"/>
        <rFont val="新細明體"/>
        <family val="1"/>
      </rPr>
      <t>Number  of  Classes</t>
    </r>
  </si>
  <si>
    <r>
      <t xml:space="preserve">學生數
</t>
    </r>
    <r>
      <rPr>
        <sz val="10"/>
        <rFont val="新細明體"/>
        <family val="1"/>
      </rPr>
      <t>Number  of  Pupils</t>
    </r>
  </si>
  <si>
    <r>
      <t xml:space="preserve">教師數
</t>
    </r>
    <r>
      <rPr>
        <sz val="10"/>
        <rFont val="新細明體"/>
        <family val="1"/>
      </rPr>
      <t>Number  of  Teachers</t>
    </r>
  </si>
  <si>
    <r>
      <t xml:space="preserve">國中
</t>
    </r>
    <r>
      <rPr>
        <sz val="10"/>
        <rFont val="新細明體"/>
        <family val="1"/>
      </rPr>
      <t>Junior High School</t>
    </r>
    <r>
      <rPr>
        <sz val="10"/>
        <rFont val="標楷體"/>
        <family val="4"/>
      </rPr>
      <t xml:space="preserve"> </t>
    </r>
  </si>
  <si>
    <r>
      <t xml:space="preserve">國小
</t>
    </r>
    <r>
      <rPr>
        <sz val="10"/>
        <rFont val="新細明體"/>
        <family val="1"/>
      </rPr>
      <t>Elementary School</t>
    </r>
  </si>
  <si>
    <r>
      <t xml:space="preserve">國中
</t>
    </r>
    <r>
      <rPr>
        <sz val="10"/>
        <rFont val="新細明體"/>
        <family val="1"/>
      </rPr>
      <t xml:space="preserve">Junior High School </t>
    </r>
  </si>
  <si>
    <t>85學年度 AY1996</t>
  </si>
  <si>
    <t>87學年度 AY1998</t>
  </si>
  <si>
    <t>88學年度 AY1999</t>
  </si>
  <si>
    <t>89學年度 AY2000</t>
  </si>
  <si>
    <t>90學年度 AY2001</t>
  </si>
  <si>
    <t>91學年度 AY2002</t>
  </si>
  <si>
    <t>92學年度 AY2003</t>
  </si>
  <si>
    <t>93學年度 AY2004</t>
  </si>
  <si>
    <t>94學年度 AY2005</t>
  </si>
  <si>
    <t>96學年度 AY2007</t>
  </si>
  <si>
    <t>97學年度 AY2008</t>
  </si>
  <si>
    <r>
      <t xml:space="preserve">較上學年增減 比 率
</t>
    </r>
    <r>
      <rPr>
        <sz val="8"/>
        <rFont val="新細明體"/>
        <family val="1"/>
      </rPr>
      <t>VS. with Last Year</t>
    </r>
  </si>
  <si>
    <r>
      <t>較</t>
    </r>
    <r>
      <rPr>
        <sz val="10"/>
        <rFont val="新細明體"/>
        <family val="1"/>
      </rPr>
      <t>87</t>
    </r>
    <r>
      <rPr>
        <sz val="10"/>
        <rFont val="標楷體"/>
        <family val="4"/>
      </rPr>
      <t xml:space="preserve">學年增減比率
</t>
    </r>
    <r>
      <rPr>
        <sz val="10"/>
        <rFont val="新細明體"/>
        <family val="1"/>
      </rPr>
      <t>VS. with 1998</t>
    </r>
  </si>
  <si>
    <t>資料來源：依據本府教育處資料編製。</t>
  </si>
  <si>
    <t>備註：本縣中道高中附設國中小學部、慧燈高中及南澳高中附設國中部併入高級中學學校數。</t>
  </si>
  <si>
    <t xml:space="preserve">      </t>
  </si>
  <si>
    <t>~43~</t>
  </si>
  <si>
    <t>表21、臺灣地區各種物價指數之變動</t>
  </si>
  <si>
    <t>Table 21. The  Changes  of  Various  Price  Indices in  Taiwan  Area</t>
  </si>
  <si>
    <r>
      <t xml:space="preserve">年季底別
</t>
    </r>
    <r>
      <rPr>
        <sz val="10"/>
        <rFont val="新細明體"/>
        <family val="1"/>
      </rPr>
      <t>End of Year &amp;Quarter</t>
    </r>
  </si>
  <si>
    <t>躉售物價指數</t>
  </si>
  <si>
    <t>消者物價指數</t>
  </si>
  <si>
    <t>進口物價指數</t>
  </si>
  <si>
    <t>出口物價指數</t>
  </si>
  <si>
    <t>營造工程
物價指數</t>
  </si>
  <si>
    <t>Wholwsale
Price Indices</t>
  </si>
  <si>
    <t>Consumer
Price Indices</t>
  </si>
  <si>
    <t>Import
Price Indices</t>
  </si>
  <si>
    <t>Export
Price Indices</t>
  </si>
  <si>
    <t>Construction Cost Indices</t>
  </si>
  <si>
    <r>
      <t>民國</t>
    </r>
    <r>
      <rPr>
        <sz val="10"/>
        <rFont val="新細明體"/>
        <family val="1"/>
      </rPr>
      <t>95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2006</t>
    </r>
  </si>
  <si>
    <r>
      <t>民國</t>
    </r>
    <r>
      <rPr>
        <sz val="10"/>
        <rFont val="新細明體"/>
        <family val="1"/>
      </rPr>
      <t>96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2007</t>
    </r>
  </si>
  <si>
    <r>
      <t xml:space="preserve">第2季
</t>
    </r>
    <r>
      <rPr>
        <sz val="10"/>
        <rFont val="新細明體"/>
        <family val="1"/>
      </rPr>
      <t>2st Qua.</t>
    </r>
  </si>
  <si>
    <r>
      <t>民國</t>
    </r>
    <r>
      <rPr>
        <sz val="10"/>
        <rFont val="新細明體"/>
        <family val="1"/>
      </rPr>
      <t>97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2008</t>
    </r>
  </si>
  <si>
    <r>
      <t>民國</t>
    </r>
    <r>
      <rPr>
        <sz val="10"/>
        <rFont val="新細明體"/>
        <family val="1"/>
      </rPr>
      <t>98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2009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</si>
  <si>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</si>
  <si>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</si>
  <si>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Mar.</t>
    </r>
  </si>
  <si>
    <r>
      <t xml:space="preserve">當季較上季增減%
</t>
    </r>
    <r>
      <rPr>
        <sz val="10"/>
        <rFont val="新細明體"/>
        <family val="1"/>
      </rPr>
      <t>VS. with Last Quarter</t>
    </r>
  </si>
  <si>
    <r>
      <t xml:space="preserve">當季較上年同季增減%
</t>
    </r>
    <r>
      <rPr>
        <sz val="10"/>
        <rFont val="新細明體"/>
        <family val="1"/>
      </rPr>
      <t>VS. with Last Year</t>
    </r>
  </si>
  <si>
    <t>說    明：1.由於受查者延誤或更正報價，最近三個月資料均有可能修正。</t>
  </si>
  <si>
    <t xml:space="preserve">          2.以95年為基期</t>
  </si>
  <si>
    <t>~44~</t>
  </si>
  <si>
    <t>Table 5. Labor Force &amp; Employed (Cont. End)</t>
  </si>
  <si>
    <t>上半年</t>
  </si>
  <si>
    <t>1/1~6/30</t>
  </si>
  <si>
    <t>罰鍰</t>
  </si>
  <si>
    <t>下半年</t>
  </si>
  <si>
    <t>7/1~12/31</t>
  </si>
  <si>
    <t>藥物檢查違反統計</t>
  </si>
  <si>
    <t>營業衛生</t>
  </si>
  <si>
    <t>檢查</t>
  </si>
  <si>
    <t>違反</t>
  </si>
  <si>
    <t>稽查</t>
  </si>
  <si>
    <t>輔導</t>
  </si>
  <si>
    <t>改善</t>
  </si>
  <si>
    <t>家數</t>
  </si>
  <si>
    <t>八十三年</t>
  </si>
  <si>
    <t>當季較上季增減%</t>
  </si>
  <si>
    <t>當季較上年同季增減%</t>
  </si>
  <si>
    <t>說　　明：94年6月起資料改成按半年公告。</t>
  </si>
  <si>
    <t>15歲以上</t>
  </si>
  <si>
    <t>非勞動</t>
  </si>
  <si>
    <t>勞動力</t>
  </si>
  <si>
    <t>民間人口</t>
  </si>
  <si>
    <t>力人口</t>
  </si>
  <si>
    <t>﹝4﹞/﹝2﹞*100</t>
  </si>
  <si>
    <t>~9~</t>
  </si>
  <si>
    <t>單位：千人</t>
  </si>
  <si>
    <t>農、林、</t>
  </si>
  <si>
    <t>工業</t>
  </si>
  <si>
    <t>製造業</t>
  </si>
  <si>
    <t>Manufacturing</t>
  </si>
  <si>
    <t>資料來源：行政院主計處。</t>
  </si>
  <si>
    <t>~10~</t>
  </si>
  <si>
    <t>Suao Township</t>
  </si>
  <si>
    <t>Luodong Township</t>
  </si>
  <si>
    <t xml:space="preserve">Toucheng Township </t>
  </si>
  <si>
    <t xml:space="preserve">  Yilan City</t>
  </si>
  <si>
    <t>礁溪鄉</t>
  </si>
  <si>
    <t>七、環境保護</t>
  </si>
  <si>
    <t>~14~</t>
  </si>
  <si>
    <t>Table7. Environmental Protection</t>
  </si>
  <si>
    <t>污染源稽查</t>
  </si>
  <si>
    <t>Polluter Inspection</t>
  </si>
  <si>
    <t>合</t>
  </si>
  <si>
    <t>空氣污染</t>
  </si>
  <si>
    <t>噪</t>
  </si>
  <si>
    <t>水</t>
  </si>
  <si>
    <t>廢</t>
  </si>
  <si>
    <t>振</t>
  </si>
  <si>
    <t>環境</t>
  </si>
  <si>
    <t>其</t>
  </si>
  <si>
    <t>已收</t>
  </si>
  <si>
    <t>罰鍰</t>
  </si>
  <si>
    <t xml:space="preserve">Air </t>
  </si>
  <si>
    <t>污</t>
  </si>
  <si>
    <t>棄</t>
  </si>
  <si>
    <t>金額</t>
  </si>
  <si>
    <t>不含</t>
  </si>
  <si>
    <t>惡</t>
  </si>
  <si>
    <t>次數</t>
  </si>
  <si>
    <t>Others</t>
  </si>
  <si>
    <t>No. of Penalty</t>
  </si>
  <si>
    <t>Penalty Paid</t>
  </si>
  <si>
    <t>(Exclude Odors)</t>
  </si>
  <si>
    <t>(NT.1,000)</t>
  </si>
  <si>
    <t>資料來源：本府環保局。</t>
  </si>
  <si>
    <t>~15~</t>
  </si>
  <si>
    <r>
      <t>Table7</t>
    </r>
    <r>
      <rPr>
        <sz val="12"/>
        <rFont val="新細明體"/>
        <family val="1"/>
      </rPr>
      <t xml:space="preserve">. </t>
    </r>
    <r>
      <rPr>
        <sz val="12"/>
        <rFont val="新細明體"/>
        <family val="1"/>
      </rPr>
      <t>Environmental Protection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(Cont.)</t>
    </r>
  </si>
  <si>
    <t>Unit：Kg</t>
  </si>
  <si>
    <t>資源回收成果</t>
  </si>
  <si>
    <t>廢紙類</t>
  </si>
  <si>
    <t>其他金屬製品</t>
  </si>
  <si>
    <t>廢玻璃容器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</si>
  <si>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</si>
  <si>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</si>
  <si>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</si>
  <si>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</si>
  <si>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</si>
  <si>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others</t>
  </si>
  <si>
    <t>說　　明：1.其他 =舊衣+廢家電+廢電腦+廢輪胎+廢鋁箔包+尚未分類的光碟片及手機+...等。</t>
  </si>
  <si>
    <t xml:space="preserve">          2.因四捨五入之故，資料有些許誤差。</t>
  </si>
  <si>
    <t>~16~</t>
  </si>
  <si>
    <t>　　本縣98年3月底各行政區域人口數以宜蘭市的95,851人最多，最少為大同鄉的5,850人；本縣性比例為104.65，僅宜蘭市與羅東鎮的性比例低於100；本縣人口密度約215人，以羅東鎮的每平方公里6,481人最多，而南澳鄉每平方公里僅8人為最少，兩者相差達810倍，分布極為不均。</t>
  </si>
  <si>
    <t>　　本縣97年下半年15歲以上民間人口為377千人，勞動力人口為215千人，就業者為205千人，失業者為10千人，勞動力參與率為56.9%，失業率為4.5%，就業者行業中農林漁牧業為16千人，工業為66千人(製造業38千人，其他28千人)，服務業為123千人。</t>
  </si>
  <si>
    <t>　　本縣98年第1季公害陳情案件受理件數為929件，較上季減少171件計-15.55%，其中以噪音的244件最多，佔公害陳情案件總數的26.26%；污染源稽查次數為8,560次，較上季增加665件；資源回收成果為14,981,737公斤，較上季增加623,897公斤計4.35%，其中以廢紙類的7,101,470公斤最多，佔資源回收成果總數的47.40%。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</si>
  <si>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各鄉鎮市土地與人口</t>
    </r>
  </si>
  <si>
    <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</si>
  <si>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t>District</t>
  </si>
  <si>
    <r>
      <t>合計</t>
    </r>
    <r>
      <rPr>
        <sz val="9"/>
        <rFont val="Times New Roman"/>
        <family val="1"/>
      </rPr>
      <t>Total</t>
    </r>
  </si>
  <si>
    <t>四、各鄉鎮市人口趨勢</t>
  </si>
  <si>
    <t>　　本縣98年第1季底各行政區域的人口數與上季底比較，增加率最多為大同鄉計0.60%，減少率最多為羅東鎮計0.26%；與去年同季底比較，增加率最多為五結鄉計1.37%，減少率最多為頭城鎮計0.98%。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</si>
  <si>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各鄉鎮市人口趨勢</t>
    </r>
  </si>
  <si>
    <t xml:space="preserve">Table 4. Trend of District Population </t>
  </si>
  <si>
    <t>年季底別</t>
  </si>
  <si>
    <t>宜蘭市</t>
  </si>
  <si>
    <t>End of Year &amp; Quarter</t>
  </si>
  <si>
    <t>八十三年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</si>
  <si>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</si>
  <si>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</si>
  <si>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</si>
  <si>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</si>
  <si>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</si>
  <si>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</si>
  <si>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</si>
  <si>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</si>
  <si>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</si>
  <si>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</si>
  <si>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</si>
  <si>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</si>
  <si>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</si>
  <si>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</si>
  <si>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</si>
  <si>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</si>
  <si>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</si>
  <si>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</si>
  <si>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</si>
  <si>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</si>
  <si>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</si>
  <si>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</si>
  <si>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</si>
  <si>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t>當季較上季增減%</t>
  </si>
  <si>
    <t>VS. with 
Last Quarter</t>
  </si>
  <si>
    <t>當季較上年同季增減%</t>
  </si>
  <si>
    <t>VS. with 
Last Year</t>
  </si>
  <si>
    <t>資料來源：本府民政處報表1221-00-01-2。</t>
  </si>
  <si>
    <t>~6~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</si>
  <si>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各鄉鎮市人口趨勢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</si>
  <si>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4. Trend of District Population (Cont. End)</t>
  </si>
  <si>
    <t>1st Qua.</t>
  </si>
  <si>
    <t>2nd Qua.</t>
  </si>
  <si>
    <t>3rd Qua.</t>
  </si>
  <si>
    <t>4th Qua.</t>
  </si>
  <si>
    <t>VS. with
 Last Year</t>
  </si>
  <si>
    <t>~7~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</si>
  <si>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勞動力與就業</t>
    </r>
  </si>
  <si>
    <r>
      <t xml:space="preserve">勞動力人口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千人</t>
    </r>
    <r>
      <rPr>
        <sz val="10"/>
        <rFont val="Times New Roman"/>
        <family val="1"/>
      </rPr>
      <t>)</t>
    </r>
  </si>
  <si>
    <r>
      <t>﹝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﹞</t>
    </r>
    <r>
      <rPr>
        <sz val="9"/>
        <rFont val="Times New Roman"/>
        <family val="1"/>
      </rPr>
      <t>-</t>
    </r>
    <r>
      <rPr>
        <sz val="9"/>
        <rFont val="標楷體"/>
        <family val="4"/>
      </rPr>
      <t>﹝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﹞</t>
    </r>
  </si>
  <si>
    <t>Year &amp; Quarter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</si>
  <si>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92年起資料僅提供至小數點第一位。</t>
    </r>
  </si>
  <si>
    <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94年6月起資料改成按半年公告。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</si>
  <si>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勞動力與就業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</si>
  <si>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>廢塑膠製品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</si>
  <si>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環境保護</t>
    </r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</si>
  <si>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</si>
  <si>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r>
      <t>Od</t>
    </r>
    <r>
      <rPr>
        <sz val="8"/>
        <rFont val="新細明體"/>
        <family val="1"/>
      </rPr>
      <t>ors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</si>
  <si>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</si>
  <si>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</si>
  <si>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　　本縣98年第1季低收入戶生活扶助計2,854戶及6,932人，較上季減少320戶計-10.08%及38人計-0.55%，生活扶助金額為44,777千元，較上季減少1,213千元計-2.64%；社會救助醫療及看護補助3,126千元，較上季減少1,063千元；縣民急難救助計159人次，較上季減少71人次計-30.87%，其救助金631千元，較上季減少1,125千元計-64.09%；中低收入戶老人生活津貼核付1,787人、29,019千元，較上季分別減少15人計-.083%及減少2,772千元計-8.72%</t>
  </si>
  <si>
    <t>九、衛生醫療</t>
  </si>
  <si>
    <t>　　本縣98年第1季藥物檢查308家，較上季減少214家，其中違反家次24家，佔檢查家次的7.79%；食品衛生管理稽查家數392家，較上季減少427家計-52.14%，其中違反家數25家，佔稽查家數6.38%；營業衛生稽查家數434家，較上季增加118家計37.34%，輔導改善為172次數，佔稽查家數的39.63%。</t>
  </si>
  <si>
    <r>
      <t>表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　衛生醫療</t>
    </r>
  </si>
  <si>
    <t>Table 9. Public Health</t>
  </si>
  <si>
    <t>年季別</t>
  </si>
  <si>
    <t>食品衛生管理</t>
  </si>
  <si>
    <t>Year &amp;  Quarter</t>
  </si>
  <si>
    <t>家次</t>
  </si>
  <si>
    <t>No. of Business Inspected</t>
  </si>
  <si>
    <t>No. of  Inspection</t>
  </si>
  <si>
    <t>No. to be Improved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</si>
  <si>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</si>
  <si>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</si>
  <si>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</si>
  <si>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</si>
  <si>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</si>
  <si>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</si>
  <si>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</si>
  <si>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</si>
  <si>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</si>
  <si>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</si>
  <si>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</si>
  <si>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</si>
  <si>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</si>
  <si>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</si>
  <si>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</si>
  <si>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</si>
  <si>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</si>
  <si>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t>VS. with
 Last Quarter</t>
  </si>
  <si>
    <t>VS. with 
Last Year</t>
  </si>
  <si>
    <r>
      <t>資料來源：本府衛生局</t>
    </r>
    <r>
      <rPr>
        <sz val="11"/>
        <rFont val="標楷體"/>
        <family val="4"/>
      </rPr>
      <t>。</t>
    </r>
  </si>
  <si>
    <t>說　　明：95年第1季起食品衛生管理工作報表變動，欄位細項眾多，故僅列總計欄位。</t>
  </si>
  <si>
    <t>~20~</t>
  </si>
  <si>
    <t>八、社會福利</t>
  </si>
  <si>
    <t>~17~</t>
  </si>
  <si>
    <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社會福利</t>
    </r>
  </si>
  <si>
    <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社會福利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</si>
  <si>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Table8. Social Affairs</t>
  </si>
  <si>
    <t>Table8. Social Affairs (cont. End)</t>
  </si>
  <si>
    <r>
      <t>低收入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戶概況</t>
    </r>
  </si>
  <si>
    <t>社會救助醫療及看護補助</t>
  </si>
  <si>
    <t>縣民急難救助</t>
  </si>
  <si>
    <t>兒童少年福利服務</t>
  </si>
  <si>
    <t>中低收入戶</t>
  </si>
  <si>
    <t>老人生活津貼</t>
  </si>
  <si>
    <t xml:space="preserve">Low Income Household </t>
  </si>
  <si>
    <t xml:space="preserve">Social Assistance for the Medical Charge and Caretaker  </t>
  </si>
  <si>
    <t>The Child Welfare Service</t>
  </si>
  <si>
    <t>戶數</t>
  </si>
  <si>
    <t>人數</t>
  </si>
  <si>
    <t>費用補助</t>
  </si>
  <si>
    <t>住院</t>
  </si>
  <si>
    <t>人次</t>
  </si>
  <si>
    <t>金額</t>
  </si>
  <si>
    <t>寄養家庭數</t>
  </si>
  <si>
    <t>寄養兒童數</t>
  </si>
  <si>
    <t>保護專線</t>
  </si>
  <si>
    <t>金額(千元)</t>
  </si>
  <si>
    <t>總日數</t>
  </si>
  <si>
    <t>(千元)</t>
  </si>
  <si>
    <r>
      <t>(</t>
    </r>
    <r>
      <rPr>
        <sz val="11"/>
        <rFont val="標楷體"/>
        <family val="4"/>
      </rPr>
      <t>年季底</t>
    </r>
    <r>
      <rPr>
        <sz val="11"/>
        <rFont val="Times New Roman"/>
        <family val="1"/>
      </rPr>
      <t>)</t>
    </r>
  </si>
  <si>
    <t>服務人次</t>
  </si>
  <si>
    <t>(年季底)</t>
  </si>
  <si>
    <t>No. of  Households</t>
  </si>
  <si>
    <t>No. of  Persons</t>
  </si>
  <si>
    <t>Amount  (Thousand)</t>
  </si>
  <si>
    <t>Number of Inpatient</t>
  </si>
  <si>
    <t>Inpatient-days</t>
  </si>
  <si>
    <t>No.of Family</t>
  </si>
  <si>
    <t>No. of Children</t>
  </si>
  <si>
    <t>Persons</t>
  </si>
  <si>
    <t>Line Served</t>
  </si>
  <si>
    <t>…</t>
  </si>
  <si>
    <r>
      <t>（</t>
    </r>
    <r>
      <rPr>
        <sz val="12"/>
        <rFont val="Times New Roman"/>
        <family val="1"/>
      </rPr>
      <t>No. of Lines</t>
    </r>
    <r>
      <rPr>
        <sz val="12"/>
        <rFont val="標楷體"/>
        <family val="4"/>
      </rPr>
      <t>）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</si>
  <si>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</si>
  <si>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2009</t>
    </r>
  </si>
  <si>
    <t>當季較上季增減%</t>
  </si>
  <si>
    <t>VS. with Last Quarter</t>
  </si>
  <si>
    <t>當季較上年同季增減%</t>
  </si>
  <si>
    <t>VS. with Last Year</t>
  </si>
  <si>
    <t>資料來源：本府社會處。</t>
  </si>
  <si>
    <t>說　　明：有關低收入戶概況的人、戶數漸增而金額不增係內政部放寬低收入戶條件，但部分</t>
  </si>
  <si>
    <r>
      <t>說　　明：</t>
    </r>
    <r>
      <rPr>
        <sz val="11"/>
        <rFont val="標楷體"/>
        <family val="4"/>
      </rPr>
      <t>兒童服務寄養家庭數不含儲備寄養家庭數。</t>
    </r>
  </si>
  <si>
    <t xml:space="preserve">          低收入戶直接安置於安養收容中心，由該中心負責其生活補助，故金額不增。</t>
  </si>
  <si>
    <t>~18~</t>
  </si>
  <si>
    <t>~19~</t>
  </si>
  <si>
    <t xml:space="preserve">  警政支出Expenditure for Police Service</t>
  </si>
  <si>
    <t>警政支出</t>
  </si>
  <si>
    <t xml:space="preserve">  債務付息支出Expenditure for Interest Payment</t>
  </si>
  <si>
    <t>債務付息支出</t>
  </si>
  <si>
    <t>專案補助支出</t>
  </si>
  <si>
    <t xml:space="preserve">  第二預備金Second Reserve Fund</t>
  </si>
  <si>
    <t>第二預備金</t>
  </si>
  <si>
    <t xml:space="preserve">  其他支出Other Expenditure</t>
  </si>
  <si>
    <t>其他支出</t>
  </si>
  <si>
    <t xml:space="preserve">  政權行使支出Expenditure for Political Function</t>
  </si>
  <si>
    <t>政權行使支出</t>
  </si>
  <si>
    <t xml:space="preserve">  行政支出Administrative Expenditure</t>
  </si>
  <si>
    <t>行政支出</t>
  </si>
  <si>
    <t>民政支出</t>
  </si>
  <si>
    <t xml:space="preserve">  財務支出Financial Expenditure</t>
  </si>
  <si>
    <t>財務支出</t>
  </si>
  <si>
    <t xml:space="preserve">  教育支出Expenditure for Education</t>
  </si>
  <si>
    <t>教育支出</t>
  </si>
  <si>
    <t xml:space="preserve">  文化支出Expenditure for Culture</t>
  </si>
  <si>
    <t>文化支出</t>
  </si>
  <si>
    <t xml:space="preserve">  農業支出Expenditure for Agriculture</t>
  </si>
  <si>
    <t>農業支出</t>
  </si>
  <si>
    <t xml:space="preserve">  工業支出Expenditure for Industry</t>
  </si>
  <si>
    <t>工業支出</t>
  </si>
  <si>
    <t xml:space="preserve">  交通支出Expenditure for Communication</t>
  </si>
  <si>
    <t>交通支出</t>
  </si>
  <si>
    <t xml:space="preserve">  其他經濟服務支出Other Economic Service</t>
  </si>
  <si>
    <t>其他經濟服務支出</t>
  </si>
  <si>
    <t xml:space="preserve">  福利服務支出Expenditure for Beneficial Service</t>
  </si>
  <si>
    <t>福利服務支出</t>
  </si>
  <si>
    <t xml:space="preserve">  醫療保健支出Expenditure for Public Health</t>
  </si>
  <si>
    <t>醫療保健支出</t>
  </si>
  <si>
    <t xml:space="preserve">  社區發展支出Community Development</t>
  </si>
  <si>
    <t>社區發展支出</t>
  </si>
  <si>
    <t>~30~</t>
  </si>
  <si>
    <t>~31~</t>
  </si>
  <si>
    <t>十五、預算執行－歲入（按來源別）</t>
  </si>
  <si>
    <r>
      <t xml:space="preserve">單位：千元
</t>
    </r>
    <r>
      <rPr>
        <sz val="10"/>
        <rFont val="Times New Roman"/>
        <family val="1"/>
      </rPr>
      <t>Unit:N.T. $1,000</t>
    </r>
  </si>
  <si>
    <t>科目</t>
  </si>
  <si>
    <t>全年度預算數</t>
  </si>
  <si>
    <t>預算分配累計數</t>
  </si>
  <si>
    <t>實收納庫累計數</t>
  </si>
  <si>
    <r>
      <t>金額</t>
    </r>
    <r>
      <rPr>
        <sz val="10"/>
        <rFont val="Times New Roman"/>
        <family val="1"/>
      </rPr>
      <t>Amount</t>
    </r>
  </si>
  <si>
    <t>﹪</t>
  </si>
  <si>
    <t>占預算數﹪</t>
  </si>
  <si>
    <t>占分配數﹪</t>
  </si>
  <si>
    <t>經常門資本門總計        Grand Total</t>
  </si>
  <si>
    <r>
      <t>經常門合計</t>
    </r>
    <r>
      <rPr>
        <sz val="12"/>
        <rFont val="Times New Roman"/>
        <family val="1"/>
      </rPr>
      <t xml:space="preserve">                     Current Total</t>
    </r>
  </si>
  <si>
    <r>
      <t>稅課收入</t>
    </r>
    <r>
      <rPr>
        <sz val="12"/>
        <rFont val="Times New Roman"/>
        <family val="1"/>
      </rPr>
      <t xml:space="preserve">                         Receipts from Taxes</t>
    </r>
  </si>
  <si>
    <t>稅課收入</t>
  </si>
  <si>
    <t>罰款及賠償收入</t>
  </si>
  <si>
    <r>
      <t>規費收入</t>
    </r>
    <r>
      <rPr>
        <sz val="12"/>
        <rFont val="Times New Roman"/>
        <family val="1"/>
      </rPr>
      <t xml:space="preserve">                       Receipts from Fees</t>
    </r>
  </si>
  <si>
    <t>規費收入</t>
  </si>
  <si>
    <r>
      <t>財產收入</t>
    </r>
    <r>
      <rPr>
        <sz val="12"/>
        <rFont val="Times New Roman"/>
        <family val="1"/>
      </rPr>
      <t xml:space="preserve">                   Receipts from Property</t>
    </r>
  </si>
  <si>
    <t>財產收入</t>
  </si>
  <si>
    <r>
      <t>營業盈餘及事業收入</t>
    </r>
    <r>
      <rPr>
        <sz val="12"/>
        <rFont val="Times New Roman"/>
        <family val="1"/>
      </rPr>
      <t>Profits of Public Business &amp; Enterprises</t>
    </r>
  </si>
  <si>
    <t>營業盈餘及事業收入</t>
  </si>
  <si>
    <r>
      <t>補助及協助收入</t>
    </r>
    <r>
      <rPr>
        <sz val="12"/>
        <rFont val="Times New Roman"/>
        <family val="1"/>
      </rPr>
      <t xml:space="preserve">       Subsidies</t>
    </r>
  </si>
  <si>
    <t>補助及協助收入</t>
  </si>
  <si>
    <r>
      <t>捐獻及贈與收入</t>
    </r>
    <r>
      <rPr>
        <sz val="12"/>
        <rFont val="Times New Roman"/>
        <family val="1"/>
      </rPr>
      <t xml:space="preserve">                                Contribution and Donation</t>
    </r>
  </si>
  <si>
    <t>捐獻及贈與收入</t>
  </si>
  <si>
    <r>
      <t>其他收入</t>
    </r>
    <r>
      <rPr>
        <sz val="12"/>
        <rFont val="Times New Roman"/>
        <family val="1"/>
      </rPr>
      <t xml:space="preserve">                               Other Receipts</t>
    </r>
  </si>
  <si>
    <t>其他收入</t>
  </si>
  <si>
    <r>
      <t>資本門合計</t>
    </r>
    <r>
      <rPr>
        <sz val="12"/>
        <rFont val="Times New Roman"/>
        <family val="1"/>
      </rPr>
      <t xml:space="preserve">                             Capital Total</t>
    </r>
  </si>
  <si>
    <t>~32~</t>
  </si>
  <si>
    <t>資料來源：本府主計處</t>
  </si>
  <si>
    <r>
      <t>表</t>
    </r>
    <r>
      <rPr>
        <sz val="16"/>
        <rFont val="Times New Roman"/>
        <family val="1"/>
      </rPr>
      <t>15</t>
    </r>
    <r>
      <rPr>
        <sz val="16"/>
        <rFont val="標楷體"/>
        <family val="4"/>
      </rPr>
      <t xml:space="preserve">、歲入預算執行情形
</t>
    </r>
    <r>
      <rPr>
        <sz val="16"/>
        <rFont val="Times New Roman"/>
        <family val="1"/>
      </rPr>
      <t>Table 15. Performance of Budgetary revenues</t>
    </r>
  </si>
  <si>
    <r>
      <t>罰款及賠償收入</t>
    </r>
    <r>
      <rPr>
        <sz val="11"/>
        <rFont val="Times New Roman"/>
        <family val="1"/>
      </rPr>
      <t xml:space="preserve">               Receipts from Charges on Benefits of Public Construction</t>
    </r>
  </si>
  <si>
    <t>~33~</t>
  </si>
  <si>
    <t>十六、工商行業</t>
  </si>
  <si>
    <r>
      <t>表</t>
    </r>
    <r>
      <rPr>
        <sz val="16"/>
        <rFont val="Times New Roman"/>
        <family val="1"/>
      </rPr>
      <t>16</t>
    </r>
    <r>
      <rPr>
        <sz val="16"/>
        <rFont val="標楷體"/>
        <family val="4"/>
      </rPr>
      <t xml:space="preserve">、工商行業
</t>
    </r>
    <r>
      <rPr>
        <sz val="16"/>
        <rFont val="Times New Roman"/>
        <family val="1"/>
      </rPr>
      <t>Table 16.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</si>
  <si>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No. ,N.T.$1,000</t>
    </r>
  </si>
  <si>
    <r>
      <t>年季底別</t>
    </r>
    <r>
      <rPr>
        <sz val="10"/>
        <rFont val="Times New Roman"/>
        <family val="1"/>
      </rPr>
      <t xml:space="preserve">               End of Year &amp; Quarter</t>
    </r>
  </si>
  <si>
    <r>
      <t>工廠登記數家數</t>
    </r>
    <r>
      <rPr>
        <sz val="10"/>
        <rFont val="Times New Roman"/>
        <family val="1"/>
      </rPr>
      <t>Number of Factories Registered</t>
    </r>
  </si>
  <si>
    <r>
      <t>商業登記數</t>
    </r>
    <r>
      <rPr>
        <sz val="10"/>
        <rFont val="Times New Roman"/>
        <family val="1"/>
      </rPr>
      <t>Number of Commerce</t>
    </r>
  </si>
  <si>
    <r>
      <t>創設家數</t>
    </r>
    <r>
      <rPr>
        <sz val="8"/>
        <rFont val="Times New Roman"/>
        <family val="1"/>
      </rPr>
      <t>Beginning Business Activity</t>
    </r>
  </si>
  <si>
    <r>
      <t>撤銷家數</t>
    </r>
    <r>
      <rPr>
        <sz val="8"/>
        <rFont val="Times New Roman"/>
        <family val="1"/>
      </rPr>
      <t xml:space="preserve">          Ending Business Activity</t>
    </r>
  </si>
  <si>
    <r>
      <t>現有家數</t>
    </r>
    <r>
      <rPr>
        <sz val="8"/>
        <rFont val="Times New Roman"/>
        <family val="1"/>
      </rPr>
      <t xml:space="preserve">             Number</t>
    </r>
  </si>
  <si>
    <r>
      <t>現有資本額</t>
    </r>
    <r>
      <rPr>
        <sz val="8"/>
        <rFont val="Times New Roman"/>
        <family val="1"/>
      </rPr>
      <t xml:space="preserve">               Capital</t>
    </r>
  </si>
  <si>
    <t>歇業</t>
  </si>
  <si>
    <r>
      <t>其它</t>
    </r>
    <r>
      <rPr>
        <sz val="8"/>
        <rFont val="Times New Roman"/>
        <family val="1"/>
      </rPr>
      <t>Others</t>
    </r>
  </si>
  <si>
    <t>資本額</t>
  </si>
  <si>
    <r>
      <t>當季較上年同季</t>
    </r>
    <r>
      <rPr>
        <sz val="9"/>
        <rFont val="Times New Roman"/>
        <family val="1"/>
      </rPr>
      <t xml:space="preserve">                  </t>
    </r>
    <r>
      <rPr>
        <sz val="9"/>
        <rFont val="標楷體"/>
        <family val="4"/>
      </rPr>
      <t>增減</t>
    </r>
    <r>
      <rPr>
        <sz val="9"/>
        <rFont val="Times New Roman"/>
        <family val="1"/>
      </rPr>
      <t>%                             VS. with Last Year</t>
    </r>
  </si>
  <si>
    <t>資料來源：經濟部工業局、本府工商旅遊處</t>
  </si>
  <si>
    <t xml:space="preserve">備    註：1.93年1月起調整異動家數係配合經濟部91年10月30日經商字第0910224969-0           </t>
  </si>
  <si>
    <r>
      <t xml:space="preserve">                        </t>
    </r>
    <r>
      <rPr>
        <sz val="12"/>
        <rFont val="標楷體"/>
        <family val="4"/>
      </rPr>
      <t>號函釐正商業單位之行號家數統計資料之一致性，進行公告註銷調整異動。</t>
    </r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</si>
  <si>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.90年1月調整異動家數係配合釐正商業單位之行號家數統計資料之一致性，     </t>
    </r>
  </si>
  <si>
    <t xml:space="preserve">            進行公告註銷調整異動。    </t>
  </si>
  <si>
    <t>~35~</t>
  </si>
  <si>
    <r>
      <t>97</t>
    </r>
    <r>
      <rPr>
        <sz val="12"/>
        <rFont val="細明體"/>
        <family val="3"/>
      </rPr>
      <t>年</t>
    </r>
  </si>
  <si>
    <r>
      <t xml:space="preserve">表17、總樓板面積
</t>
    </r>
    <r>
      <rPr>
        <sz val="16"/>
        <rFont val="Times New Roman"/>
        <family val="1"/>
      </rPr>
      <t>Table 17. Total Floor Area of House Constructed Area</t>
    </r>
  </si>
  <si>
    <r>
      <t>單位：平方公尺
Unit：m</t>
    </r>
    <r>
      <rPr>
        <vertAlign val="superscript"/>
        <sz val="8"/>
        <rFont val="標楷體"/>
        <family val="4"/>
      </rPr>
      <t>2</t>
    </r>
  </si>
  <si>
    <r>
      <t>都市計畫區域內及房屋使用分區別</t>
    </r>
    <r>
      <rPr>
        <sz val="11"/>
        <rFont val="Times New Roman"/>
        <family val="1"/>
      </rPr>
      <t xml:space="preserve">                 By City Planning District and the Use of House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</si>
  <si>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</si>
  <si>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</si>
  <si>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92</t>
    </r>
    <r>
      <rPr>
        <sz val="12"/>
        <rFont val="新細明體"/>
        <family val="1"/>
      </rPr>
      <t>年</t>
    </r>
  </si>
  <si>
    <t>93年</t>
  </si>
  <si>
    <t>94年</t>
  </si>
  <si>
    <t>資料來源：本府建設處</t>
  </si>
  <si>
    <r>
      <t>95</t>
    </r>
    <r>
      <rPr>
        <sz val="12"/>
        <rFont val="標楷體"/>
        <family val="4"/>
      </rPr>
      <t>年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</si>
  <si>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 xml:space="preserve"> 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</si>
  <si>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</si>
  <si>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</si>
  <si>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 xml:space="preserve"> 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</si>
  <si>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十八、觀光遊憩區遊客人次</t>
  </si>
  <si>
    <r>
      <t>表</t>
    </r>
    <r>
      <rPr>
        <sz val="16"/>
        <rFont val="Times New Roman"/>
        <family val="1"/>
      </rPr>
      <t>18</t>
    </r>
    <r>
      <rPr>
        <sz val="16"/>
        <rFont val="標楷體"/>
        <family val="4"/>
      </rPr>
      <t xml:space="preserve">、觀光遊憩區遊客人次
</t>
    </r>
    <r>
      <rPr>
        <sz val="16"/>
        <rFont val="Times New Roman"/>
        <family val="1"/>
      </rPr>
      <t>Table 18. Number Scenic Spots</t>
    </r>
  </si>
  <si>
    <r>
      <t>單位：人</t>
    </r>
    <r>
      <rPr>
        <sz val="10"/>
        <rFont val="Times New Roman"/>
        <family val="1"/>
      </rPr>
      <t xml:space="preserve">                     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</si>
  <si>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t>年</t>
    </r>
    <r>
      <rPr>
        <sz val="10"/>
        <rFont val="標楷體"/>
        <family val="4"/>
      </rPr>
      <t>季別</t>
    </r>
    <r>
      <rPr>
        <sz val="10"/>
        <rFont val="Times New Roman"/>
        <family val="1"/>
      </rPr>
      <t xml:space="preserve">          Year &amp; Quarter</t>
    </r>
  </si>
  <si>
    <r>
      <t>總計</t>
    </r>
    <r>
      <rPr>
        <sz val="8"/>
        <rFont val="Times New Roman"/>
        <family val="1"/>
      </rPr>
      <t xml:space="preserve">         Total</t>
    </r>
  </si>
  <si>
    <r>
      <t>冬山河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親水公園</t>
    </r>
    <r>
      <rPr>
        <sz val="8"/>
        <rFont val="Times New Roman"/>
        <family val="1"/>
      </rPr>
      <t>Dongshan River Park</t>
    </r>
  </si>
  <si>
    <r>
      <t>大湖</t>
    </r>
    <r>
      <rPr>
        <sz val="8"/>
        <rFont val="Times New Roman"/>
        <family val="1"/>
      </rPr>
      <t xml:space="preserve">             Dahu</t>
    </r>
  </si>
  <si>
    <r>
      <t>五峰旗</t>
    </r>
    <r>
      <rPr>
        <sz val="8"/>
        <rFont val="Times New Roman"/>
        <family val="1"/>
      </rPr>
      <t>Wufongci</t>
    </r>
  </si>
  <si>
    <t>梅花湖   Plum Blossom Lake</t>
  </si>
  <si>
    <r>
      <t>龍潭湖</t>
    </r>
    <r>
      <rPr>
        <sz val="8"/>
        <rFont val="Times New Roman"/>
        <family val="1"/>
      </rPr>
      <t>Longtan Lake</t>
    </r>
  </si>
  <si>
    <t>蘇澳冷泉       Su-ao Cold Spring</t>
  </si>
  <si>
    <r>
      <t>頭城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海水浴場</t>
    </r>
    <r>
      <rPr>
        <sz val="8"/>
        <rFont val="Times New Roman"/>
        <family val="1"/>
      </rPr>
      <t xml:space="preserve">        Toucheng Beach</t>
    </r>
  </si>
  <si>
    <r>
      <t>武老坑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風景區</t>
    </r>
    <r>
      <rPr>
        <sz val="8"/>
        <rFont val="Times New Roman"/>
        <family val="1"/>
      </rPr>
      <t xml:space="preserve">          Wulaokeng</t>
    </r>
  </si>
  <si>
    <r>
      <t>八十四年</t>
    </r>
    <r>
      <rPr>
        <sz val="10"/>
        <rFont val="Times New Roman"/>
        <family val="1"/>
      </rPr>
      <t>1995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</si>
  <si>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</si>
  <si>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</si>
  <si>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</si>
  <si>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</si>
  <si>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</si>
  <si>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</si>
  <si>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</si>
  <si>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</si>
  <si>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</si>
  <si>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</si>
  <si>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</si>
  <si>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</si>
  <si>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</si>
  <si>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</si>
  <si>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</si>
  <si>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</si>
  <si>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</si>
  <si>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</si>
  <si>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                 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</si>
  <si>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</si>
  <si>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t>年度</t>
  </si>
  <si>
    <t>人次</t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</si>
  <si>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</si>
  <si>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</si>
  <si>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90</t>
    </r>
    <r>
      <rPr>
        <sz val="12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</si>
  <si>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</si>
  <si>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</si>
  <si>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                 2nd Qua.</t>
    </r>
  </si>
  <si>
    <r>
      <t>當季較上季增減</t>
    </r>
    <r>
      <rPr>
        <sz val="10"/>
        <rFont val="Times New Roman"/>
        <family val="1"/>
      </rPr>
      <t>%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VS. with Last Quarter</t>
    </r>
  </si>
  <si>
    <r>
      <t>當季較上年同季增減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>VS. with Last Year</t>
    </r>
  </si>
  <si>
    <t>冬山河</t>
  </si>
  <si>
    <t>資料來源：本府工商旅遊處</t>
  </si>
  <si>
    <r>
      <t>91</t>
    </r>
    <r>
      <rPr>
        <sz val="12"/>
        <rFont val="標楷體"/>
        <family val="4"/>
      </rPr>
      <t>年</t>
    </r>
  </si>
  <si>
    <t>大湖</t>
  </si>
  <si>
    <r>
      <t>92</t>
    </r>
    <r>
      <rPr>
        <sz val="12"/>
        <rFont val="標楷體"/>
        <family val="4"/>
      </rPr>
      <t>年</t>
    </r>
  </si>
  <si>
    <t>五峰旗</t>
  </si>
  <si>
    <r>
      <t>93</t>
    </r>
    <r>
      <rPr>
        <sz val="12"/>
        <rFont val="標楷體"/>
        <family val="4"/>
      </rPr>
      <t>年</t>
    </r>
  </si>
  <si>
    <t>梅花湖</t>
  </si>
  <si>
    <r>
      <t>94</t>
    </r>
    <r>
      <rPr>
        <sz val="12"/>
        <rFont val="標楷體"/>
        <family val="4"/>
      </rPr>
      <t>年</t>
    </r>
  </si>
  <si>
    <t>龍潭湖</t>
  </si>
  <si>
    <t>~39~</t>
  </si>
  <si>
    <t>95年</t>
  </si>
  <si>
    <t>蘇澳冷泉</t>
  </si>
  <si>
    <t>頭城海水浴場</t>
  </si>
  <si>
    <r>
      <t>97</t>
    </r>
    <r>
      <rPr>
        <sz val="12"/>
        <rFont val="新細明體"/>
        <family val="1"/>
      </rPr>
      <t>年</t>
    </r>
  </si>
  <si>
    <t>武荖坑</t>
  </si>
  <si>
    <t>96年</t>
  </si>
  <si>
    <t>~34~</t>
  </si>
  <si>
    <t>~36~</t>
  </si>
  <si>
    <t>~24~</t>
  </si>
  <si>
    <t>~38~</t>
  </si>
  <si>
    <t>~28~</t>
  </si>
  <si>
    <t>~26~</t>
  </si>
  <si>
    <t>汽車</t>
  </si>
  <si>
    <r>
      <t>資料來源：</t>
    </r>
    <r>
      <rPr>
        <sz val="12"/>
        <rFont val="Times New Roman"/>
        <family val="1"/>
      </rPr>
      <t>1.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年本縣警察局</t>
    </r>
  </si>
  <si>
    <t>~27~</t>
  </si>
  <si>
    <t>87年</t>
  </si>
  <si>
    <t>88年</t>
  </si>
  <si>
    <r>
      <t>95</t>
    </r>
    <r>
      <rPr>
        <sz val="12"/>
        <rFont val="新細明體"/>
        <family val="1"/>
      </rPr>
      <t>年</t>
    </r>
  </si>
  <si>
    <r>
      <t>88</t>
    </r>
    <r>
      <rPr>
        <sz val="12"/>
        <rFont val="新細明體"/>
        <family val="1"/>
      </rPr>
      <t>年</t>
    </r>
  </si>
  <si>
    <t>十七、總樓板面積</t>
  </si>
  <si>
    <r>
      <t>年季別</t>
    </r>
    <r>
      <rPr>
        <sz val="12"/>
        <rFont val="Times New Roman"/>
        <family val="1"/>
      </rPr>
      <t xml:space="preserve">              Year &amp; Quarter</t>
    </r>
  </si>
  <si>
    <r>
      <t>按構造別區分</t>
    </r>
    <r>
      <rPr>
        <sz val="12"/>
        <rFont val="Times New Roman"/>
        <family val="1"/>
      </rPr>
      <t xml:space="preserve">                               By Material</t>
    </r>
  </si>
  <si>
    <r>
      <t>合計</t>
    </r>
    <r>
      <rPr>
        <sz val="12"/>
        <rFont val="Times New Roman"/>
        <family val="1"/>
      </rPr>
      <t xml:space="preserve">          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</si>
  <si>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</si>
  <si>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</t>
    </r>
    <r>
      <rPr>
        <sz val="10"/>
        <rFont val="Times New Roman"/>
        <family val="1"/>
      </rPr>
      <t>Beyond District</t>
    </r>
  </si>
  <si>
    <r>
      <t>鋼筋混凝土</t>
    </r>
    <r>
      <rPr>
        <sz val="10"/>
        <rFont val="Times New Roman"/>
        <family val="1"/>
      </rPr>
      <t>Reinforced Concrete</t>
    </r>
  </si>
  <si>
    <r>
      <t>非鋼筋混凝土</t>
    </r>
    <r>
      <rPr>
        <sz val="10"/>
        <rFont val="Times New Roman"/>
        <family val="1"/>
      </rPr>
      <t>Nonreinforced Concrete</t>
    </r>
  </si>
  <si>
    <r>
      <t>八十四年</t>
    </r>
    <r>
      <rPr>
        <sz val="10"/>
        <rFont val="Times New Roman"/>
        <family val="1"/>
      </rPr>
      <t>1995</t>
    </r>
  </si>
  <si>
    <t>九十二年第一季</t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</si>
  <si>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</si>
  <si>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97</t>
    </r>
    <r>
      <rPr>
        <sz val="12"/>
        <rFont val="新細明體"/>
        <family val="1"/>
      </rPr>
      <t>年</t>
    </r>
  </si>
  <si>
    <t>97年</t>
  </si>
  <si>
    <t>十、保安防衛</t>
  </si>
  <si>
    <r>
      <t>單位：件、人、</t>
    </r>
    <r>
      <rPr>
        <sz val="10"/>
        <rFont val="Times New Roman"/>
        <family val="1"/>
      </rPr>
      <t>%</t>
    </r>
  </si>
  <si>
    <r>
      <t xml:space="preserve">                          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、保安防衛</t>
    </r>
  </si>
  <si>
    <t>Table 10. Offenses,Clearance,Offense Known to  the Police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</si>
  <si>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Caes,Person,%</t>
    </r>
  </si>
  <si>
    <r>
      <t>年季別</t>
    </r>
    <r>
      <rPr>
        <sz val="10"/>
        <rFont val="Times New Roman"/>
        <family val="1"/>
      </rPr>
      <t xml:space="preserve">                    Year &amp; Quarter</t>
    </r>
  </si>
  <si>
    <t xml:space="preserve">   刑           事          案              件</t>
  </si>
  <si>
    <t>Offenses Known to  the Police</t>
  </si>
  <si>
    <r>
      <t>違反社會秩序維護法案件</t>
    </r>
    <r>
      <rPr>
        <sz val="8"/>
        <rFont val="Times New Roman"/>
        <family val="1"/>
      </rPr>
      <t>Offenses Against the Law of Maintaining Public Order</t>
    </r>
  </si>
  <si>
    <r>
      <t>經濟案件</t>
    </r>
    <r>
      <rPr>
        <sz val="10"/>
        <rFont val="Times New Roman"/>
        <family val="1"/>
      </rPr>
      <t>Economic Frauds</t>
    </r>
  </si>
  <si>
    <r>
      <t xml:space="preserve">期中
人口數
</t>
    </r>
    <r>
      <rPr>
        <sz val="10"/>
        <rFont val="Times New Roman"/>
        <family val="1"/>
      </rPr>
      <t>Population</t>
    </r>
  </si>
  <si>
    <r>
      <t>全般刑案</t>
    </r>
    <r>
      <rPr>
        <sz val="10"/>
        <rFont val="Times New Roman"/>
        <family val="1"/>
      </rPr>
      <t xml:space="preserve">    Crime Volume </t>
    </r>
  </si>
  <si>
    <r>
      <t>暴力犯罪</t>
    </r>
    <r>
      <rPr>
        <sz val="10"/>
        <rFont val="Times New Roman"/>
        <family val="1"/>
      </rPr>
      <t xml:space="preserve">    Violent Crime</t>
    </r>
  </si>
  <si>
    <r>
      <t xml:space="preserve">         </t>
    </r>
    <r>
      <rPr>
        <sz val="10"/>
        <rFont val="標楷體"/>
        <family val="4"/>
      </rPr>
      <t>竊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盜</t>
    </r>
    <r>
      <rPr>
        <sz val="10"/>
        <rFont val="Times New Roman"/>
        <family val="1"/>
      </rPr>
      <t xml:space="preserve">                        Theft</t>
    </r>
  </si>
  <si>
    <r>
      <t>其他</t>
    </r>
    <r>
      <rPr>
        <sz val="10"/>
        <rFont val="Times New Roman"/>
        <family val="1"/>
      </rPr>
      <t xml:space="preserve">  Others</t>
    </r>
  </si>
  <si>
    <r>
      <t>處理件數</t>
    </r>
    <r>
      <rPr>
        <sz val="10"/>
        <rFont val="Times New Roman"/>
        <family val="1"/>
      </rPr>
      <t>Cases</t>
    </r>
  </si>
  <si>
    <r>
      <t>處理人數</t>
    </r>
    <r>
      <rPr>
        <sz val="10"/>
        <rFont val="Times New Roman"/>
        <family val="1"/>
      </rPr>
      <t>Persons</t>
    </r>
  </si>
  <si>
    <r>
      <t>案件數</t>
    </r>
    <r>
      <rPr>
        <sz val="10"/>
        <rFont val="Times New Roman"/>
        <family val="1"/>
      </rPr>
      <t>Cases</t>
    </r>
  </si>
  <si>
    <t>金額(千元)
Amount
(NT$1,000)</t>
  </si>
  <si>
    <r>
      <t>發生數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</si>
  <si>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破獲數</t>
    </r>
    <r>
      <rPr>
        <sz val="8"/>
        <rFont val="Times New Roman"/>
        <family val="1"/>
      </rPr>
      <t>Offenses Cleared</t>
    </r>
  </si>
  <si>
    <r>
      <t>破獲率（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）</t>
    </r>
    <r>
      <rPr>
        <sz val="8"/>
        <rFont val="Times New Roman"/>
        <family val="1"/>
      </rPr>
      <t>Clearance Rate</t>
    </r>
  </si>
  <si>
    <r>
      <t>犯罪率（件</t>
    </r>
    <r>
      <rPr>
        <sz val="6"/>
        <rFont val="Times New Roman"/>
        <family val="1"/>
      </rPr>
      <t>/</t>
    </r>
    <r>
      <rPr>
        <sz val="6"/>
        <rFont val="標楷體"/>
        <family val="4"/>
      </rPr>
      <t>十萬人口）</t>
    </r>
    <r>
      <rPr>
        <sz val="6"/>
        <rFont val="Times New Roman"/>
        <family val="1"/>
      </rPr>
      <t>Offense Rate Per 100,000 Population</t>
    </r>
  </si>
  <si>
    <r>
      <t>發生數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</si>
  <si>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發生數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</si>
  <si>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t>犯罪率</t>
  </si>
  <si>
    <r>
      <t>86</t>
    </r>
    <r>
      <rPr>
        <sz val="10"/>
        <rFont val="細明體"/>
        <family val="3"/>
      </rPr>
      <t>年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</si>
  <si>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</si>
  <si>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</si>
  <si>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</si>
  <si>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</si>
  <si>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</si>
  <si>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</si>
  <si>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</si>
  <si>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</si>
  <si>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95</t>
    </r>
    <r>
      <rPr>
        <sz val="12"/>
        <rFont val="標楷體"/>
        <family val="4"/>
      </rPr>
      <t>年</t>
    </r>
  </si>
  <si>
    <r>
      <t>84</t>
    </r>
    <r>
      <rPr>
        <sz val="12"/>
        <rFont val="標楷體"/>
        <family val="4"/>
      </rPr>
      <t>年</t>
    </r>
  </si>
  <si>
    <r>
      <t>93</t>
    </r>
    <r>
      <rPr>
        <sz val="10"/>
        <rFont val="標楷體"/>
        <family val="4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</si>
  <si>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</si>
  <si>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</si>
  <si>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93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</si>
  <si>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</si>
  <si>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94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</si>
  <si>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</si>
  <si>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</si>
  <si>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96</t>
    </r>
    <r>
      <rPr>
        <sz val="12"/>
        <rFont val="細明體"/>
        <family val="3"/>
      </rPr>
      <t>年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</si>
  <si>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</si>
  <si>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</si>
  <si>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t>97年</t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</si>
  <si>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</si>
  <si>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t>季別</t>
  </si>
  <si>
    <t>全般刑案</t>
  </si>
  <si>
    <t>違反社維法</t>
  </si>
  <si>
    <t>經濟案件</t>
  </si>
  <si>
    <r>
      <t>當季較上季增減</t>
    </r>
    <r>
      <rPr>
        <sz val="10"/>
        <rFont val="Times New Roman"/>
        <family val="1"/>
      </rPr>
      <t xml:space="preserve">% </t>
    </r>
    <r>
      <rPr>
        <sz val="10"/>
        <rFont val="Times New Roman"/>
        <family val="1"/>
      </rPr>
      <t xml:space="preserve">    VS. with Last Quarter</t>
    </r>
  </si>
  <si>
    <t>百分點</t>
  </si>
  <si>
    <t>十萬分點</t>
  </si>
  <si>
    <r>
      <t>當季較上年同季增減</t>
    </r>
    <r>
      <rPr>
        <sz val="10"/>
        <rFont val="Times New Roman"/>
        <family val="1"/>
      </rPr>
      <t>%  VS. with Last Year</t>
    </r>
  </si>
  <si>
    <t>資料來源：警政署統計月報、本縣警察局</t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</si>
  <si>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明：犯罪率：每十萬人口刑案發生數。</t>
    </r>
  </si>
  <si>
    <t>~21~</t>
  </si>
  <si>
    <t>~22~</t>
  </si>
  <si>
    <t>~23~</t>
  </si>
  <si>
    <t>十一、機動車輛</t>
  </si>
  <si>
    <r>
      <t>表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 xml:space="preserve">、機動車輛
</t>
    </r>
    <r>
      <rPr>
        <sz val="16"/>
        <rFont val="Times New Roman"/>
        <family val="1"/>
      </rPr>
      <t>Table 11. Motor Vehicles</t>
    </r>
  </si>
  <si>
    <r>
      <t>單位：輛</t>
    </r>
    <r>
      <rPr>
        <sz val="10"/>
        <rFont val="Times New Roman"/>
        <family val="1"/>
      </rPr>
      <t>Unit:Vechicl</t>
    </r>
  </si>
  <si>
    <r>
      <t>年季底別</t>
    </r>
    <r>
      <rPr>
        <sz val="10"/>
        <rFont val="Times New Roman"/>
        <family val="1"/>
      </rPr>
      <t xml:space="preserve">            End of Year &amp; Quarter</t>
    </r>
  </si>
  <si>
    <r>
      <t>總計</t>
    </r>
    <r>
      <rPr>
        <sz val="10"/>
        <rFont val="Times New Roman"/>
        <family val="1"/>
      </rPr>
      <t xml:space="preserve">   Total</t>
    </r>
  </si>
  <si>
    <r>
      <t>合計</t>
    </r>
    <r>
      <rPr>
        <sz val="10"/>
        <rFont val="Times New Roman"/>
        <family val="1"/>
      </rPr>
      <t xml:space="preserve">   Total</t>
    </r>
  </si>
  <si>
    <r>
      <t>機踏車</t>
    </r>
    <r>
      <rPr>
        <sz val="9"/>
        <rFont val="Times New Roman"/>
        <family val="1"/>
      </rPr>
      <t>Motorcycle</t>
    </r>
  </si>
  <si>
    <r>
      <t>大客車</t>
    </r>
    <r>
      <rPr>
        <sz val="10"/>
        <rFont val="Times New Roman"/>
        <family val="1"/>
      </rPr>
      <t>Bus</t>
    </r>
  </si>
  <si>
    <r>
      <t>大貨車</t>
    </r>
    <r>
      <rPr>
        <sz val="10"/>
        <rFont val="Times New Roman"/>
        <family val="1"/>
      </rPr>
      <t xml:space="preserve"> Heavy Truck</t>
    </r>
  </si>
  <si>
    <r>
      <t>小客車</t>
    </r>
    <r>
      <rPr>
        <sz val="10"/>
        <rFont val="Times New Roman"/>
        <family val="1"/>
      </rPr>
      <t>Car</t>
    </r>
  </si>
  <si>
    <r>
      <t>小貨車</t>
    </r>
    <r>
      <rPr>
        <sz val="10"/>
        <rFont val="Times New Roman"/>
        <family val="1"/>
      </rPr>
      <t>Truck</t>
    </r>
  </si>
  <si>
    <r>
      <t>特種車</t>
    </r>
    <r>
      <rPr>
        <sz val="8"/>
        <rFont val="Times New Roman"/>
        <family val="1"/>
      </rPr>
      <t>Special Constructed Vehicle</t>
    </r>
  </si>
  <si>
    <r>
      <t>自用</t>
    </r>
    <r>
      <rPr>
        <sz val="8"/>
        <rFont val="Times New Roman"/>
        <family val="1"/>
      </rPr>
      <t>Private</t>
    </r>
  </si>
  <si>
    <r>
      <t>營業</t>
    </r>
    <r>
      <rPr>
        <sz val="8"/>
        <rFont val="Times New Roman"/>
        <family val="1"/>
      </rPr>
      <t>Business</t>
    </r>
  </si>
  <si>
    <r>
      <t>八十四年</t>
    </r>
    <r>
      <rPr>
        <sz val="12"/>
        <rFont val="Times New Roman"/>
        <family val="1"/>
      </rPr>
      <t>1995</t>
    </r>
  </si>
  <si>
    <r>
      <t>89</t>
    </r>
    <r>
      <rPr>
        <sz val="8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</si>
  <si>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1990</t>
    </r>
  </si>
  <si>
    <t>大客車</t>
  </si>
  <si>
    <r>
      <t>第二季</t>
    </r>
    <r>
      <rPr>
        <sz val="10"/>
        <rFont val="Times New Roman"/>
        <family val="1"/>
      </rPr>
      <t xml:space="preserve">                      2nd Qua.</t>
    </r>
  </si>
  <si>
    <r>
      <t>第三季</t>
    </r>
    <r>
      <rPr>
        <sz val="10"/>
        <rFont val="Times New Roman"/>
        <family val="1"/>
      </rPr>
      <t xml:space="preserve">                       3rd Qua.</t>
    </r>
  </si>
  <si>
    <r>
      <t>第四季</t>
    </r>
    <r>
      <rPr>
        <sz val="10"/>
        <rFont val="Times New Roman"/>
        <family val="1"/>
      </rPr>
      <t xml:space="preserve">                         4th Qua.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</si>
  <si>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</si>
  <si>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t>小客車</t>
  </si>
  <si>
    <t>汽車</t>
  </si>
  <si>
    <t>機車</t>
  </si>
  <si>
    <r>
      <t>當季較上年同季　　　　　　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>　　　　</t>
    </r>
    <r>
      <rPr>
        <sz val="9"/>
        <rFont val="Times New Roman"/>
        <family val="1"/>
      </rPr>
      <t xml:space="preserve">     VS. with Last Year</t>
    </r>
  </si>
  <si>
    <t>小貨車</t>
  </si>
  <si>
    <t>大貨車</t>
  </si>
  <si>
    <t>資料來源：交通部統計處</t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</si>
  <si>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明：特種車包括消防車、警備車、警車及其他車輛。</t>
    </r>
  </si>
  <si>
    <t>特種車</t>
  </si>
  <si>
    <t>~25~</t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</si>
  <si>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2st Qua.</t>
    </r>
  </si>
  <si>
    <t>十二、交通事故</t>
  </si>
  <si>
    <r>
      <t>表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 xml:space="preserve">、交通事故
</t>
    </r>
    <r>
      <rPr>
        <sz val="16"/>
        <rFont val="Times New Roman"/>
        <family val="1"/>
      </rPr>
      <t>Table 12. Traffic Accident</t>
    </r>
  </si>
  <si>
    <r>
      <t>年季別</t>
    </r>
    <r>
      <rPr>
        <sz val="10"/>
        <rFont val="Times New Roman"/>
        <family val="1"/>
      </rPr>
      <t xml:space="preserve">                  Year &amp; Quarter</t>
    </r>
  </si>
  <si>
    <t>發生件數Cases</t>
  </si>
  <si>
    <t>平均每日發生件數Cases Per Day</t>
  </si>
  <si>
    <r>
      <t>每萬輛機動車肇事件機率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Rate Per 10,000 Motor Vehicles</t>
    </r>
  </si>
  <si>
    <t>死傷人數Deaths &amp; Injuries</t>
  </si>
  <si>
    <t>肇事原因Causes</t>
  </si>
  <si>
    <r>
      <t>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Total</t>
    </r>
  </si>
  <si>
    <t>死亡Deaths</t>
  </si>
  <si>
    <r>
      <t>受傷</t>
    </r>
    <r>
      <rPr>
        <sz val="9"/>
        <rFont val="標楷體"/>
        <family val="4"/>
      </rPr>
      <t>Injuries</t>
    </r>
  </si>
  <si>
    <t>駕駛過失Negligence in Traffic Accidents</t>
  </si>
  <si>
    <t>其他Others</t>
  </si>
  <si>
    <t>發生次數</t>
  </si>
  <si>
    <t>死傷人數</t>
  </si>
  <si>
    <r>
      <t>當季較上季增減</t>
    </r>
    <r>
      <rPr>
        <sz val="8"/>
        <rFont val="Times New Roman"/>
        <family val="1"/>
      </rPr>
      <t>%   VS. with Last Quarter</t>
    </r>
  </si>
  <si>
    <t>萬分點</t>
  </si>
  <si>
    <t>人數</t>
  </si>
  <si>
    <t>發生件數</t>
  </si>
  <si>
    <r>
      <t>當季較上年同季增減</t>
    </r>
    <r>
      <rPr>
        <sz val="8"/>
        <rFont val="Times New Roman"/>
        <family val="1"/>
      </rPr>
      <t>%                                 VS. with Last Year</t>
    </r>
  </si>
  <si>
    <r>
      <t>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</si>
  <si>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資料來源：本縣警察局</t>
  </si>
  <si>
    <t>十三、火災防護</t>
  </si>
  <si>
    <r>
      <t>表</t>
    </r>
    <r>
      <rPr>
        <sz val="16"/>
        <rFont val="Times New Roman"/>
        <family val="1"/>
      </rPr>
      <t>13</t>
    </r>
    <r>
      <rPr>
        <sz val="16"/>
        <rFont val="標楷體"/>
        <family val="4"/>
      </rPr>
      <t xml:space="preserve">、火災防護
</t>
    </r>
    <r>
      <rPr>
        <sz val="16"/>
        <rFont val="Times New Roman"/>
        <family val="1"/>
      </rPr>
      <t>Table 13. Fire Protection</t>
    </r>
  </si>
  <si>
    <r>
      <t>年季別</t>
    </r>
    <r>
      <rPr>
        <sz val="10"/>
        <rFont val="Times New Roman"/>
        <family val="1"/>
      </rPr>
      <t xml:space="preserve">               Year &amp; Quarter</t>
    </r>
  </si>
  <si>
    <r>
      <t>緊急救護服務出勤次數</t>
    </r>
    <r>
      <rPr>
        <sz val="10"/>
        <rFont val="Times New Roman"/>
        <family val="1"/>
      </rPr>
      <t xml:space="preserve">                   Times of Attendance</t>
    </r>
  </si>
  <si>
    <t>火             災          Fire</t>
  </si>
  <si>
    <t>發生件數Cases</t>
  </si>
  <si>
    <t>平均每日發生件數Cases Per Day</t>
  </si>
  <si>
    <r>
      <t>被毀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房屋數</t>
    </r>
    <r>
      <rPr>
        <sz val="10"/>
        <rFont val="Times New Roman"/>
        <family val="1"/>
      </rPr>
      <t>Houses</t>
    </r>
  </si>
  <si>
    <r>
      <t>死傷人數</t>
    </r>
    <r>
      <rPr>
        <sz val="10"/>
        <rFont val="Times New Roman"/>
        <family val="1"/>
      </rPr>
      <t xml:space="preserve">                        Deaths and Injuries</t>
    </r>
  </si>
  <si>
    <r>
      <t>財物估計損失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（千元）</t>
    </r>
    <r>
      <rPr>
        <sz val="10"/>
        <rFont val="Times New Roman"/>
        <family val="1"/>
      </rPr>
      <t>Estimated losses($1,000)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</si>
  <si>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</si>
  <si>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</t>
    </r>
    <r>
      <rPr>
        <sz val="10"/>
        <rFont val="Times New Roman"/>
        <family val="1"/>
      </rPr>
      <t>Injuries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</si>
  <si>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</si>
  <si>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</si>
  <si>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</si>
  <si>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</si>
  <si>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</si>
  <si>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</si>
  <si>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</si>
  <si>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</si>
  <si>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</si>
  <si>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</si>
  <si>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</si>
  <si>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</si>
  <si>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</si>
  <si>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t>當季較上季增減%   VS. with Last Quarter</t>
  </si>
  <si>
    <t>間數</t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</si>
  <si>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</si>
  <si>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t>當季較上年同季增減%                      VS. with Last Year</t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</si>
  <si>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</si>
  <si>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</si>
  <si>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</si>
  <si>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 xml:space="preserve">                    2.88</t>
    </r>
    <r>
      <rPr>
        <sz val="12"/>
        <rFont val="標楷體"/>
        <family val="4"/>
      </rPr>
      <t>年起本府消防局</t>
    </r>
  </si>
  <si>
    <r>
      <t>97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</si>
  <si>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t>~29~</t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</si>
  <si>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</si>
  <si>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t>十四、預算執行－歲出（按政事別）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</si>
</sst>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000000"/>
    <numFmt numFmtId="185" formatCode="#,##0.00_ "/>
    <numFmt numFmtId="186" formatCode="0.00_);\(0.00\)"/>
    <numFmt numFmtId="187" formatCode="0.0_);\(0.0\)"/>
    <numFmt numFmtId="188" formatCode="0_);\(0\)"/>
    <numFmt numFmtId="189" formatCode="0.0_);[Red]\(0.0\)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"/>
    <numFmt numFmtId="196" formatCode="#,##0.0_ "/>
    <numFmt numFmtId="197" formatCode="#,##0.000000000000000_ "/>
    <numFmt numFmtId="198" formatCode="#,##0.00000000000000_ "/>
    <numFmt numFmtId="199" formatCode="#,##0.0000000000000_ "/>
    <numFmt numFmtId="200" formatCode="#,##0.000000000000_ "/>
    <numFmt numFmtId="201" formatCode="#,##0.00000000000_ "/>
    <numFmt numFmtId="202" formatCode="#,##0.0000000000_ "/>
    <numFmt numFmtId="203" formatCode="#,##0.000000000_ "/>
    <numFmt numFmtId="204" formatCode="#,##0.00000000_ "/>
    <numFmt numFmtId="205" formatCode="#,##0.0000000_ "/>
    <numFmt numFmtId="206" formatCode="#,##0.000000_ "/>
    <numFmt numFmtId="207" formatCode="#,##0.00000_ "/>
    <numFmt numFmtId="208" formatCode="#,##0.0000_ "/>
    <numFmt numFmtId="209" formatCode="#,##0.000_ "/>
    <numFmt numFmtId="210" formatCode="0.00_ "/>
    <numFmt numFmtId="211" formatCode="0.0_ "/>
    <numFmt numFmtId="212" formatCode="_(* #\ ##0_);_(* \(#,##0\);_(* &quot;-&quot;??_);_(@_)"/>
    <numFmt numFmtId="213" formatCode="_-* #,##0.000_-;\-* #,##0.000_-;_-* &quot;-&quot;??_-;_-@_-"/>
    <numFmt numFmtId="214" formatCode="_(* #\ ##0.0_);_(* \(#,##0\);_(* &quot;-&quot;_);_(@_)"/>
    <numFmt numFmtId="215" formatCode="0.0000000_ "/>
    <numFmt numFmtId="216" formatCode="0.000000_ "/>
    <numFmt numFmtId="217" formatCode="0.00000_ "/>
    <numFmt numFmtId="218" formatCode="0.0000_ "/>
    <numFmt numFmtId="219" formatCode="0.000_ "/>
    <numFmt numFmtId="220" formatCode="0.000%"/>
    <numFmt numFmtId="221" formatCode="0.0%"/>
    <numFmt numFmtId="222" formatCode="0.00000000_ "/>
    <numFmt numFmtId="223" formatCode="0_ "/>
    <numFmt numFmtId="224" formatCode="&quot;$&quot;#,##0"/>
    <numFmt numFmtId="225" formatCode="#,##0.00_);[Red]\(#,##0.00\)"/>
    <numFmt numFmtId="226" formatCode="#,##0_);[Red]\(#,##0\)"/>
    <numFmt numFmtId="227" formatCode="0_);[Red]\(0\)"/>
    <numFmt numFmtId="228" formatCode="_-* #,##0.00_-;\-* #,##0.00_-;_-* &quot;-&quot;_-;_-@_-"/>
    <numFmt numFmtId="229" formatCode="0.00_);[Red]\(0.00\)"/>
    <numFmt numFmtId="230" formatCode="0.00000%"/>
    <numFmt numFmtId="231" formatCode="&quot;$&quot;#,##0.00"/>
    <numFmt numFmtId="232" formatCode="0.00;[Red]0.00"/>
    <numFmt numFmtId="233" formatCode="_-* #,##0.0000_-;\-* #,##0.0000_-;_-* &quot;-&quot;????_-;_-@_-"/>
  </numFmts>
  <fonts count="10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sz val="8"/>
      <name val="新細明體"/>
      <family val="1"/>
    </font>
    <font>
      <sz val="9"/>
      <name val="標楷體"/>
      <family val="4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5.75"/>
      <name val="新細明體"/>
      <family val="1"/>
    </font>
    <font>
      <sz val="10.75"/>
      <name val="標楷體"/>
      <family val="4"/>
    </font>
    <font>
      <sz val="8.5"/>
      <name val="新細明體"/>
      <family val="1"/>
    </font>
    <font>
      <sz val="20"/>
      <name val="新細明體"/>
      <family val="1"/>
    </font>
    <font>
      <sz val="14"/>
      <name val="Times New Roman"/>
      <family val="1"/>
    </font>
    <font>
      <sz val="15"/>
      <name val="Times New Roman"/>
      <family val="1"/>
    </font>
    <font>
      <sz val="15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0"/>
      <name val="細明體"/>
      <family val="3"/>
    </font>
    <font>
      <b/>
      <sz val="9"/>
      <name val="新細明體"/>
      <family val="1"/>
    </font>
    <font>
      <sz val="17.75"/>
      <name val="新細明體"/>
      <family val="1"/>
    </font>
    <font>
      <sz val="8.25"/>
      <name val="標楷體"/>
      <family val="4"/>
    </font>
    <font>
      <sz val="20.5"/>
      <name val="新細明體"/>
      <family val="1"/>
    </font>
    <font>
      <sz val="15.5"/>
      <name val="標楷體"/>
      <family val="4"/>
    </font>
    <font>
      <sz val="15.5"/>
      <name val="Times New Roman"/>
      <family val="1"/>
    </font>
    <font>
      <sz val="21.25"/>
      <name val="新細明體"/>
      <family val="1"/>
    </font>
    <font>
      <sz val="9.5"/>
      <name val="標楷體"/>
      <family val="4"/>
    </font>
    <font>
      <sz val="21"/>
      <name val="新細明體"/>
      <family val="1"/>
    </font>
    <font>
      <sz val="11.5"/>
      <name val="標楷體"/>
      <family val="4"/>
    </font>
    <font>
      <sz val="16.75"/>
      <name val="標楷體"/>
      <family val="4"/>
    </font>
    <font>
      <sz val="16.75"/>
      <name val="Times New Roman"/>
      <family val="1"/>
    </font>
    <font>
      <sz val="22"/>
      <name val="新細明體"/>
      <family val="1"/>
    </font>
    <font>
      <sz val="14.5"/>
      <name val="標楷體"/>
      <family val="4"/>
    </font>
    <font>
      <sz val="14.5"/>
      <name val="Times New Roman"/>
      <family val="1"/>
    </font>
    <font>
      <sz val="21.75"/>
      <name val="新細明體"/>
      <family val="1"/>
    </font>
    <font>
      <sz val="14"/>
      <color indexed="8"/>
      <name val="標楷體"/>
      <family val="4"/>
    </font>
    <font>
      <sz val="18.25"/>
      <name val="新細明體"/>
      <family val="1"/>
    </font>
    <font>
      <sz val="16.75"/>
      <name val="新細明體"/>
      <family val="1"/>
    </font>
    <font>
      <sz val="16"/>
      <color indexed="10"/>
      <name val="標楷體"/>
      <family val="4"/>
    </font>
    <font>
      <sz val="12"/>
      <color indexed="10"/>
      <name val="標楷體"/>
      <family val="4"/>
    </font>
    <font>
      <sz val="7"/>
      <name val="標楷體"/>
      <family val="4"/>
    </font>
    <font>
      <sz val="6.5"/>
      <name val="標楷體"/>
      <family val="4"/>
    </font>
    <font>
      <sz val="8"/>
      <color indexed="8"/>
      <name val="新細明體"/>
      <family val="1"/>
    </font>
    <font>
      <sz val="12"/>
      <color indexed="10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22.5"/>
      <name val="新細明體"/>
      <family val="1"/>
    </font>
    <font>
      <sz val="20.75"/>
      <name val="新細明體"/>
      <family val="1"/>
    </font>
    <font>
      <sz val="25.5"/>
      <name val="新細明體"/>
      <family val="1"/>
    </font>
    <font>
      <sz val="10.25"/>
      <name val="標楷體"/>
      <family val="4"/>
    </font>
    <font>
      <sz val="11.25"/>
      <name val="標楷體"/>
      <family val="4"/>
    </font>
    <font>
      <sz val="8.75"/>
      <name val="標楷體"/>
      <family val="4"/>
    </font>
    <font>
      <sz val="9.25"/>
      <name val="新細明體"/>
      <family val="1"/>
    </font>
    <font>
      <sz val="10.75"/>
      <name val="新細明體"/>
      <family val="1"/>
    </font>
    <font>
      <sz val="17.5"/>
      <name val="新細明體"/>
      <family val="1"/>
    </font>
    <font>
      <sz val="17"/>
      <name val="新細明體"/>
      <family val="1"/>
    </font>
    <font>
      <sz val="15.5"/>
      <name val="新細明體"/>
      <family val="1"/>
    </font>
    <font>
      <sz val="16.5"/>
      <name val="新細明體"/>
      <family val="1"/>
    </font>
    <font>
      <vertAlign val="superscript"/>
      <sz val="8"/>
      <name val="標楷體"/>
      <family val="4"/>
    </font>
    <font>
      <sz val="9.25"/>
      <name val="標楷體"/>
      <family val="4"/>
    </font>
    <font>
      <sz val="13.75"/>
      <name val="標楷體"/>
      <family val="4"/>
    </font>
    <font>
      <sz val="13.75"/>
      <name val="Times New Roman"/>
      <family val="1"/>
    </font>
    <font>
      <sz val="8.75"/>
      <name val="Arial"/>
      <family val="2"/>
    </font>
    <font>
      <sz val="8"/>
      <name val="Arial"/>
      <family val="2"/>
    </font>
    <font>
      <sz val="14.25"/>
      <name val="標楷體"/>
      <family val="4"/>
    </font>
    <font>
      <sz val="14.25"/>
      <name val="Times New Roman"/>
      <family val="1"/>
    </font>
    <font>
      <sz val="19.5"/>
      <name val="新細明體"/>
      <family val="1"/>
    </font>
    <font>
      <sz val="19.25"/>
      <name val="新細明體"/>
      <family val="1"/>
    </font>
    <font>
      <sz val="18"/>
      <name val="標楷體"/>
      <family val="4"/>
    </font>
    <font>
      <sz val="8"/>
      <name val="細明體"/>
      <family val="3"/>
    </font>
    <font>
      <sz val="16"/>
      <name val="新細明體"/>
      <family val="1"/>
    </font>
    <font>
      <sz val="9"/>
      <name val="細明體"/>
      <family val="3"/>
    </font>
    <font>
      <sz val="19.75"/>
      <name val="新細明體"/>
      <family val="1"/>
    </font>
    <font>
      <sz val="7"/>
      <name val="新細明體"/>
      <family val="1"/>
    </font>
    <font>
      <sz val="6"/>
      <name val="新細明體"/>
      <family val="1"/>
    </font>
    <font>
      <sz val="16.25"/>
      <name val="標楷體"/>
      <family val="4"/>
    </font>
    <font>
      <sz val="16.25"/>
      <name val="Times New Roman"/>
      <family val="1"/>
    </font>
    <font>
      <sz val="18.5"/>
      <name val="新細明體"/>
      <family val="1"/>
    </font>
    <font>
      <sz val="11"/>
      <name val="新細明體"/>
      <family val="1"/>
    </font>
    <font>
      <sz val="18"/>
      <name val="新細明體"/>
      <family val="1"/>
    </font>
    <font>
      <vertAlign val="subscript"/>
      <sz val="12"/>
      <name val="新細明體"/>
      <family val="1"/>
    </font>
    <font>
      <vertAlign val="superscript"/>
      <sz val="12"/>
      <name val="新細明體"/>
      <family val="1"/>
    </font>
    <font>
      <sz val="10.5"/>
      <name val="標楷體"/>
      <family val="4"/>
    </font>
    <font>
      <sz val="10.5"/>
      <name val="新細明體"/>
      <family val="1"/>
    </font>
    <font>
      <sz val="9.75"/>
      <name val="標楷體"/>
      <family val="4"/>
    </font>
    <font>
      <sz val="18.75"/>
      <name val="新細明體"/>
      <family val="1"/>
    </font>
    <font>
      <sz val="14"/>
      <name val="新細明體"/>
      <family val="1"/>
    </font>
    <font>
      <sz val="9"/>
      <color indexed="8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10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/>
    </xf>
    <xf numFmtId="41" fontId="0" fillId="0" borderId="1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3" fontId="4" fillId="0" borderId="0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 shrinkToFit="1"/>
    </xf>
    <xf numFmtId="4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41" fontId="4" fillId="0" borderId="1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right" vertical="center" wrapText="1"/>
    </xf>
    <xf numFmtId="41" fontId="4" fillId="0" borderId="0" xfId="15" applyNumberFormat="1" applyFont="1" applyAlignment="1">
      <alignment horizontal="right" vertical="center"/>
    </xf>
    <xf numFmtId="0" fontId="0" fillId="0" borderId="0" xfId="0" applyAlignment="1">
      <alignment shrinkToFit="1"/>
    </xf>
    <xf numFmtId="41" fontId="4" fillId="0" borderId="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8" fillId="0" borderId="2" xfId="0" applyFont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185" fontId="8" fillId="0" borderId="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 horizontal="right" vertical="center"/>
    </xf>
    <xf numFmtId="195" fontId="4" fillId="0" borderId="3" xfId="0" applyNumberFormat="1" applyFont="1" applyBorder="1" applyAlignment="1">
      <alignment vertical="center"/>
    </xf>
    <xf numFmtId="226" fontId="0" fillId="0" borderId="0" xfId="0" applyNumberFormat="1" applyAlignment="1">
      <alignment/>
    </xf>
    <xf numFmtId="185" fontId="4" fillId="0" borderId="6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0" fontId="6" fillId="0" borderId="2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top" shrinkToFit="1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/>
    </xf>
    <xf numFmtId="0" fontId="2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210" fontId="4" fillId="0" borderId="0" xfId="0" applyNumberFormat="1" applyFont="1" applyBorder="1" applyAlignment="1">
      <alignment/>
    </xf>
    <xf numFmtId="22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1" fontId="20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41" fontId="0" fillId="0" borderId="0" xfId="0" applyNumberFormat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Alignment="1">
      <alignment/>
    </xf>
    <xf numFmtId="0" fontId="5" fillId="0" borderId="2" xfId="0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top"/>
    </xf>
    <xf numFmtId="2" fontId="18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24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24" fontId="4" fillId="0" borderId="0" xfId="0" applyNumberFormat="1" applyFont="1" applyBorder="1" applyAlignment="1">
      <alignment/>
    </xf>
    <xf numFmtId="2" fontId="19" fillId="0" borderId="3" xfId="0" applyNumberFormat="1" applyFont="1" applyBorder="1" applyAlignment="1">
      <alignment horizontal="center" vertical="top"/>
    </xf>
    <xf numFmtId="224" fontId="0" fillId="0" borderId="0" xfId="0" applyNumberFormat="1" applyFont="1" applyAlignment="1">
      <alignment/>
    </xf>
    <xf numFmtId="210" fontId="0" fillId="0" borderId="0" xfId="0" applyNumberFormat="1" applyFont="1" applyAlignment="1">
      <alignment/>
    </xf>
    <xf numFmtId="224" fontId="4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22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4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20" fillId="0" borderId="2" xfId="0" applyFont="1" applyBorder="1" applyAlignment="1">
      <alignment horizontal="left" vertical="center"/>
    </xf>
    <xf numFmtId="41" fontId="1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14" fillId="0" borderId="1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195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3" fontId="4" fillId="0" borderId="0" xfId="15" applyFont="1" applyAlignment="1">
      <alignment vertical="center"/>
    </xf>
    <xf numFmtId="41" fontId="4" fillId="0" borderId="0" xfId="15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2" fontId="17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210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2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223" fontId="4" fillId="0" borderId="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54" fillId="0" borderId="0" xfId="0" applyFont="1" applyAlignment="1">
      <alignment/>
    </xf>
    <xf numFmtId="210" fontId="2" fillId="0" borderId="0" xfId="0" applyNumberFormat="1" applyFont="1" applyAlignment="1">
      <alignment/>
    </xf>
    <xf numFmtId="0" fontId="21" fillId="0" borderId="5" xfId="0" applyFont="1" applyBorder="1" applyAlignment="1">
      <alignment/>
    </xf>
    <xf numFmtId="210" fontId="8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3" fontId="16" fillId="0" borderId="0" xfId="0" applyNumberFormat="1" applyFont="1" applyAlignment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/>
    </xf>
    <xf numFmtId="3" fontId="16" fillId="0" borderId="0" xfId="0" applyNumberFormat="1" applyFont="1" applyAlignment="1">
      <alignment horizontal="right"/>
    </xf>
    <xf numFmtId="3" fontId="16" fillId="0" borderId="0" xfId="15" applyNumberFormat="1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41" fontId="16" fillId="0" borderId="0" xfId="15" applyNumberFormat="1" applyFont="1" applyBorder="1" applyAlignment="1">
      <alignment vertical="center"/>
    </xf>
    <xf numFmtId="41" fontId="16" fillId="0" borderId="0" xfId="0" applyNumberFormat="1" applyFont="1" applyAlignment="1">
      <alignment horizontal="right" vertical="center"/>
    </xf>
    <xf numFmtId="41" fontId="57" fillId="0" borderId="0" xfId="15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228" fontId="16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3" fontId="16" fillId="0" borderId="12" xfId="0" applyNumberFormat="1" applyFont="1" applyBorder="1" applyAlignment="1">
      <alignment horizontal="right" vertical="center"/>
    </xf>
    <xf numFmtId="185" fontId="16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85" fontId="4" fillId="0" borderId="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85" fontId="0" fillId="0" borderId="0" xfId="0" applyNumberFormat="1" applyBorder="1" applyAlignment="1">
      <alignment/>
    </xf>
    <xf numFmtId="0" fontId="7" fillId="0" borderId="2" xfId="0" applyFont="1" applyBorder="1" applyAlignment="1">
      <alignment horizontal="left" vertical="center" wrapText="1" indent="1"/>
    </xf>
    <xf numFmtId="228" fontId="4" fillId="0" borderId="0" xfId="15" applyNumberFormat="1" applyFont="1" applyAlignment="1">
      <alignment horizontal="right" vertical="center"/>
    </xf>
    <xf numFmtId="228" fontId="4" fillId="0" borderId="0" xfId="0" applyNumberFormat="1" applyFont="1" applyBorder="1" applyAlignment="1">
      <alignment horizontal="right" vertical="center"/>
    </xf>
    <xf numFmtId="41" fontId="4" fillId="0" borderId="0" xfId="15" applyNumberFormat="1" applyFont="1" applyBorder="1" applyAlignment="1">
      <alignment horizontal="right" vertical="center"/>
    </xf>
    <xf numFmtId="195" fontId="20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 inden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228" fontId="4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 applyProtection="1">
      <alignment/>
      <protection locked="0"/>
    </xf>
    <xf numFmtId="0" fontId="21" fillId="0" borderId="3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95" fontId="4" fillId="0" borderId="4" xfId="0" applyNumberFormat="1" applyFont="1" applyBorder="1" applyAlignment="1">
      <alignment horizontal="right"/>
    </xf>
    <xf numFmtId="195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4" fillId="0" borderId="1" xfId="0" applyNumberFormat="1" applyFont="1" applyBorder="1" applyAlignment="1">
      <alignment horizontal="right"/>
    </xf>
    <xf numFmtId="195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5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27" fontId="4" fillId="0" borderId="1" xfId="0" applyNumberFormat="1" applyFont="1" applyBorder="1" applyAlignment="1">
      <alignment/>
    </xf>
    <xf numFmtId="227" fontId="4" fillId="0" borderId="0" xfId="0" applyNumberFormat="1" applyFont="1" applyAlignment="1">
      <alignment/>
    </xf>
    <xf numFmtId="41" fontId="4" fillId="0" borderId="0" xfId="0" applyNumberFormat="1" applyFont="1" applyFill="1" applyBorder="1" applyAlignment="1">
      <alignment/>
    </xf>
    <xf numFmtId="226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195" fontId="4" fillId="0" borderId="0" xfId="0" applyNumberFormat="1" applyFont="1" applyFill="1" applyBorder="1" applyAlignment="1">
      <alignment/>
    </xf>
    <xf numFmtId="227" fontId="4" fillId="0" borderId="0" xfId="0" applyNumberFormat="1" applyFont="1" applyBorder="1" applyAlignment="1">
      <alignment/>
    </xf>
    <xf numFmtId="185" fontId="8" fillId="0" borderId="6" xfId="15" applyNumberFormat="1" applyFont="1" applyBorder="1" applyAlignment="1">
      <alignment horizontal="right" vertical="center"/>
    </xf>
    <xf numFmtId="195" fontId="4" fillId="0" borderId="3" xfId="15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41" fontId="5" fillId="0" borderId="0" xfId="0" applyNumberFormat="1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5" fontId="0" fillId="0" borderId="1" xfId="0" applyNumberFormat="1" applyBorder="1" applyAlignment="1">
      <alignment/>
    </xf>
    <xf numFmtId="41" fontId="5" fillId="0" borderId="0" xfId="0" applyNumberFormat="1" applyFont="1" applyFill="1" applyBorder="1" applyAlignment="1">
      <alignment/>
    </xf>
    <xf numFmtId="195" fontId="0" fillId="0" borderId="1" xfId="0" applyNumberFormat="1" applyFill="1" applyBorder="1" applyAlignment="1">
      <alignment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vertical="center"/>
    </xf>
    <xf numFmtId="226" fontId="5" fillId="0" borderId="0" xfId="15" applyNumberFormat="1" applyFont="1" applyFill="1" applyBorder="1" applyAlignment="1">
      <alignment/>
    </xf>
    <xf numFmtId="226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1" fontId="4" fillId="0" borderId="3" xfId="0" applyNumberFormat="1" applyFont="1" applyBorder="1" applyAlignment="1">
      <alignment vertical="center"/>
    </xf>
    <xf numFmtId="0" fontId="84" fillId="0" borderId="2" xfId="0" applyFont="1" applyBorder="1" applyAlignment="1">
      <alignment horizontal="left" vertical="center"/>
    </xf>
    <xf numFmtId="0" fontId="84" fillId="0" borderId="2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5" fillId="0" borderId="0" xfId="0" applyFont="1" applyAlignment="1">
      <alignment horizontal="centerContinuous" vertical="center"/>
    </xf>
    <xf numFmtId="0" fontId="7" fillId="0" borderId="2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1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1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distributed" vertical="center"/>
    </xf>
    <xf numFmtId="178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1" fillId="0" borderId="2" xfId="0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8" fillId="0" borderId="25" xfId="0" applyFont="1" applyBorder="1" applyAlignment="1">
      <alignment horizontal="distributed" vertical="center"/>
    </xf>
    <xf numFmtId="0" fontId="21" fillId="0" borderId="5" xfId="0" applyFont="1" applyFill="1" applyBorder="1" applyAlignment="1">
      <alignment horizontal="center" vertical="center" wrapText="1"/>
    </xf>
    <xf numFmtId="41" fontId="4" fillId="0" borderId="6" xfId="15" applyNumberFormat="1" applyFont="1" applyFill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4" fillId="0" borderId="0" xfId="0" applyNumberFormat="1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3" fontId="4" fillId="0" borderId="3" xfId="15" applyFont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18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4" fontId="4" fillId="0" borderId="3" xfId="0" applyNumberFormat="1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distributed" vertical="center"/>
    </xf>
    <xf numFmtId="191" fontId="4" fillId="0" borderId="0" xfId="15" applyNumberFormat="1" applyFont="1" applyAlignment="1">
      <alignment vertical="center"/>
    </xf>
    <xf numFmtId="191" fontId="4" fillId="0" borderId="0" xfId="15" applyNumberFormat="1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/>
    </xf>
    <xf numFmtId="0" fontId="7" fillId="0" borderId="0" xfId="0" applyFont="1" applyFill="1" applyBorder="1" applyAlignment="1">
      <alignment vertical="center"/>
    </xf>
    <xf numFmtId="210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21" fillId="0" borderId="2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88" fillId="0" borderId="2" xfId="0" applyFont="1" applyBorder="1" applyAlignment="1">
      <alignment horizontal="distributed" vertical="center"/>
    </xf>
    <xf numFmtId="0" fontId="89" fillId="0" borderId="2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3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3" fontId="4" fillId="0" borderId="1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distributed" vertical="center"/>
    </xf>
    <xf numFmtId="233" fontId="0" fillId="0" borderId="0" xfId="0" applyNumberFormat="1" applyAlignment="1">
      <alignment horizontal="centerContinuous" vertical="center"/>
    </xf>
    <xf numFmtId="0" fontId="8" fillId="0" borderId="28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8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5" fillId="0" borderId="0" xfId="0" applyFont="1" applyAlignment="1">
      <alignment/>
    </xf>
    <xf numFmtId="0" fontId="0" fillId="0" borderId="0" xfId="0" applyAlignment="1">
      <alignment horizontal="centerContinuous"/>
    </xf>
    <xf numFmtId="0" fontId="8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1" xfId="0" applyFont="1" applyBorder="1" applyAlignment="1">
      <alignment horizontal="distributed" wrapText="1"/>
    </xf>
    <xf numFmtId="0" fontId="2" fillId="0" borderId="30" xfId="0" applyFont="1" applyBorder="1" applyAlignment="1">
      <alignment horizontal="distributed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 vertical="top"/>
    </xf>
    <xf numFmtId="0" fontId="0" fillId="0" borderId="11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3" fontId="1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1" fontId="1" fillId="0" borderId="0" xfId="15" applyNumberFormat="1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18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83" fontId="0" fillId="0" borderId="0" xfId="0" applyNumberFormat="1" applyBorder="1" applyAlignment="1">
      <alignment horizontal="center"/>
    </xf>
    <xf numFmtId="0" fontId="16" fillId="0" borderId="2" xfId="0" applyFont="1" applyFill="1" applyBorder="1" applyAlignment="1">
      <alignment horizontal="distributed" vertical="center"/>
    </xf>
    <xf numFmtId="0" fontId="95" fillId="0" borderId="0" xfId="0" applyFont="1" applyAlignment="1">
      <alignment/>
    </xf>
    <xf numFmtId="0" fontId="0" fillId="0" borderId="0" xfId="0" applyFill="1" applyAlignment="1">
      <alignment/>
    </xf>
    <xf numFmtId="0" fontId="96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0" fillId="0" borderId="31" xfId="0" applyBorder="1" applyAlignment="1">
      <alignment horizontal="distributed"/>
    </xf>
    <xf numFmtId="0" fontId="4" fillId="0" borderId="33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distributed" vertical="center"/>
    </xf>
    <xf numFmtId="43" fontId="0" fillId="0" borderId="0" xfId="15" applyBorder="1" applyAlignment="1">
      <alignment vertical="center"/>
    </xf>
    <xf numFmtId="0" fontId="7" fillId="0" borderId="2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 quotePrefix="1">
      <alignment vertical="center"/>
    </xf>
    <xf numFmtId="0" fontId="8" fillId="0" borderId="35" xfId="0" applyFont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0" fontId="8" fillId="0" borderId="29" xfId="0" applyFont="1" applyFill="1" applyBorder="1" applyAlignment="1">
      <alignment horizontal="distributed"/>
    </xf>
    <xf numFmtId="0" fontId="8" fillId="0" borderId="30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19" xfId="0" applyFont="1" applyBorder="1" applyAlignment="1">
      <alignment horizontal="distributed"/>
    </xf>
    <xf numFmtId="0" fontId="8" fillId="0" borderId="31" xfId="0" applyFont="1" applyFill="1" applyBorder="1" applyAlignment="1">
      <alignment horizontal="distributed"/>
    </xf>
    <xf numFmtId="0" fontId="8" fillId="0" borderId="24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top"/>
    </xf>
    <xf numFmtId="0" fontId="8" fillId="0" borderId="19" xfId="0" applyFont="1" applyFill="1" applyBorder="1" applyAlignment="1">
      <alignment horizontal="distributed" vertical="top"/>
    </xf>
    <xf numFmtId="0" fontId="8" fillId="0" borderId="19" xfId="0" applyFont="1" applyBorder="1" applyAlignment="1">
      <alignment horizontal="distributed" vertical="top"/>
    </xf>
    <xf numFmtId="0" fontId="8" fillId="0" borderId="31" xfId="0" applyFont="1" applyBorder="1" applyAlignment="1">
      <alignment horizontal="distributed" vertical="top"/>
    </xf>
    <xf numFmtId="0" fontId="88" fillId="0" borderId="19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88" fillId="0" borderId="7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191" fontId="4" fillId="0" borderId="0" xfId="15" applyNumberFormat="1" applyFon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Alignment="1">
      <alignment vertical="center"/>
    </xf>
    <xf numFmtId="227" fontId="4" fillId="0" borderId="0" xfId="15" applyNumberFormat="1" applyFont="1" applyAlignment="1">
      <alignment vertical="center"/>
    </xf>
    <xf numFmtId="0" fontId="2" fillId="0" borderId="36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191" fontId="4" fillId="0" borderId="0" xfId="15" applyNumberFormat="1" applyFont="1" applyAlignment="1">
      <alignment horizontal="right"/>
    </xf>
    <xf numFmtId="0" fontId="101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191" fontId="4" fillId="0" borderId="0" xfId="15" applyNumberFormat="1" applyFont="1" applyAlignment="1">
      <alignment/>
    </xf>
    <xf numFmtId="191" fontId="4" fillId="0" borderId="0" xfId="15" applyNumberFormat="1" applyFont="1" applyBorder="1" applyAlignment="1">
      <alignment/>
    </xf>
    <xf numFmtId="0" fontId="8" fillId="0" borderId="14" xfId="0" applyFont="1" applyBorder="1" applyAlignment="1">
      <alignment horizontal="distributed" vertical="center" wrapText="1"/>
    </xf>
    <xf numFmtId="210" fontId="4" fillId="0" borderId="37" xfId="18" applyNumberFormat="1" applyFont="1" applyBorder="1" applyAlignment="1">
      <alignment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210" fontId="9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233" fontId="0" fillId="0" borderId="0" xfId="0" applyNumberFormat="1" applyBorder="1" applyAlignment="1">
      <alignment vertical="center"/>
    </xf>
    <xf numFmtId="23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1" fontId="5" fillId="0" borderId="37" xfId="18" applyNumberFormat="1" applyFont="1" applyBorder="1" applyAlignment="1">
      <alignment vertical="center"/>
    </xf>
    <xf numFmtId="210" fontId="4" fillId="0" borderId="40" xfId="18" applyNumberFormat="1" applyFont="1" applyBorder="1" applyAlignment="1">
      <alignment vertical="center"/>
    </xf>
    <xf numFmtId="2" fontId="4" fillId="0" borderId="0" xfId="0" applyNumberFormat="1" applyFont="1" applyAlignment="1">
      <alignment/>
    </xf>
    <xf numFmtId="0" fontId="8" fillId="0" borderId="22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4" fillId="0" borderId="7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2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2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4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8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210" fontId="4" fillId="0" borderId="1" xfId="0" applyNumberFormat="1" applyFont="1" applyBorder="1" applyAlignment="1">
      <alignment vertical="center"/>
    </xf>
    <xf numFmtId="210" fontId="4" fillId="0" borderId="12" xfId="0" applyNumberFormat="1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/>
    </xf>
    <xf numFmtId="0" fontId="1" fillId="0" borderId="7" xfId="0" applyFont="1" applyBorder="1" applyAlignment="1">
      <alignment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17" fillId="0" borderId="34" xfId="0" applyFont="1" applyBorder="1" applyAlignment="1">
      <alignment horizontal="distributed" vertical="center"/>
    </xf>
    <xf numFmtId="0" fontId="17" fillId="0" borderId="41" xfId="0" applyFont="1" applyBorder="1" applyAlignment="1">
      <alignment horizontal="distributed" vertical="center"/>
    </xf>
    <xf numFmtId="0" fontId="17" fillId="0" borderId="33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1" fontId="4" fillId="0" borderId="6" xfId="15" applyNumberFormat="1" applyFont="1" applyFill="1" applyBorder="1" applyAlignment="1">
      <alignment vertical="center"/>
    </xf>
    <xf numFmtId="233" fontId="4" fillId="0" borderId="6" xfId="0" applyNumberFormat="1" applyFont="1" applyBorder="1" applyAlignment="1">
      <alignment vertical="center"/>
    </xf>
    <xf numFmtId="23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8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4" xfId="15" applyNumberFormat="1" applyFon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1" fontId="4" fillId="0" borderId="6" xfId="15" applyNumberFormat="1" applyFon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4" fontId="4" fillId="0" borderId="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" fontId="4" fillId="0" borderId="6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Alignment="1">
      <alignment vertical="center"/>
    </xf>
    <xf numFmtId="0" fontId="8" fillId="0" borderId="2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85" fontId="4" fillId="0" borderId="37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26" fontId="6" fillId="0" borderId="0" xfId="0" applyNumberFormat="1" applyFont="1" applyAlignment="1">
      <alignment horizontal="center" vertical="center" wrapText="1"/>
    </xf>
    <xf numFmtId="226" fontId="0" fillId="0" borderId="0" xfId="0" applyNumberFormat="1" applyAlignment="1">
      <alignment horizontal="center" vertical="center" wrapText="1"/>
    </xf>
    <xf numFmtId="226" fontId="8" fillId="0" borderId="26" xfId="0" applyNumberFormat="1" applyFont="1" applyBorder="1" applyAlignment="1">
      <alignment horizontal="center" vertical="center" wrapText="1"/>
    </xf>
    <xf numFmtId="226" fontId="8" fillId="0" borderId="2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17" fillId="0" borderId="4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5" fontId="4" fillId="0" borderId="40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41" fontId="1" fillId="0" borderId="0" xfId="15" applyNumberFormat="1" applyFont="1" applyBorder="1" applyAlignment="1">
      <alignment horizontal="right" vertical="center"/>
    </xf>
    <xf numFmtId="3" fontId="10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3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33" fontId="1" fillId="0" borderId="0" xfId="0" applyNumberFormat="1" applyFont="1" applyFill="1" applyBorder="1" applyAlignment="1">
      <alignment vertical="center"/>
    </xf>
    <xf numFmtId="41" fontId="1" fillId="0" borderId="0" xfId="15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93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3" xfId="0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16" fillId="0" borderId="7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0" fontId="93" fillId="0" borderId="2" xfId="0" applyFont="1" applyBorder="1" applyAlignment="1">
      <alignment horizontal="center" vertical="center"/>
    </xf>
    <xf numFmtId="0" fontId="93" fillId="0" borderId="2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3" fontId="0" fillId="0" borderId="0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8" fillId="0" borderId="32" xfId="0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center" vertical="center"/>
    </xf>
    <xf numFmtId="212" fontId="4" fillId="0" borderId="23" xfId="15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212" fontId="4" fillId="0" borderId="19" xfId="15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/>
    </xf>
    <xf numFmtId="0" fontId="14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4" fillId="0" borderId="34" xfId="0" applyFont="1" applyBorder="1" applyAlignment="1">
      <alignment horizontal="distributed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8" fillId="0" borderId="25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6" fillId="0" borderId="3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23" fontId="8" fillId="0" borderId="25" xfId="0" applyNumberFormat="1" applyFont="1" applyBorder="1" applyAlignment="1">
      <alignment horizontal="center" vertical="center" wrapText="1"/>
    </xf>
    <xf numFmtId="223" fontId="8" fillId="0" borderId="24" xfId="0" applyNumberFormat="1" applyFont="1" applyBorder="1" applyAlignment="1">
      <alignment horizontal="center" vertical="center" wrapText="1"/>
    </xf>
    <xf numFmtId="223" fontId="8" fillId="0" borderId="13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210" fontId="32" fillId="0" borderId="21" xfId="0" applyNumberFormat="1" applyFont="1" applyBorder="1" applyAlignment="1">
      <alignment horizontal="center" vertical="center" wrapText="1"/>
    </xf>
    <xf numFmtId="210" fontId="32" fillId="0" borderId="7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210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210" fontId="4" fillId="0" borderId="3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210" fontId="19" fillId="0" borderId="37" xfId="0" applyNumberFormat="1" applyFont="1" applyBorder="1" applyAlignment="1">
      <alignment horizontal="right" vertical="center"/>
    </xf>
    <xf numFmtId="210" fontId="21" fillId="0" borderId="21" xfId="0" applyNumberFormat="1" applyFont="1" applyBorder="1" applyAlignment="1">
      <alignment horizontal="center" vertical="center" wrapText="1"/>
    </xf>
    <xf numFmtId="210" fontId="21" fillId="0" borderId="7" xfId="0" applyNumberFormat="1" applyFont="1" applyBorder="1" applyAlignment="1">
      <alignment horizontal="center" vertical="center" wrapText="1"/>
    </xf>
    <xf numFmtId="210" fontId="19" fillId="0" borderId="40" xfId="0" applyNumberFormat="1" applyFont="1" applyBorder="1" applyAlignment="1">
      <alignment horizontal="right" vertical="center"/>
    </xf>
    <xf numFmtId="210" fontId="4" fillId="0" borderId="4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4" fontId="6" fillId="0" borderId="0" xfId="0" applyNumberFormat="1" applyFont="1" applyAlignment="1">
      <alignment horizontal="center" vertical="center" wrapText="1"/>
    </xf>
    <xf numFmtId="224" fontId="0" fillId="0" borderId="0" xfId="0" applyNumberFormat="1" applyAlignment="1">
      <alignment horizontal="center" vertical="center" wrapText="1"/>
    </xf>
    <xf numFmtId="223" fontId="6" fillId="0" borderId="0" xfId="0" applyNumberFormat="1" applyFont="1" applyAlignment="1">
      <alignment horizontal="center"/>
    </xf>
    <xf numFmtId="223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3" xfId="0" applyFont="1" applyBorder="1" applyAlignment="1">
      <alignment horizontal="right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right"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top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185" fontId="4" fillId="0" borderId="6" xfId="15" applyNumberFormat="1" applyFont="1" applyBorder="1" applyAlignment="1">
      <alignment horizontal="right" vertical="center"/>
    </xf>
    <xf numFmtId="185" fontId="4" fillId="0" borderId="3" xfId="15" applyNumberFormat="1" applyFont="1" applyBorder="1" applyAlignment="1">
      <alignment horizontal="right" vertical="center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185" fontId="4" fillId="0" borderId="4" xfId="15" applyNumberFormat="1" applyFont="1" applyBorder="1" applyAlignment="1">
      <alignment horizontal="right" vertical="center"/>
    </xf>
    <xf numFmtId="185" fontId="4" fillId="0" borderId="12" xfId="15" applyNumberFormat="1" applyFont="1" applyBorder="1" applyAlignment="1">
      <alignment horizontal="right" vertical="center"/>
    </xf>
    <xf numFmtId="210" fontId="4" fillId="0" borderId="6" xfId="0" applyNumberFormat="1" applyFont="1" applyBorder="1" applyAlignment="1">
      <alignment horizontal="right" vertical="center"/>
    </xf>
    <xf numFmtId="210" fontId="4" fillId="0" borderId="3" xfId="0" applyNumberFormat="1" applyFont="1" applyBorder="1" applyAlignment="1">
      <alignment horizontal="right" vertical="center"/>
    </xf>
    <xf numFmtId="210" fontId="4" fillId="0" borderId="4" xfId="0" applyNumberFormat="1" applyFont="1" applyBorder="1" applyAlignment="1">
      <alignment horizontal="right" vertical="center"/>
    </xf>
    <xf numFmtId="210" fontId="4" fillId="0" borderId="12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 wrapText="1"/>
    </xf>
    <xf numFmtId="0" fontId="8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41" fontId="4" fillId="0" borderId="0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distributed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distributed"/>
    </xf>
    <xf numFmtId="0" fontId="28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3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distributed" vertical="center"/>
      <protection hidden="1"/>
    </xf>
    <xf numFmtId="0" fontId="2" fillId="0" borderId="11" xfId="0" applyFont="1" applyBorder="1" applyAlignment="1" applyProtection="1">
      <alignment horizontal="distributed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left"/>
    </xf>
    <xf numFmtId="0" fontId="8" fillId="0" borderId="5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 wrapText="1"/>
    </xf>
    <xf numFmtId="0" fontId="85" fillId="0" borderId="0" xfId="0" applyFont="1" applyAlignment="1">
      <alignment horizontal="center" wrapText="1"/>
    </xf>
    <xf numFmtId="0" fontId="59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5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　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1"/>
          <c:w val="0.9012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'[1]圖一'!$K$3</c:f>
              <c:strCache>
                <c:ptCount val="1"/>
                <c:pt idx="0">
                  <c:v>人口總增加數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'[1]圖一'!$J$4:$J$11</c:f>
              <c:strCache>
                <c:ptCount val="5"/>
                <c:pt idx="0">
                  <c:v>97年第1季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98年第1季</c:v>
                </c:pt>
              </c:strCache>
            </c:strRef>
          </c:cat>
          <c:val>
            <c:numRef>
              <c:f>'[1]圖一'!$K$4:$K$11</c:f>
              <c:numCache>
                <c:ptCount val="5"/>
                <c:pt idx="0">
                  <c:v>258</c:v>
                </c:pt>
                <c:pt idx="1">
                  <c:v>426</c:v>
                </c:pt>
                <c:pt idx="2">
                  <c:v>12</c:v>
                </c:pt>
                <c:pt idx="3">
                  <c:v>-192</c:v>
                </c:pt>
                <c:pt idx="4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'[1]圖一'!$L$3</c:f>
              <c:strCache>
                <c:ptCount val="1"/>
                <c:pt idx="0">
                  <c:v>自然增加數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'[1]圖一'!$J$4:$J$11</c:f>
              <c:strCache>
                <c:ptCount val="5"/>
                <c:pt idx="0">
                  <c:v>97年第1季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98年第1季</c:v>
                </c:pt>
              </c:strCache>
            </c:strRef>
          </c:cat>
          <c:val>
            <c:numRef>
              <c:f>'[1]圖一'!$L$4:$L$11</c:f>
              <c:numCache>
                <c:ptCount val="5"/>
                <c:pt idx="0">
                  <c:v>-11</c:v>
                </c:pt>
                <c:pt idx="1">
                  <c:v>19</c:v>
                </c:pt>
                <c:pt idx="2">
                  <c:v>75</c:v>
                </c:pt>
                <c:pt idx="3">
                  <c:v>159</c:v>
                </c:pt>
                <c:pt idx="4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'[1]圖一'!$M$3</c:f>
              <c:strCache>
                <c:ptCount val="1"/>
                <c:pt idx="0">
                  <c:v>社會增加數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'[1]圖一'!$J$4:$J$11</c:f>
              <c:strCache>
                <c:ptCount val="5"/>
                <c:pt idx="0">
                  <c:v>97年第1季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98年第1季</c:v>
                </c:pt>
              </c:strCache>
            </c:strRef>
          </c:cat>
          <c:val>
            <c:numRef>
              <c:f>'[1]圖一'!$M$4:$M$11</c:f>
              <c:numCache>
                <c:ptCount val="5"/>
                <c:pt idx="0">
                  <c:v>269</c:v>
                </c:pt>
                <c:pt idx="1">
                  <c:v>407</c:v>
                </c:pt>
                <c:pt idx="2">
                  <c:v>-63</c:v>
                </c:pt>
                <c:pt idx="3">
                  <c:v>-351</c:v>
                </c:pt>
                <c:pt idx="4">
                  <c:v>-68</c:v>
                </c:pt>
              </c:numCache>
            </c:numRef>
          </c:val>
          <c:smooth val="0"/>
        </c:ser>
        <c:marker val="1"/>
        <c:axId val="25509457"/>
        <c:axId val="1576750"/>
      </c:lineChart>
      <c:catAx>
        <c:axId val="25509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576750"/>
        <c:crossesAt val="-2000"/>
        <c:auto val="1"/>
        <c:lblOffset val="100"/>
        <c:noMultiLvlLbl val="0"/>
      </c:catAx>
      <c:valAx>
        <c:axId val="15767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509457"/>
        <c:crossesAt val="1"/>
        <c:crossBetween val="midCat"/>
        <c:dispUnits/>
        <c:majorUnit val="100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5875"/>
          <c:y val="0.94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10</a:t>
            </a:r>
            <a:r>
              <a:rPr lang="en-US" cap="none" sz="1600" b="0" i="0" u="none" baseline="0"/>
              <a:t>　宜蘭縣近年來犯罪率</a:t>
            </a:r>
          </a:p>
        </c:rich>
      </c:tx>
      <c:layout>
        <c:manualLayout>
          <c:xMode val="factor"/>
          <c:yMode val="factor"/>
          <c:x val="-0.00475"/>
          <c:y val="0.05975"/>
        </c:manualLayout>
      </c:layout>
      <c:spPr>
        <a:noFill/>
        <a:ln>
          <a:noFill/>
        </a:ln>
      </c:spPr>
    </c:title>
    <c:view3D>
      <c:rotX val="9"/>
      <c:rotY val="36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85"/>
          <c:w val="0.97575"/>
          <c:h val="0.7495"/>
        </c:manualLayout>
      </c:layout>
      <c:bar3DChart>
        <c:barDir val="col"/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'保安防衛'!$AH$10:$AH$31</c:f>
              <c:strCache/>
            </c:strRef>
          </c:cat>
          <c:val>
            <c:numRef>
              <c:f>'保安防衛'!$AI$10:$AI$31</c:f>
              <c:numCache/>
            </c:numRef>
          </c:val>
          <c:shape val="pyramid"/>
        </c:ser>
        <c:shape val="pyramid"/>
        <c:axId val="56011915"/>
        <c:axId val="13732800"/>
        <c:axId val="62706881"/>
      </c:bar3DChart>
      <c:catAx>
        <c:axId val="5601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3732800"/>
        <c:crosses val="autoZero"/>
        <c:auto val="1"/>
        <c:lblOffset val="100"/>
        <c:noMultiLvlLbl val="0"/>
      </c:catAx>
      <c:valAx>
        <c:axId val="137328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件/十萬人口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11915"/>
        <c:crossesAt val="1"/>
        <c:crossBetween val="between"/>
        <c:dispUnits/>
        <c:majorUnit val="400"/>
      </c:valAx>
      <c:serAx>
        <c:axId val="62706881"/>
        <c:scaling>
          <c:orientation val="minMax"/>
        </c:scaling>
        <c:axPos val="b"/>
        <c:delete val="1"/>
        <c:majorTickMark val="in"/>
        <c:minorTickMark val="none"/>
        <c:tickLblPos val="low"/>
        <c:crossAx val="1373280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圖</a:t>
            </a:r>
            <a:r>
              <a:rPr lang="en-US" cap="none" sz="1550" b="0" i="0" u="none" baseline="0"/>
              <a:t>11</a:t>
            </a:r>
            <a:r>
              <a:rPr lang="en-US" cap="none" sz="1550" b="0" i="0" u="none" baseline="0"/>
              <a:t>　宜蘭縣保安警衛概況</a:t>
            </a:r>
          </a:p>
        </c:rich>
      </c:tx>
      <c:layout>
        <c:manualLayout>
          <c:xMode val="factor"/>
          <c:yMode val="factor"/>
          <c:x val="0.004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1775"/>
          <c:w val="0.897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'保安防衛'!$AJ$43</c:f>
              <c:strCache>
                <c:ptCount val="1"/>
                <c:pt idx="0">
                  <c:v>全般刑案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'保安防衛'!$AJ$44</c:f>
              <c:numCache/>
            </c:numRef>
          </c:val>
        </c:ser>
        <c:ser>
          <c:idx val="1"/>
          <c:order val="1"/>
          <c:tx>
            <c:strRef>
              <c:f>'保安防衛'!$AK$43</c:f>
              <c:strCache>
                <c:ptCount val="1"/>
                <c:pt idx="0">
                  <c:v>違反社維法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'保安防衛'!$AK$44</c:f>
              <c:numCache/>
            </c:numRef>
          </c:val>
        </c:ser>
        <c:ser>
          <c:idx val="2"/>
          <c:order val="2"/>
          <c:tx>
            <c:strRef>
              <c:f>'保安防衛'!$AL$43</c:f>
              <c:strCache>
                <c:ptCount val="1"/>
                <c:pt idx="0">
                  <c:v>經濟案件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'保安防衛'!$AL$44</c:f>
              <c:numCache/>
            </c:numRef>
          </c:val>
        </c:ser>
        <c:axId val="6560222"/>
        <c:axId val="56028711"/>
      </c:barChart>
      <c:catAx>
        <c:axId val="656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028711"/>
        <c:crosses val="autoZero"/>
        <c:auto val="1"/>
        <c:lblOffset val="0"/>
        <c:noMultiLvlLbl val="0"/>
      </c:catAx>
      <c:valAx>
        <c:axId val="56028711"/>
        <c:scaling>
          <c:orientation val="minMax"/>
          <c:max val="1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560222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85"/>
          <c:y val="0.899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圖</a:t>
            </a:r>
            <a:r>
              <a:rPr lang="en-US" cap="none" sz="1675" b="0" i="0" u="none" baseline="0"/>
              <a:t>13</a:t>
            </a:r>
            <a:r>
              <a:rPr lang="en-US" cap="none" sz="1675" b="0" i="0" u="none" baseline="0"/>
              <a:t>　宜蘭縣汽機車數趨勢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960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'機動車輛'!$AH$49</c:f>
              <c:strCache>
                <c:ptCount val="1"/>
                <c:pt idx="0">
                  <c:v>汽車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'機動車輛'!$AG$50:$AG$54</c:f>
              <c:strCache/>
            </c:strRef>
          </c:cat>
          <c:val>
            <c:numRef>
              <c:f>'機動車輛'!$AH$50:$AH$54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'機動車輛'!$AI$49</c:f>
              <c:strCache>
                <c:ptCount val="1"/>
                <c:pt idx="0">
                  <c:v>機車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'機動車輛'!$AG$50:$AG$54</c:f>
              <c:strCache/>
            </c:strRef>
          </c:cat>
          <c:val>
            <c:numRef>
              <c:f>'機動車輛'!$AI$50:$AI$54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4219884"/>
        <c:axId val="9723453"/>
      </c:lineChart>
      <c:catAx>
        <c:axId val="14219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9723453"/>
        <c:crosses val="autoZero"/>
        <c:auto val="1"/>
        <c:lblOffset val="100"/>
        <c:noMultiLvlLbl val="0"/>
      </c:catAx>
      <c:valAx>
        <c:axId val="9723453"/>
        <c:scaling>
          <c:orientation val="minMax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輛</a:t>
                </a:r>
              </a:p>
            </c:rich>
          </c:tx>
          <c:layout>
            <c:manualLayout>
              <c:xMode val="factor"/>
              <c:yMode val="factor"/>
              <c:x val="0.014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19884"/>
        <c:crossesAt val="1"/>
        <c:crossBetween val="midCat"/>
        <c:dispUnits/>
        <c:majorUnit val="60000"/>
      </c:valAx>
      <c:spPr>
        <a:noFill/>
      </c:spPr>
    </c:plotArea>
    <c:legend>
      <c:legendPos val="b"/>
      <c:layout>
        <c:manualLayout>
          <c:xMode val="edge"/>
          <c:yMode val="edge"/>
          <c:x val="0.31125"/>
          <c:y val="0.89925"/>
          <c:w val="0.39725"/>
          <c:h val="0.053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圖</a:t>
            </a:r>
            <a:r>
              <a:rPr lang="en-US" cap="none" sz="1450" b="0" i="0" u="none" baseline="0"/>
              <a:t>12</a:t>
            </a:r>
            <a:r>
              <a:rPr lang="en-US" cap="none" sz="1450" b="0" i="0" u="none" baseline="0"/>
              <a:t>　宜蘭縣各型汽車比例圖
      </a:t>
            </a:r>
            <a:r>
              <a:rPr lang="en-US" cap="none" sz="1450" b="0" i="0" u="none" baseline="0"/>
              <a:t>98</a:t>
            </a:r>
            <a:r>
              <a:rPr lang="en-US" cap="none" sz="1450" b="0" i="0" u="none" baseline="0"/>
              <a:t>年第1季底</a:t>
            </a:r>
          </a:p>
        </c:rich>
      </c:tx>
      <c:layout>
        <c:manualLayout>
          <c:xMode val="factor"/>
          <c:yMode val="factor"/>
          <c:x val="-0.0435"/>
          <c:y val="-0.018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27375"/>
          <c:w val="0.6465"/>
          <c:h val="0.620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'機動車輛'!$AC$49:$AC$53</c:f>
              <c:strCache/>
            </c:strRef>
          </c:cat>
          <c:val>
            <c:numRef>
              <c:f>'機動車輛'!$AD$49:$AD$53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5"/>
          <c:y val="0.89725"/>
          <c:w val="0.5395"/>
          <c:h val="0.07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14</a:t>
            </a:r>
            <a:r>
              <a:rPr lang="en-US" cap="none" sz="1600" b="0" i="0" u="none" baseline="0"/>
              <a:t>　宜蘭縣交通事故趨勢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495"/>
          <c:w val="0.889"/>
          <c:h val="0.69125"/>
        </c:manualLayout>
      </c:layout>
      <c:lineChart>
        <c:grouping val="standard"/>
        <c:varyColors val="0"/>
        <c:ser>
          <c:idx val="1"/>
          <c:order val="0"/>
          <c:tx>
            <c:strRef>
              <c:f>'交通事故'!$Z$47</c:f>
              <c:strCache>
                <c:ptCount val="1"/>
                <c:pt idx="0">
                  <c:v>發生件數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'交通事故'!$Y$48:$Y$52</c:f>
              <c:strCache/>
            </c:strRef>
          </c:cat>
          <c:val>
            <c:numRef>
              <c:f>'交通事故'!$Z$48:$Z$52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'交通事故'!$AA$47</c:f>
              <c:strCache>
                <c:ptCount val="1"/>
                <c:pt idx="0">
                  <c:v>死傷人數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'交通事故'!$Y$48:$Y$52</c:f>
              <c:strCache/>
            </c:strRef>
          </c:cat>
          <c:val>
            <c:numRef>
              <c:f>'交通事故'!$AA$48:$AA$52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544682"/>
        <c:axId val="57251459"/>
      </c:lineChart>
      <c:catAx>
        <c:axId val="13544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7251459"/>
        <c:crosses val="autoZero"/>
        <c:auto val="0"/>
        <c:lblOffset val="100"/>
        <c:noMultiLvlLbl val="0"/>
      </c:catAx>
      <c:valAx>
        <c:axId val="57251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件、人</a:t>
                </a:r>
              </a:p>
            </c:rich>
          </c:tx>
          <c:layout>
            <c:manualLayout>
              <c:xMode val="factor"/>
              <c:yMode val="factor"/>
              <c:x val="0.018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446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88525"/>
          <c:w val="0.435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16</a:t>
            </a:r>
            <a:r>
              <a:rPr lang="en-US" cap="none" sz="1600" b="0" i="0" u="none" baseline="0"/>
              <a:t>　宜蘭縣火災發生次數概況</a:t>
            </a:r>
          </a:p>
        </c:rich>
      </c:tx>
      <c:layout>
        <c:manualLayout>
          <c:xMode val="factor"/>
          <c:yMode val="factor"/>
          <c:x val="0.03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425"/>
          <c:w val="0.85475"/>
          <c:h val="0.73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'火災防護'!$S$54:$S$58</c:f>
              <c:strCache/>
            </c:strRef>
          </c:cat>
          <c:val>
            <c:numRef>
              <c:f>'火災防護'!$T$54:$T$58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9679576"/>
        <c:axId val="31421561"/>
      </c:lineChart>
      <c:catAx>
        <c:axId val="49679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1421561"/>
        <c:crosses val="autoZero"/>
        <c:auto val="1"/>
        <c:lblOffset val="100"/>
        <c:noMultiLvlLbl val="0"/>
      </c:catAx>
      <c:valAx>
        <c:axId val="314215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675"/>
              <c:y val="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79576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圖</a:t>
            </a:r>
            <a:r>
              <a:rPr lang="en-US" cap="none" sz="1300" b="0" i="0" u="none" baseline="0"/>
              <a:t>17</a:t>
            </a:r>
            <a:r>
              <a:rPr lang="en-US" cap="none" sz="1300" b="0" i="0" u="none" baseline="0"/>
              <a:t>　經常門歲出占分配數執行率
</a:t>
            </a:r>
            <a:r>
              <a:rPr lang="en-US" cap="none" sz="1300" b="0" i="0" u="none" baseline="0"/>
              <a:t>98</a:t>
            </a:r>
            <a:r>
              <a:rPr lang="en-US" cap="none" sz="1300" b="0" i="0" u="none" baseline="0"/>
              <a:t>年第1季底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625"/>
          <c:w val="0.968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'歲出預算執行情形'!$T$9:$T$30</c:f>
              <c:strCache/>
            </c:strRef>
          </c:cat>
          <c:val>
            <c:numRef>
              <c:f>'歲出預算執行情形'!$U$9:$U$30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8810038"/>
        <c:axId val="51749279"/>
      </c:barChart>
      <c:catAx>
        <c:axId val="3881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51749279"/>
        <c:crosses val="autoZero"/>
        <c:auto val="1"/>
        <c:lblOffset val="100"/>
        <c:noMultiLvlLbl val="0"/>
      </c:catAx>
      <c:valAx>
        <c:axId val="5174927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810038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18</a:t>
            </a:r>
            <a:r>
              <a:rPr lang="en-US" cap="none" sz="1400" b="0" i="0" u="none" baseline="0"/>
              <a:t>　資本門歲出占分配數執行率
</a:t>
            </a:r>
            <a:r>
              <a:rPr lang="en-US" cap="none" sz="1400" b="0" i="0" u="none" baseline="0"/>
              <a:t>98</a:t>
            </a:r>
            <a:r>
              <a:rPr lang="en-US" cap="none" sz="1400" b="0" i="0" u="none" baseline="0"/>
              <a:t>年第1季底</a:t>
            </a:r>
          </a:p>
        </c:rich>
      </c:tx>
      <c:layout>
        <c:manualLayout>
          <c:xMode val="factor"/>
          <c:yMode val="factor"/>
          <c:x val="0.02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25"/>
          <c:w val="0.981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'歲出預算執行情形'!$T$32:$T$47</c:f>
              <c:strCache/>
            </c:strRef>
          </c:cat>
          <c:val>
            <c:numRef>
              <c:f>'歲出預算執行情形'!$U$32:$U$47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4334084"/>
        <c:axId val="34599797"/>
      </c:barChart>
      <c:catAx>
        <c:axId val="24334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34599797"/>
        <c:crosses val="autoZero"/>
        <c:auto val="1"/>
        <c:lblOffset val="100"/>
        <c:noMultiLvlLbl val="0"/>
      </c:catAx>
      <c:valAx>
        <c:axId val="3459979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4334084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20</a:t>
            </a:r>
            <a:r>
              <a:rPr lang="en-US" cap="none" sz="1400" b="0" i="0" u="none" baseline="0"/>
              <a:t>　實收納庫數占預算分配數之比率〈經常門〉
</a:t>
            </a:r>
            <a:r>
              <a:rPr lang="en-US" cap="none" sz="1400" b="0" i="0" u="none" baseline="0"/>
              <a:t>98</a:t>
            </a:r>
            <a:r>
              <a:rPr lang="en-US" cap="none" sz="1400" b="0" i="0" u="none" baseline="0"/>
              <a:t>年第</a:t>
            </a:r>
            <a:r>
              <a:rPr lang="en-US" cap="none" sz="1400" b="0" i="0" u="none" baseline="0"/>
              <a:t>1</a:t>
            </a:r>
            <a:r>
              <a:rPr lang="en-US" cap="none" sz="1400" b="0" i="0" u="none" baseline="0"/>
              <a:t>季底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"/>
          <c:y val="0.179"/>
          <c:w val="0.93825"/>
          <c:h val="0.760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'歲入預算執行情形'!$U$8:$U$15</c:f>
              <c:strCache/>
            </c:strRef>
          </c:cat>
          <c:val>
            <c:numRef>
              <c:f>'歲入預算執行情形'!$V$8:$V$15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80"/>
        <c:shape val="box"/>
        <c:axId val="63870018"/>
        <c:axId val="40291195"/>
      </c:bar3DChart>
      <c:catAx>
        <c:axId val="63870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科目</a:t>
                </a:r>
              </a:p>
            </c:rich>
          </c:tx>
          <c:layout>
            <c:manualLayout>
              <c:xMode val="factor"/>
              <c:yMode val="factor"/>
              <c:x val="0.22325"/>
              <c:y val="-0.3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91195"/>
        <c:crosses val="autoZero"/>
        <c:auto val="1"/>
        <c:lblOffset val="100"/>
        <c:noMultiLvlLbl val="0"/>
      </c:catAx>
      <c:valAx>
        <c:axId val="4029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0.36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700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圖</a:t>
            </a:r>
            <a:r>
              <a:rPr lang="en-US" cap="none" sz="1300" b="0" i="0" u="none" baseline="0"/>
              <a:t>19</a:t>
            </a:r>
            <a:r>
              <a:rPr lang="en-US" cap="none" sz="1300" b="0" i="0" u="none" baseline="0"/>
              <a:t>　歲入來源比例圖(經常門)
98年度第1季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25"/>
          <c:y val="0.47525"/>
          <c:w val="0.41875"/>
          <c:h val="0.38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'歲入預算執行情形'!$S$8:$S$15</c:f>
              <c:strCache/>
            </c:strRef>
          </c:cat>
          <c:val>
            <c:numRef>
              <c:f>'歲入預算執行情形'!$T$8:$T$15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</a:t>
            </a:r>
            <a:r>
              <a:rPr lang="en-US" cap="none" sz="1600" b="0" i="0" u="none" baseline="0"/>
              <a:t>　勞動力參與率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75"/>
          <c:w val="0.892"/>
          <c:h val="0.81875"/>
        </c:manualLayout>
      </c:layout>
      <c:lineChart>
        <c:grouping val="standard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'[1]圖二'!$M$11:$M$15</c:f>
              <c:strCache>
                <c:ptCount val="5"/>
                <c:pt idx="0">
                  <c:v>93年</c:v>
                </c:pt>
                <c:pt idx="1">
                  <c:v>94年</c:v>
                </c:pt>
                <c:pt idx="2">
                  <c:v>95年</c:v>
                </c:pt>
                <c:pt idx="3">
                  <c:v>96年</c:v>
                </c:pt>
                <c:pt idx="4">
                  <c:v>97年</c:v>
                </c:pt>
              </c:strCache>
            </c:strRef>
          </c:cat>
          <c:val>
            <c:numRef>
              <c:f>'[1]圖二'!$N$11:$N$15</c:f>
              <c:numCache>
                <c:ptCount val="5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58.4</c:v>
                </c:pt>
                <c:pt idx="4">
                  <c:v>56.8</c:v>
                </c:pt>
              </c:numCache>
            </c:numRef>
          </c:val>
          <c:smooth val="0"/>
        </c:ser>
        <c:marker val="1"/>
        <c:axId val="45725751"/>
        <c:axId val="50978364"/>
      </c:lineChart>
      <c:catAx>
        <c:axId val="45725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0978364"/>
        <c:crosses val="autoZero"/>
        <c:auto val="0"/>
        <c:lblOffset val="100"/>
        <c:noMultiLvlLbl val="0"/>
      </c:catAx>
      <c:valAx>
        <c:axId val="50978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5725751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22</a:t>
            </a:r>
            <a:r>
              <a:rPr lang="en-US" cap="none" sz="1600" b="0" i="0" u="none" baseline="0"/>
              <a:t>　宜蘭縣商業登記家數與資本額</a:t>
            </a:r>
          </a:p>
        </c:rich>
      </c:tx>
      <c:layout>
        <c:manualLayout>
          <c:xMode val="factor"/>
          <c:yMode val="factor"/>
          <c:x val="-0.028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8025"/>
          <c:w val="0.9452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'工商行業'!$V$55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'工商行業'!$U$56:$U$65</c:f>
              <c:strCache/>
            </c:strRef>
          </c:cat>
          <c:val>
            <c:numRef>
              <c:f>'工商行業'!$V$56:$V$65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593968"/>
        <c:axId val="62027569"/>
      </c:barChart>
      <c:lineChart>
        <c:grouping val="standard"/>
        <c:varyColors val="0"/>
        <c:ser>
          <c:idx val="0"/>
          <c:order val="1"/>
          <c:tx>
            <c:strRef>
              <c:f>'工商行業'!$W$55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'工商行業'!$U$55:$U$64</c:f>
              <c:strCache/>
            </c:strRef>
          </c:cat>
          <c:val>
            <c:numRef>
              <c:f>'工商行業'!$W$56:$W$65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3969038"/>
        <c:axId val="21598231"/>
      </c:lineChart>
      <c:catAx>
        <c:axId val="27593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62027569"/>
        <c:crosses val="autoZero"/>
        <c:auto val="0"/>
        <c:lblOffset val="100"/>
        <c:noMultiLvlLbl val="0"/>
      </c:catAx>
      <c:valAx>
        <c:axId val="62027569"/>
        <c:scaling>
          <c:orientation val="minMax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單位：家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593968"/>
        <c:crossesAt val="1"/>
        <c:crossBetween val="between"/>
        <c:dispUnits/>
        <c:majorUnit val="3000"/>
      </c:valAx>
      <c:catAx>
        <c:axId val="53969038"/>
        <c:scaling>
          <c:orientation val="minMax"/>
        </c:scaling>
        <c:axPos val="b"/>
        <c:delete val="1"/>
        <c:majorTickMark val="in"/>
        <c:minorTickMark val="none"/>
        <c:tickLblPos val="nextTo"/>
        <c:crossAx val="21598231"/>
        <c:crosses val="autoZero"/>
        <c:auto val="1"/>
        <c:lblOffset val="100"/>
        <c:noMultiLvlLbl val="0"/>
      </c:catAx>
      <c:valAx>
        <c:axId val="21598231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單位：千元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969038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075"/>
          <c:w val="0.39825"/>
          <c:h val="0.0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21</a:t>
            </a:r>
            <a:r>
              <a:rPr lang="en-US" cap="none" sz="1400" b="0" i="0" u="none" baseline="0"/>
              <a:t>　宜蘭縣工廠登記家數趨勢圖</a:t>
            </a:r>
          </a:p>
        </c:rich>
      </c:tx>
      <c:layout>
        <c:manualLayout>
          <c:xMode val="factor"/>
          <c:yMode val="factor"/>
          <c:x val="0.04725"/>
          <c:y val="-0.00675"/>
        </c:manualLayout>
      </c:layout>
      <c:spPr>
        <a:noFill/>
        <a:ln>
          <a:noFill/>
        </a:ln>
      </c:spPr>
    </c:title>
    <c:view3D>
      <c:rotX val="9"/>
      <c:rotY val="34"/>
      <c:depthPercent val="100"/>
      <c:rAngAx val="1"/>
    </c:view3D>
    <c:plotArea>
      <c:layout>
        <c:manualLayout>
          <c:xMode val="edge"/>
          <c:yMode val="edge"/>
          <c:x val="0"/>
          <c:y val="0.17625"/>
          <c:w val="0.9945"/>
          <c:h val="0.7455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'工商行業'!$R$52:$R$61</c:f>
              <c:strCache/>
            </c:strRef>
          </c:cat>
          <c:val>
            <c:numRef>
              <c:f>'工商行業'!$S$52:$S$61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pyramid"/>
        </c:ser>
        <c:gapWidth val="100"/>
        <c:shape val="pyramid"/>
        <c:axId val="22368924"/>
        <c:axId val="44719021"/>
      </c:bar3DChart>
      <c:catAx>
        <c:axId val="22368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719021"/>
        <c:crosses val="autoZero"/>
        <c:auto val="1"/>
        <c:lblOffset val="100"/>
        <c:noMultiLvlLbl val="0"/>
      </c:catAx>
      <c:valAx>
        <c:axId val="44719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單位：家數</a:t>
                </a:r>
              </a:p>
            </c:rich>
          </c:tx>
          <c:layout>
            <c:manualLayout>
              <c:xMode val="factor"/>
              <c:yMode val="factor"/>
              <c:x val="0.0685"/>
              <c:y val="-0.3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689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24</a:t>
            </a:r>
            <a:r>
              <a:rPr lang="en-US" cap="none" sz="1600" b="0" i="0" u="none" baseline="0"/>
              <a:t>　宜蘭縣總樓板面積趨勢</a:t>
            </a:r>
          </a:p>
        </c:rich>
      </c:tx>
      <c:layout>
        <c:manualLayout>
          <c:xMode val="factor"/>
          <c:yMode val="factor"/>
          <c:x val="0.021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3625"/>
          <c:w val="0.87875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'總樓板面積'!$T$13:$T$42</c:f>
              <c:strCache/>
            </c:strRef>
          </c:cat>
          <c:val>
            <c:numRef>
              <c:f>'總樓板面積'!$U$13:$U$42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1783194"/>
        <c:axId val="27732851"/>
      </c:lineChart>
      <c:catAx>
        <c:axId val="21783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/>
            </a:pPr>
          </a:p>
        </c:txPr>
        <c:crossAx val="27732851"/>
        <c:crosses val="autoZero"/>
        <c:auto val="1"/>
        <c:lblOffset val="100"/>
        <c:noMultiLvlLbl val="0"/>
      </c:catAx>
      <c:valAx>
        <c:axId val="27732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8319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圖</a:t>
            </a:r>
            <a:r>
              <a:rPr lang="en-US" cap="none" sz="1375" b="0" i="0" u="none" baseline="0"/>
              <a:t>23</a:t>
            </a:r>
            <a:r>
              <a:rPr lang="en-US" cap="none" sz="1375" b="0" i="0" u="none" baseline="0"/>
              <a:t>　宜蘭縣總樓板面積概況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"/>
          <c:w val="0.926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'總樓板面積'!$W$71:$W$75</c:f>
              <c:strCache/>
            </c:strRef>
          </c:cat>
          <c:val>
            <c:numRef>
              <c:f>'總樓板面積'!$X$71:$X$75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055176"/>
        <c:axId val="36551913"/>
      </c:barChart>
      <c:catAx>
        <c:axId val="66055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6551913"/>
        <c:crosses val="autoZero"/>
        <c:auto val="1"/>
        <c:lblOffset val="100"/>
        <c:noMultiLvlLbl val="0"/>
      </c:catAx>
      <c:valAx>
        <c:axId val="365519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5517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圖</a:t>
            </a:r>
            <a:r>
              <a:rPr lang="en-US" cap="none" sz="1425" b="0" i="0" u="none" baseline="0"/>
              <a:t>25</a:t>
            </a:r>
            <a:r>
              <a:rPr lang="en-US" cap="none" sz="1425" b="0" i="0" u="none" baseline="0"/>
              <a:t>　宜蘭縣觀光遊憩區遊客人次</a:t>
            </a:r>
          </a:p>
        </c:rich>
      </c:tx>
      <c:layout>
        <c:manualLayout>
          <c:xMode val="factor"/>
          <c:yMode val="factor"/>
          <c:x val="-0.001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1625"/>
          <c:w val="0.96725"/>
          <c:h val="0.77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'觀光遊憩區遊客人次'!$M$52:$M$57</c:f>
              <c:strCache/>
            </c:strRef>
          </c:cat>
          <c:val>
            <c:numRef>
              <c:f>'觀光遊憩區遊客人次'!$N$52:$N$57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3372518"/>
        <c:axId val="4299151"/>
      </c:lineChart>
      <c:catAx>
        <c:axId val="5337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299151"/>
        <c:crosses val="autoZero"/>
        <c:auto val="1"/>
        <c:lblOffset val="100"/>
        <c:noMultiLvlLbl val="0"/>
      </c:catAx>
      <c:valAx>
        <c:axId val="4299151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人次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372518"/>
        <c:crossesAt val="1"/>
        <c:crossBetween val="midCat"/>
        <c:dispUnits/>
        <c:majorUnit val="5000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圖</a:t>
            </a:r>
            <a:r>
              <a:rPr lang="en-US" cap="none" sz="1450" b="0" i="0" u="none" baseline="0"/>
              <a:t>26</a:t>
            </a:r>
            <a:r>
              <a:rPr lang="en-US" cap="none" sz="1450" b="0" i="0" u="none" baseline="0"/>
              <a:t>　宜蘭縣觀光遊憩區遊客人次比例圖 
98年第1季</a:t>
            </a:r>
          </a:p>
        </c:rich>
      </c:tx>
      <c:layout>
        <c:manualLayout>
          <c:xMode val="factor"/>
          <c:yMode val="factor"/>
          <c:x val="-0.00325"/>
          <c:y val="0.02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75"/>
          <c:y val="0.4"/>
          <c:w val="0.51225"/>
          <c:h val="0.3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梅花湖
12.28%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武荖坑
37.76%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'觀光遊憩區遊客人次'!$P$50:$P$57</c:f>
              <c:strCache/>
            </c:strRef>
          </c:cat>
          <c:val>
            <c:numRef>
              <c:f>'觀光遊憩區遊客人次'!$Q$50:$Q$57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'觀光遊憩區遊客人次'!$P$50:$P$57</c:f>
              <c:strCache/>
            </c:strRef>
          </c:cat>
          <c:val>
            <c:numRef>
              <c:f>'觀光遊憩區遊客人次'!$R$50:$R$57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圖27動力漁船數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5"/>
          <c:w val="0.964"/>
          <c:h val="0.8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'漁業'!$B$74:$B$75</c:f>
              <c:strCache>
                <c:ptCount val="1"/>
                <c:pt idx="0">
                  <c:v>動力漁船數 艘數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'漁業'!$A$76:$A$80</c:f>
              <c:strCache/>
            </c:strRef>
          </c:cat>
          <c:val>
            <c:numRef>
              <c:f>'漁業'!$B$76:$B$80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57566516"/>
        <c:axId val="58816229"/>
      </c:barChart>
      <c:lineChart>
        <c:grouping val="standard"/>
        <c:varyColors val="0"/>
        <c:ser>
          <c:idx val="0"/>
          <c:order val="1"/>
          <c:tx>
            <c:strRef>
              <c:f>'漁業'!$C$74:$C$75</c:f>
              <c:strCache>
                <c:ptCount val="1"/>
                <c:pt idx="0">
                  <c:v>動力漁船數 噸數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'漁業'!$A$76:$A$80</c:f>
              <c:strCache/>
            </c:strRef>
          </c:cat>
          <c:val>
            <c:numRef>
              <c:f>'漁業'!$C$76:$C$80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upDownBars>
          <c:upBars/>
          <c:downBars/>
        </c:upDownBars>
        <c:axId val="27949042"/>
        <c:axId val="5215851"/>
      </c:lineChart>
      <c:catAx>
        <c:axId val="57566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16229"/>
        <c:crosses val="autoZero"/>
        <c:auto val="0"/>
        <c:lblOffset val="100"/>
        <c:noMultiLvlLbl val="0"/>
      </c:catAx>
      <c:valAx>
        <c:axId val="58816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艘數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566516"/>
        <c:crossesAt val="1"/>
        <c:crossBetween val="between"/>
        <c:dispUnits/>
      </c:valAx>
      <c:catAx>
        <c:axId val="27949042"/>
        <c:scaling>
          <c:orientation val="minMax"/>
        </c:scaling>
        <c:axPos val="b"/>
        <c:delete val="1"/>
        <c:majorTickMark val="in"/>
        <c:minorTickMark val="none"/>
        <c:tickLblPos val="nextTo"/>
        <c:crossAx val="5215851"/>
        <c:crosses val="autoZero"/>
        <c:auto val="0"/>
        <c:lblOffset val="100"/>
        <c:noMultiLvlLbl val="0"/>
      </c:catAx>
      <c:valAx>
        <c:axId val="5215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噸數</a:t>
                </a:r>
              </a:p>
            </c:rich>
          </c:tx>
          <c:layout>
            <c:manualLayout>
              <c:xMode val="factor"/>
              <c:yMode val="factor"/>
              <c:x val="0.01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9490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45"/>
          <c:y val="0.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圖28漁業產量 </a:t>
            </a:r>
          </a:p>
        </c:rich>
      </c:tx>
      <c:layout>
        <c:manualLayout>
          <c:xMode val="factor"/>
          <c:yMode val="factor"/>
          <c:x val="-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9"/>
          <c:w val="0.969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'漁業'!$D$74:$D$75</c:f>
              <c:strCache>
                <c:ptCount val="1"/>
                <c:pt idx="0">
                  <c:v>漁業產量 噸數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'漁業'!$A$76:$A$80</c:f>
              <c:strCache/>
            </c:strRef>
          </c:cat>
          <c:val>
            <c:numRef>
              <c:f>'漁業'!$D$76:$D$80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17041952"/>
        <c:axId val="24454561"/>
      </c:barChart>
      <c:catAx>
        <c:axId val="17041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4454561"/>
        <c:crosses val="autoZero"/>
        <c:auto val="1"/>
        <c:lblOffset val="100"/>
        <c:noMultiLvlLbl val="0"/>
      </c:catAx>
      <c:valAx>
        <c:axId val="24454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公噸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041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圖29、國中小學學生人數圖</a:t>
            </a:r>
          </a:p>
        </c:rich>
      </c:tx>
      <c:layout>
        <c:manualLayout>
          <c:xMode val="factor"/>
          <c:yMode val="factor"/>
          <c:x val="0.02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5225"/>
          <c:w val="0.8387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'教育'!$F$46</c:f>
              <c:strCache>
                <c:ptCount val="1"/>
                <c:pt idx="0">
                  <c:v>國中
Junior High School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'教育'!$A$47:$A$58</c:f>
              <c:strCache/>
            </c:strRef>
          </c:cat>
          <c:val>
            <c:numRef>
              <c:f>'教育'!$F$47:$F$58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'教育'!$G$46</c:f>
              <c:strCache>
                <c:ptCount val="1"/>
                <c:pt idx="0">
                  <c:v>國小
Elementary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'教育'!$A$47:$A$58</c:f>
              <c:strCache/>
            </c:strRef>
          </c:cat>
          <c:val>
            <c:numRef>
              <c:f>'教育'!$G$47:$G$58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38093630"/>
        <c:axId val="30973447"/>
      </c:lineChart>
      <c:catAx>
        <c:axId val="38093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73447"/>
        <c:crossesAt val="0"/>
        <c:auto val="1"/>
        <c:lblOffset val="0"/>
        <c:noMultiLvlLbl val="0"/>
      </c:catAx>
      <c:valAx>
        <c:axId val="30973447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093630"/>
        <c:crossesAt val="1"/>
        <c:crossBetween val="midCat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75"/>
          <c:y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圖30、國中小學教師人數圖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375"/>
          <c:w val="0.889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'教育'!$H$46</c:f>
              <c:strCache>
                <c:ptCount val="1"/>
                <c:pt idx="0">
                  <c:v>國中
Junior High School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'教育'!$A$47:$A$58</c:f>
              <c:strCache/>
            </c:strRef>
          </c:cat>
          <c:val>
            <c:numRef>
              <c:f>'教育'!$H$47:$H$58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'教育'!$I$46</c:f>
              <c:strCache>
                <c:ptCount val="1"/>
                <c:pt idx="0">
                  <c:v>國小
Elementary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'教育'!$A$47:$A$58</c:f>
              <c:strCache/>
            </c:strRef>
          </c:cat>
          <c:val>
            <c:numRef>
              <c:f>'教育'!$I$47:$I$58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25814732"/>
        <c:axId val="10429725"/>
      </c:lineChart>
      <c:catAx>
        <c:axId val="2581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429725"/>
        <c:crossesAt val="0"/>
        <c:auto val="1"/>
        <c:lblOffset val="0"/>
        <c:noMultiLvlLbl val="0"/>
      </c:catAx>
      <c:valAx>
        <c:axId val="10429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3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14732"/>
        <c:crossesAt val="1"/>
        <c:crossBetween val="midCat"/>
        <c:dispUnits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525"/>
          <c:y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3</a:t>
            </a:r>
            <a:r>
              <a:rPr lang="en-US" cap="none" sz="1625" b="0" i="0" u="none" baseline="0"/>
              <a:t>　失業率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25"/>
          <c:w val="0.8495"/>
          <c:h val="0.8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'[1]圖二'!$Q$5:$Q$9</c:f>
              <c:strCache>
                <c:ptCount val="5"/>
                <c:pt idx="0">
                  <c:v>93年</c:v>
                </c:pt>
                <c:pt idx="1">
                  <c:v>94年</c:v>
                </c:pt>
                <c:pt idx="2">
                  <c:v>95年</c:v>
                </c:pt>
                <c:pt idx="3">
                  <c:v>96年</c:v>
                </c:pt>
                <c:pt idx="4">
                  <c:v>97年</c:v>
                </c:pt>
              </c:strCache>
            </c:strRef>
          </c:cat>
          <c:val>
            <c:numRef>
              <c:f>'[1]圖二'!$R$5:$R$9</c:f>
              <c:numCache>
                <c:ptCount val="5"/>
                <c:pt idx="0">
                  <c:v>4.6</c:v>
                </c:pt>
                <c:pt idx="1">
                  <c:v>4.3</c:v>
                </c:pt>
                <c:pt idx="2">
                  <c:v>4.1</c:v>
                </c:pt>
                <c:pt idx="3">
                  <c:v>4.1</c:v>
                </c:pt>
                <c:pt idx="4">
                  <c:v>4.3</c:v>
                </c:pt>
              </c:numCache>
            </c:numRef>
          </c:val>
          <c:smooth val="0"/>
        </c:ser>
        <c:marker val="1"/>
        <c:axId val="1977549"/>
        <c:axId val="57348922"/>
      </c:lineChart>
      <c:catAx>
        <c:axId val="1977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7348922"/>
        <c:crosses val="autoZero"/>
        <c:auto val="1"/>
        <c:lblOffset val="100"/>
        <c:noMultiLvlLbl val="0"/>
      </c:catAx>
      <c:valAx>
        <c:axId val="57348922"/>
        <c:scaling>
          <c:orientation val="minMax"/>
          <c:max val="6"/>
          <c:min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77549"/>
        <c:crossesAt val="1"/>
        <c:crossBetween val="midCat"/>
        <c:dispUnits/>
        <c:majorUnit val="1"/>
        <c:min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5</a:t>
            </a:r>
            <a:r>
              <a:rPr lang="en-US" cap="none" sz="1600" b="0" i="0" u="none" baseline="0"/>
              <a:t>　宜蘭縣各年度稅捐實徵淨額趨勢</a:t>
            </a:r>
          </a:p>
        </c:rich>
      </c:tx>
      <c:layout>
        <c:manualLayout>
          <c:xMode val="factor"/>
          <c:yMode val="factor"/>
          <c:x val="0.041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"/>
          <c:w val="0.953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'稅捐徵收'!$U$53:$U$62</c:f>
              <c:strCache/>
            </c:strRef>
          </c:cat>
          <c:val>
            <c:numRef>
              <c:f>'稅捐徵收'!$V$53:$V$62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506003"/>
        <c:axId val="46279080"/>
      </c:lineChart>
      <c:catAx>
        <c:axId val="52506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46279080"/>
        <c:crosses val="autoZero"/>
        <c:auto val="1"/>
        <c:lblOffset val="100"/>
        <c:noMultiLvlLbl val="0"/>
      </c:catAx>
      <c:valAx>
        <c:axId val="46279080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35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06003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4</a:t>
            </a:r>
            <a:r>
              <a:rPr lang="en-US" cap="none" sz="1600" b="0" i="0" u="none" baseline="0"/>
              <a:t>　宜蘭縣各項稅捐實徵淨額
</a:t>
            </a:r>
            <a:r>
              <a:rPr lang="en-US" cap="none" sz="1400" b="0" i="0" u="none" baseline="0"/>
              <a:t>98</a:t>
            </a:r>
            <a:r>
              <a:rPr lang="en-US" cap="none" sz="1400" b="0" i="0" u="none" baseline="0"/>
              <a:t>年第</a:t>
            </a:r>
            <a:r>
              <a:rPr lang="en-US" cap="none" sz="1400" b="0" i="0" u="none" baseline="0"/>
              <a:t>1</a:t>
            </a:r>
            <a:r>
              <a:rPr lang="en-US" cap="none" sz="1400" b="0" i="0" u="none" baseline="0"/>
              <a:t>季</a:t>
            </a:r>
          </a:p>
        </c:rich>
      </c:tx>
      <c:layout>
        <c:manualLayout>
          <c:xMode val="factor"/>
          <c:yMode val="factor"/>
          <c:x val="0.009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855"/>
          <c:w val="0.894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'稅捐徵收'!$X$53:$X$60</c:f>
              <c:strCache/>
            </c:strRef>
          </c:cat>
          <c:val>
            <c:numRef>
              <c:f>'稅捐徵收'!$Y$53:$Y$60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7024905"/>
        <c:axId val="64674054"/>
      </c:barChart>
      <c:catAx>
        <c:axId val="6702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64674054"/>
        <c:crosses val="autoZero"/>
        <c:auto val="1"/>
        <c:lblOffset val="0"/>
        <c:noMultiLvlLbl val="0"/>
      </c:catAx>
      <c:valAx>
        <c:axId val="646740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24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7024905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圖6　公害陳情案件受理</a:t>
            </a:r>
            <a:r>
              <a:rPr lang="en-US" cap="none" sz="800" b="0" i="0" u="none" baseline="0"/>
              <a:t>
</a:t>
            </a:r>
            <a:r>
              <a:rPr lang="en-US" cap="none" sz="1200" b="0" i="0" u="none" baseline="0"/>
              <a:t>98年第1季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344"/>
          <c:w val="0.49375"/>
          <c:h val="0.35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空氣污染不含惡臭</a:t>
                    </a:r>
                    <a:r>
                      <a:rPr lang="en-US" cap="none" sz="1000" b="0" i="0" u="none" baseline="0"/>
                      <a:t>
21.10%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'[1]圖三'!$K$3:$K$10</c:f>
              <c:strCache>
                <c:ptCount val="8"/>
                <c:pt idx="0">
                  <c:v>空氣污染不含惡臭</c:v>
                </c:pt>
                <c:pt idx="1">
                  <c:v>空氣污染惡臭</c:v>
                </c:pt>
                <c:pt idx="2">
                  <c:v>噪音</c:v>
                </c:pt>
                <c:pt idx="3">
                  <c:v>水染污</c:v>
                </c:pt>
                <c:pt idx="4">
                  <c:v>廢棄物</c:v>
                </c:pt>
                <c:pt idx="5">
                  <c:v>環境衛生</c:v>
                </c:pt>
                <c:pt idx="6">
                  <c:v>振動</c:v>
                </c:pt>
                <c:pt idx="7">
                  <c:v>其他</c:v>
                </c:pt>
              </c:strCache>
            </c:strRef>
          </c:cat>
          <c:val>
            <c:numRef>
              <c:f>'[1]圖三'!$L$3:$L$10</c:f>
              <c:numCache>
                <c:ptCount val="8"/>
                <c:pt idx="0">
                  <c:v>196</c:v>
                </c:pt>
                <c:pt idx="1">
                  <c:v>194</c:v>
                </c:pt>
                <c:pt idx="2">
                  <c:v>244</c:v>
                </c:pt>
                <c:pt idx="3">
                  <c:v>41</c:v>
                </c:pt>
                <c:pt idx="4">
                  <c:v>117</c:v>
                </c:pt>
                <c:pt idx="5">
                  <c:v>137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圖7　資源回收成果</a:t>
            </a:r>
            <a:r>
              <a:rPr lang="en-US" cap="none" sz="1675" b="0" i="0" u="none" baseline="0"/>
              <a:t>
</a:t>
            </a:r>
            <a:r>
              <a:rPr lang="en-US" cap="none" sz="1125" b="0" i="0" u="none" baseline="0"/>
              <a:t>
</a:t>
            </a:r>
            <a:r>
              <a:rPr lang="en-US" cap="none" sz="1200" b="0" i="0" u="none" baseline="0"/>
              <a:t>98年第1季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43225"/>
          <c:w val="0.56225"/>
          <c:h val="0.31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廢塑膠製品(含保特瓶)</a:t>
                    </a:r>
                    <a:r>
                      <a:rPr lang="en-US" cap="none" sz="1100" b="0" i="0" u="none" baseline="0"/>
                      <a:t>
 11.82%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'[1]圖四'!$L$7:$L$12</c:f>
              <c:strCache>
                <c:ptCount val="6"/>
                <c:pt idx="0">
                  <c:v>廢紙類</c:v>
                </c:pt>
                <c:pt idx="1">
                  <c:v>廢鐵鋁罐</c:v>
                </c:pt>
                <c:pt idx="2">
                  <c:v>其他金屬製品</c:v>
                </c:pt>
                <c:pt idx="3">
                  <c:v>廢塑膠製品(含保特瓶)</c:v>
                </c:pt>
                <c:pt idx="4">
                  <c:v>廢玻璃容器</c:v>
                </c:pt>
                <c:pt idx="5">
                  <c:v>其他</c:v>
                </c:pt>
              </c:strCache>
            </c:strRef>
          </c:cat>
          <c:val>
            <c:numRef>
              <c:f>'[1]圖四'!$M$7:$M$12</c:f>
              <c:numCache>
                <c:ptCount val="6"/>
                <c:pt idx="0">
                  <c:v>7101470</c:v>
                </c:pt>
                <c:pt idx="1">
                  <c:v>1963454</c:v>
                </c:pt>
                <c:pt idx="2">
                  <c:v>1175842</c:v>
                </c:pt>
                <c:pt idx="3">
                  <c:v>1770716</c:v>
                </c:pt>
                <c:pt idx="4">
                  <c:v>1288818</c:v>
                </c:pt>
                <c:pt idx="5">
                  <c:v>1681437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8</a:t>
            </a:r>
            <a:r>
              <a:rPr lang="en-US" cap="none" sz="1625" b="0" i="0" u="none" baseline="0"/>
              <a:t>　中低收入戶老人生活津貼及
低收入戶生活補助</a:t>
            </a:r>
          </a:p>
        </c:rich>
      </c:tx>
      <c:layout>
        <c:manualLayout>
          <c:xMode val="factor"/>
          <c:yMode val="factor"/>
          <c:x val="0.04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925"/>
          <c:w val="0.879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'[1]圖五'!$J$3</c:f>
              <c:strCache>
                <c:ptCount val="1"/>
                <c:pt idx="0">
                  <c:v>低收入戶補助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'[1]圖五'!$I$4:$I$10</c:f>
              <c:strCache>
                <c:ptCount val="5"/>
                <c:pt idx="0">
                  <c:v>97年第1季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98年第1季</c:v>
                </c:pt>
              </c:strCache>
            </c:strRef>
          </c:cat>
          <c:val>
            <c:numRef>
              <c:f>'[1]圖五'!$J$4:$J$10</c:f>
              <c:numCache>
                <c:ptCount val="5"/>
                <c:pt idx="0">
                  <c:v>29704</c:v>
                </c:pt>
                <c:pt idx="1">
                  <c:v>31512</c:v>
                </c:pt>
                <c:pt idx="2">
                  <c:v>33947</c:v>
                </c:pt>
                <c:pt idx="3">
                  <c:v>45990</c:v>
                </c:pt>
                <c:pt idx="4">
                  <c:v>44777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'[1]圖五'!$K$3</c:f>
              <c:strCache>
                <c:ptCount val="1"/>
                <c:pt idx="0">
                  <c:v>中低收入戶老人生活津貼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'[1]圖五'!$I$4:$I$10</c:f>
              <c:strCache>
                <c:ptCount val="5"/>
                <c:pt idx="0">
                  <c:v>97年第1季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98年第1季</c:v>
                </c:pt>
              </c:strCache>
            </c:strRef>
          </c:cat>
          <c:val>
            <c:numRef>
              <c:f>'[1]圖五'!$K$4:$K$10</c:f>
              <c:numCache>
                <c:ptCount val="5"/>
                <c:pt idx="0">
                  <c:v>31032</c:v>
                </c:pt>
                <c:pt idx="1">
                  <c:v>31314</c:v>
                </c:pt>
                <c:pt idx="2">
                  <c:v>31656</c:v>
                </c:pt>
                <c:pt idx="3">
                  <c:v>31791</c:v>
                </c:pt>
                <c:pt idx="4">
                  <c:v>29019</c:v>
                </c:pt>
              </c:numCache>
            </c:numRef>
          </c:val>
          <c:smooth val="0"/>
        </c:ser>
        <c:marker val="1"/>
        <c:axId val="63608239"/>
        <c:axId val="32699604"/>
      </c:lineChart>
      <c:catAx>
        <c:axId val="6360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32699604"/>
        <c:crosses val="autoZero"/>
        <c:auto val="1"/>
        <c:lblOffset val="100"/>
        <c:noMultiLvlLbl val="0"/>
      </c:catAx>
      <c:valAx>
        <c:axId val="326996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608239"/>
        <c:crossesAt val="1"/>
        <c:crossBetween val="midCat"/>
        <c:dispUnits/>
        <c:majorUnit val="2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75"/>
          <c:y val="0.927"/>
          <c:w val="0.469"/>
          <c:h val="0.05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圖9　社會救助醫療補助及縣民急難救助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375"/>
          <c:w val="0.857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'[1]圖五'!$J$12</c:f>
              <c:strCache>
                <c:ptCount val="1"/>
                <c:pt idx="0">
                  <c:v>社會救助醫療補助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'[1]圖五'!$I$13:$I$19</c:f>
              <c:strCache>
                <c:ptCount val="5"/>
                <c:pt idx="0">
                  <c:v>97年第1季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98年第1季</c:v>
                </c:pt>
              </c:strCache>
            </c:strRef>
          </c:cat>
          <c:val>
            <c:numRef>
              <c:f>'[1]圖五'!$J$13:$J$19</c:f>
              <c:numCache>
                <c:ptCount val="5"/>
                <c:pt idx="0">
                  <c:v>2007</c:v>
                </c:pt>
                <c:pt idx="1">
                  <c:v>3732</c:v>
                </c:pt>
                <c:pt idx="2">
                  <c:v>3570</c:v>
                </c:pt>
                <c:pt idx="3">
                  <c:v>4189</c:v>
                </c:pt>
                <c:pt idx="4">
                  <c:v>3126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'[1]圖五'!$K$12</c:f>
              <c:strCache>
                <c:ptCount val="1"/>
                <c:pt idx="0">
                  <c:v>縣民急難救助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1,756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631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'[1]圖五'!$I$13:$I$19</c:f>
              <c:strCache>
                <c:ptCount val="5"/>
                <c:pt idx="0">
                  <c:v>97年第1季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98年第1季</c:v>
                </c:pt>
              </c:strCache>
            </c:strRef>
          </c:cat>
          <c:val>
            <c:numRef>
              <c:f>'[1]圖五'!$K$13:$K$19</c:f>
              <c:numCache>
                <c:ptCount val="5"/>
                <c:pt idx="0">
                  <c:v>805</c:v>
                </c:pt>
                <c:pt idx="1">
                  <c:v>966</c:v>
                </c:pt>
                <c:pt idx="2">
                  <c:v>807</c:v>
                </c:pt>
                <c:pt idx="3">
                  <c:v>1756</c:v>
                </c:pt>
                <c:pt idx="4">
                  <c:v>631</c:v>
                </c:pt>
              </c:numCache>
            </c:numRef>
          </c:val>
          <c:smooth val="0"/>
        </c:ser>
        <c:marker val="1"/>
        <c:axId val="8764421"/>
        <c:axId val="52841618"/>
      </c:lineChart>
      <c:catAx>
        <c:axId val="8764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2841618"/>
        <c:crosses val="autoZero"/>
        <c:auto val="1"/>
        <c:lblOffset val="100"/>
        <c:noMultiLvlLbl val="0"/>
      </c:catAx>
      <c:valAx>
        <c:axId val="528416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764421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3175"/>
          <c:w val="0.399"/>
          <c:h val="0.05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333375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4752975" y="866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42</xdr:row>
      <xdr:rowOff>76200</xdr:rowOff>
    </xdr:from>
    <xdr:to>
      <xdr:col>13</xdr:col>
      <xdr:colOff>361950</xdr:colOff>
      <xdr:row>53</xdr:row>
      <xdr:rowOff>247650</xdr:rowOff>
    </xdr:to>
    <xdr:graphicFrame>
      <xdr:nvGraphicFramePr>
        <xdr:cNvPr id="1" name="Chart 1"/>
        <xdr:cNvGraphicFramePr/>
      </xdr:nvGraphicFramePr>
      <xdr:xfrm>
        <a:off x="504825" y="6210300"/>
        <a:ext cx="63912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9</xdr:row>
      <xdr:rowOff>257175</xdr:rowOff>
    </xdr:from>
    <xdr:to>
      <xdr:col>13</xdr:col>
      <xdr:colOff>323850</xdr:colOff>
      <xdr:row>41</xdr:row>
      <xdr:rowOff>190500</xdr:rowOff>
    </xdr:to>
    <xdr:graphicFrame>
      <xdr:nvGraphicFramePr>
        <xdr:cNvPr id="2" name="Chart 2"/>
        <xdr:cNvGraphicFramePr/>
      </xdr:nvGraphicFramePr>
      <xdr:xfrm>
        <a:off x="504825" y="2257425"/>
        <a:ext cx="63531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161925</xdr:rowOff>
    </xdr:from>
    <xdr:to>
      <xdr:col>8</xdr:col>
      <xdr:colOff>609600</xdr:colOff>
      <xdr:row>34</xdr:row>
      <xdr:rowOff>257175</xdr:rowOff>
    </xdr:to>
    <xdr:graphicFrame>
      <xdr:nvGraphicFramePr>
        <xdr:cNvPr id="1" name="Chart 2"/>
        <xdr:cNvGraphicFramePr/>
      </xdr:nvGraphicFramePr>
      <xdr:xfrm>
        <a:off x="152400" y="1762125"/>
        <a:ext cx="5943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247650</xdr:rowOff>
    </xdr:from>
    <xdr:to>
      <xdr:col>8</xdr:col>
      <xdr:colOff>485775</xdr:colOff>
      <xdr:row>29</xdr:row>
      <xdr:rowOff>276225</xdr:rowOff>
    </xdr:to>
    <xdr:graphicFrame>
      <xdr:nvGraphicFramePr>
        <xdr:cNvPr id="1" name="Chart 1"/>
        <xdr:cNvGraphicFramePr/>
      </xdr:nvGraphicFramePr>
      <xdr:xfrm>
        <a:off x="0" y="2000250"/>
        <a:ext cx="5915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95250</xdr:rowOff>
    </xdr:from>
    <xdr:to>
      <xdr:col>9</xdr:col>
      <xdr:colOff>666750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638175" y="2657475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30</xdr:row>
      <xdr:rowOff>66675</xdr:rowOff>
    </xdr:from>
    <xdr:to>
      <xdr:col>9</xdr:col>
      <xdr:colOff>657225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638175" y="6248400"/>
        <a:ext cx="6086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38100</xdr:rowOff>
    </xdr:from>
    <xdr:to>
      <xdr:col>8</xdr:col>
      <xdr:colOff>647700</xdr:colOff>
      <xdr:row>17</xdr:row>
      <xdr:rowOff>419100</xdr:rowOff>
    </xdr:to>
    <xdr:graphicFrame>
      <xdr:nvGraphicFramePr>
        <xdr:cNvPr id="1" name="Chart 1"/>
        <xdr:cNvGraphicFramePr/>
      </xdr:nvGraphicFramePr>
      <xdr:xfrm>
        <a:off x="133350" y="4810125"/>
        <a:ext cx="6000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</xdr:row>
      <xdr:rowOff>200025</xdr:rowOff>
    </xdr:from>
    <xdr:to>
      <xdr:col>8</xdr:col>
      <xdr:colOff>638175</xdr:colOff>
      <xdr:row>10</xdr:row>
      <xdr:rowOff>361950</xdr:rowOff>
    </xdr:to>
    <xdr:graphicFrame>
      <xdr:nvGraphicFramePr>
        <xdr:cNvPr id="2" name="Chart 2"/>
        <xdr:cNvGraphicFramePr/>
      </xdr:nvGraphicFramePr>
      <xdr:xfrm>
        <a:off x="123825" y="1895475"/>
        <a:ext cx="60007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33</xdr:row>
      <xdr:rowOff>209550</xdr:rowOff>
    </xdr:from>
    <xdr:to>
      <xdr:col>8</xdr:col>
      <xdr:colOff>295275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219075" y="5629275"/>
        <a:ext cx="55626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9</xdr:row>
      <xdr:rowOff>152400</xdr:rowOff>
    </xdr:from>
    <xdr:to>
      <xdr:col>8</xdr:col>
      <xdr:colOff>295275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123825" y="3009900"/>
        <a:ext cx="56578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35</xdr:row>
      <xdr:rowOff>190500</xdr:rowOff>
    </xdr:from>
    <xdr:to>
      <xdr:col>8</xdr:col>
      <xdr:colOff>619125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85725" y="5267325"/>
        <a:ext cx="60198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10</xdr:row>
      <xdr:rowOff>152400</xdr:rowOff>
    </xdr:from>
    <xdr:to>
      <xdr:col>8</xdr:col>
      <xdr:colOff>609600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114300" y="2400300"/>
        <a:ext cx="59817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0</xdr:col>
      <xdr:colOff>5657850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0" y="1771650"/>
        <a:ext cx="56578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304800</xdr:rowOff>
    </xdr:from>
    <xdr:to>
      <xdr:col>0</xdr:col>
      <xdr:colOff>5667375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372100"/>
        <a:ext cx="5667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85725</xdr:rowOff>
    </xdr:from>
    <xdr:to>
      <xdr:col>8</xdr:col>
      <xdr:colOff>542925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42875" y="1924050"/>
        <a:ext cx="6229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9525</xdr:rowOff>
    </xdr:from>
    <xdr:to>
      <xdr:col>8</xdr:col>
      <xdr:colOff>533400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123825" y="5657850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9525</xdr:rowOff>
    </xdr:from>
    <xdr:to>
      <xdr:col>8</xdr:col>
      <xdr:colOff>609600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" y="2095500"/>
        <a:ext cx="6343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19050</xdr:rowOff>
    </xdr:from>
    <xdr:to>
      <xdr:col>8</xdr:col>
      <xdr:colOff>628650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19050" y="5876925"/>
        <a:ext cx="6381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0.05675</cdr:y>
    </cdr:from>
    <cdr:to>
      <cdr:x>0.156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47650"/>
          <a:ext cx="285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161925</xdr:rowOff>
    </xdr:from>
    <xdr:to>
      <xdr:col>10</xdr:col>
      <xdr:colOff>352425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47700" y="2447925"/>
        <a:ext cx="5753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28575</xdr:rowOff>
    </xdr:from>
    <xdr:to>
      <xdr:col>8</xdr:col>
      <xdr:colOff>438150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628650" y="2162175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21</xdr:row>
      <xdr:rowOff>180975</xdr:rowOff>
    </xdr:from>
    <xdr:to>
      <xdr:col>8</xdr:col>
      <xdr:colOff>428625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638175" y="5934075"/>
        <a:ext cx="54102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22</xdr:row>
      <xdr:rowOff>171450</xdr:rowOff>
    </xdr:from>
    <xdr:to>
      <xdr:col>2</xdr:col>
      <xdr:colOff>590550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9650" y="6134100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%</a:t>
          </a:r>
        </a:p>
      </xdr:txBody>
    </xdr:sp>
    <xdr:clientData/>
  </xdr:twoCellAnchor>
  <xdr:twoCellAnchor>
    <xdr:from>
      <xdr:col>2</xdr:col>
      <xdr:colOff>76200</xdr:colOff>
      <xdr:row>4</xdr:row>
      <xdr:rowOff>57150</xdr:rowOff>
    </xdr:from>
    <xdr:to>
      <xdr:col>2</xdr:col>
      <xdr:colOff>447675</xdr:colOff>
      <xdr:row>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0600" y="2400300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38</xdr:row>
      <xdr:rowOff>123825</xdr:rowOff>
    </xdr:from>
    <xdr:to>
      <xdr:col>8</xdr:col>
      <xdr:colOff>561975</xdr:colOff>
      <xdr:row>50</xdr:row>
      <xdr:rowOff>247650</xdr:rowOff>
    </xdr:to>
    <xdr:graphicFrame>
      <xdr:nvGraphicFramePr>
        <xdr:cNvPr id="1" name="Chart 1"/>
        <xdr:cNvGraphicFramePr/>
      </xdr:nvGraphicFramePr>
      <xdr:xfrm>
        <a:off x="142875" y="5638800"/>
        <a:ext cx="5905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8</xdr:row>
      <xdr:rowOff>133350</xdr:rowOff>
    </xdr:from>
    <xdr:to>
      <xdr:col>8</xdr:col>
      <xdr:colOff>542925</xdr:colOff>
      <xdr:row>34</xdr:row>
      <xdr:rowOff>266700</xdr:rowOff>
    </xdr:to>
    <xdr:graphicFrame>
      <xdr:nvGraphicFramePr>
        <xdr:cNvPr id="2" name="Chart 2"/>
        <xdr:cNvGraphicFramePr/>
      </xdr:nvGraphicFramePr>
      <xdr:xfrm>
        <a:off x="152400" y="2286000"/>
        <a:ext cx="58769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</xdr:row>
      <xdr:rowOff>0</xdr:rowOff>
    </xdr:from>
    <xdr:to>
      <xdr:col>12</xdr:col>
      <xdr:colOff>457200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819150" y="2390775"/>
        <a:ext cx="52578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19</xdr:row>
      <xdr:rowOff>200025</xdr:rowOff>
    </xdr:from>
    <xdr:to>
      <xdr:col>12</xdr:col>
      <xdr:colOff>552450</xdr:colOff>
      <xdr:row>34</xdr:row>
      <xdr:rowOff>200025</xdr:rowOff>
    </xdr:to>
    <xdr:graphicFrame>
      <xdr:nvGraphicFramePr>
        <xdr:cNvPr id="2" name="Chart 2"/>
        <xdr:cNvGraphicFramePr/>
      </xdr:nvGraphicFramePr>
      <xdr:xfrm>
        <a:off x="781050" y="5905500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0.09725</cdr:y>
    </cdr:from>
    <cdr:to>
      <cdr:x>0.12475</cdr:x>
      <cdr:y>0.157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3048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千元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66675</xdr:rowOff>
    </xdr:from>
    <xdr:to>
      <xdr:col>7</xdr:col>
      <xdr:colOff>771525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704850" y="2524125"/>
        <a:ext cx="5791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18</xdr:row>
      <xdr:rowOff>123825</xdr:rowOff>
    </xdr:from>
    <xdr:to>
      <xdr:col>7</xdr:col>
      <xdr:colOff>781050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14375" y="5934075"/>
        <a:ext cx="57912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20</xdr:row>
      <xdr:rowOff>133350</xdr:rowOff>
    </xdr:from>
    <xdr:to>
      <xdr:col>2</xdr:col>
      <xdr:colOff>838200</xdr:colOff>
      <xdr:row>21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8225" y="63627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千元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247650</xdr:rowOff>
    </xdr:from>
    <xdr:to>
      <xdr:col>9</xdr:col>
      <xdr:colOff>361950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14300" y="2228850"/>
        <a:ext cx="62484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285750</xdr:rowOff>
    </xdr:from>
    <xdr:to>
      <xdr:col>9</xdr:col>
      <xdr:colOff>285750</xdr:colOff>
      <xdr:row>53</xdr:row>
      <xdr:rowOff>171450</xdr:rowOff>
    </xdr:to>
    <xdr:graphicFrame>
      <xdr:nvGraphicFramePr>
        <xdr:cNvPr id="2" name="Chart 4"/>
        <xdr:cNvGraphicFramePr/>
      </xdr:nvGraphicFramePr>
      <xdr:xfrm>
        <a:off x="152400" y="558165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&#23395;&#22577;98&#31532;1&#233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6-3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5-1&#233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地人口概況  "/>
      <sheetName val="人口動態"/>
      <sheetName val="各鄉鎮土地人口概況"/>
      <sheetName val="各鄉鎮市人口消長"/>
      <sheetName val="勞動力與就業 "/>
      <sheetName val="環境保護 "/>
      <sheetName val="社會福利"/>
      <sheetName val="衛生醫療"/>
      <sheetName val="參考"/>
      <sheetName val="圖一"/>
      <sheetName val="圖二"/>
      <sheetName val="衛(參考95.01-)"/>
      <sheetName val="衛(參考-94.12)"/>
      <sheetName val="圖三"/>
      <sheetName val="環參考"/>
      <sheetName val="圖四"/>
      <sheetName val="環境參考"/>
      <sheetName val="社福參考"/>
      <sheetName val="圖五"/>
      <sheetName val="Sheet3"/>
    </sheetNames>
    <sheetDataSet>
      <sheetData sheetId="8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  <row r="17">
          <cell r="M17">
            <v>464031</v>
          </cell>
        </row>
        <row r="18">
          <cell r="M18">
            <v>463780</v>
          </cell>
        </row>
        <row r="19">
          <cell r="M19">
            <v>463466</v>
          </cell>
        </row>
        <row r="20">
          <cell r="M20">
            <v>463305</v>
          </cell>
        </row>
        <row r="21">
          <cell r="M21">
            <v>462786</v>
          </cell>
        </row>
        <row r="22">
          <cell r="M22">
            <v>463022</v>
          </cell>
        </row>
        <row r="23">
          <cell r="M23">
            <v>462536</v>
          </cell>
        </row>
        <row r="24">
          <cell r="M24">
            <v>462273</v>
          </cell>
        </row>
        <row r="25">
          <cell r="M25">
            <v>462259</v>
          </cell>
        </row>
        <row r="26">
          <cell r="M26">
            <v>461936</v>
          </cell>
        </row>
        <row r="27">
          <cell r="M27">
            <v>462132</v>
          </cell>
        </row>
        <row r="28">
          <cell r="M28">
            <v>461837</v>
          </cell>
        </row>
        <row r="29">
          <cell r="M29">
            <v>461581</v>
          </cell>
        </row>
        <row r="30">
          <cell r="M30">
            <v>461527</v>
          </cell>
        </row>
        <row r="31">
          <cell r="M31">
            <v>461006</v>
          </cell>
        </row>
        <row r="32">
          <cell r="M32">
            <v>461351</v>
          </cell>
        </row>
        <row r="33">
          <cell r="M33">
            <v>460986</v>
          </cell>
        </row>
        <row r="34">
          <cell r="M34">
            <v>460727</v>
          </cell>
        </row>
        <row r="35">
          <cell r="M35">
            <v>460513</v>
          </cell>
        </row>
        <row r="36">
          <cell r="M36">
            <v>460412</v>
          </cell>
        </row>
        <row r="37">
          <cell r="M37">
            <v>460319</v>
          </cell>
        </row>
        <row r="38">
          <cell r="M38">
            <v>460172</v>
          </cell>
        </row>
        <row r="39">
          <cell r="M39">
            <v>460163</v>
          </cell>
        </row>
        <row r="40">
          <cell r="M40">
            <v>460295.5</v>
          </cell>
        </row>
        <row r="42">
          <cell r="M42">
            <v>460527</v>
          </cell>
        </row>
        <row r="43">
          <cell r="M43">
            <v>460869</v>
          </cell>
        </row>
        <row r="44">
          <cell r="M44">
            <v>461088</v>
          </cell>
        </row>
        <row r="45">
          <cell r="M45">
            <v>460998</v>
          </cell>
        </row>
        <row r="47">
          <cell r="M47">
            <v>460905</v>
          </cell>
        </row>
      </sheetData>
      <sheetData sheetId="9">
        <row r="3">
          <cell r="K3" t="str">
            <v>人口總增加數</v>
          </cell>
          <cell r="L3" t="str">
            <v>自然增加數</v>
          </cell>
          <cell r="M3" t="str">
            <v>社會增加數</v>
          </cell>
        </row>
        <row r="4">
          <cell r="J4" t="str">
            <v>第4季</v>
          </cell>
          <cell r="K4">
            <v>119</v>
          </cell>
          <cell r="L4">
            <v>272</v>
          </cell>
          <cell r="M4">
            <v>-153</v>
          </cell>
        </row>
        <row r="5">
          <cell r="J5" t="str">
            <v>95年第1季</v>
          </cell>
          <cell r="K5">
            <v>-470</v>
          </cell>
          <cell r="L5">
            <v>79</v>
          </cell>
          <cell r="M5">
            <v>-549</v>
          </cell>
        </row>
        <row r="6">
          <cell r="J6" t="str">
            <v>第3季</v>
          </cell>
          <cell r="K6">
            <v>-256</v>
          </cell>
          <cell r="L6">
            <v>203</v>
          </cell>
          <cell r="M6">
            <v>-459</v>
          </cell>
        </row>
        <row r="7">
          <cell r="J7" t="str">
            <v>97年第1季</v>
          </cell>
          <cell r="K7">
            <v>258</v>
          </cell>
          <cell r="L7">
            <v>-11</v>
          </cell>
          <cell r="M7">
            <v>269</v>
          </cell>
        </row>
        <row r="8">
          <cell r="J8" t="str">
            <v>第2季</v>
          </cell>
          <cell r="K8">
            <v>426</v>
          </cell>
          <cell r="L8">
            <v>19</v>
          </cell>
          <cell r="M8">
            <v>407</v>
          </cell>
        </row>
        <row r="9">
          <cell r="J9" t="str">
            <v>第3季</v>
          </cell>
          <cell r="K9">
            <v>12</v>
          </cell>
          <cell r="L9">
            <v>75</v>
          </cell>
          <cell r="M9">
            <v>-63</v>
          </cell>
        </row>
        <row r="10">
          <cell r="J10" t="str">
            <v>第4季</v>
          </cell>
          <cell r="K10">
            <v>-192</v>
          </cell>
          <cell r="L10">
            <v>159</v>
          </cell>
          <cell r="M10">
            <v>-351</v>
          </cell>
        </row>
        <row r="11">
          <cell r="J11" t="str">
            <v>98年第1季</v>
          </cell>
          <cell r="K11">
            <v>6</v>
          </cell>
          <cell r="L11">
            <v>74</v>
          </cell>
          <cell r="M11">
            <v>-68</v>
          </cell>
        </row>
      </sheetData>
      <sheetData sheetId="10">
        <row r="5">
          <cell r="Q5" t="str">
            <v>93年</v>
          </cell>
          <cell r="R5">
            <v>4.6</v>
          </cell>
        </row>
        <row r="6">
          <cell r="Q6" t="str">
            <v>94年</v>
          </cell>
          <cell r="R6">
            <v>4.3</v>
          </cell>
        </row>
        <row r="7">
          <cell r="Q7" t="str">
            <v>95年</v>
          </cell>
          <cell r="R7">
            <v>4.1</v>
          </cell>
        </row>
        <row r="8">
          <cell r="Q8" t="str">
            <v>96年</v>
          </cell>
          <cell r="R8">
            <v>4.1</v>
          </cell>
        </row>
        <row r="9">
          <cell r="Q9" t="str">
            <v>97年</v>
          </cell>
          <cell r="R9">
            <v>4.3</v>
          </cell>
        </row>
        <row r="11">
          <cell r="M11" t="str">
            <v>93年</v>
          </cell>
          <cell r="N11">
            <v>56.2</v>
          </cell>
        </row>
        <row r="12">
          <cell r="M12" t="str">
            <v>94年</v>
          </cell>
          <cell r="N12">
            <v>56.5</v>
          </cell>
        </row>
        <row r="13">
          <cell r="M13" t="str">
            <v>95年</v>
          </cell>
          <cell r="N13">
            <v>57.8</v>
          </cell>
        </row>
        <row r="14">
          <cell r="M14" t="str">
            <v>96年</v>
          </cell>
          <cell r="N14">
            <v>58.4</v>
          </cell>
        </row>
        <row r="15">
          <cell r="M15" t="str">
            <v>97年</v>
          </cell>
          <cell r="N15">
            <v>56.8</v>
          </cell>
        </row>
      </sheetData>
      <sheetData sheetId="13">
        <row r="3">
          <cell r="K3" t="str">
            <v>空氣污染不含惡臭</v>
          </cell>
          <cell r="L3">
            <v>196</v>
          </cell>
        </row>
        <row r="4">
          <cell r="K4" t="str">
            <v>空氣污染惡臭</v>
          </cell>
          <cell r="L4">
            <v>194</v>
          </cell>
        </row>
        <row r="5">
          <cell r="K5" t="str">
            <v>噪音</v>
          </cell>
          <cell r="L5">
            <v>244</v>
          </cell>
        </row>
        <row r="6">
          <cell r="K6" t="str">
            <v>水染污</v>
          </cell>
          <cell r="L6">
            <v>41</v>
          </cell>
        </row>
        <row r="7">
          <cell r="K7" t="str">
            <v>廢棄物</v>
          </cell>
          <cell r="L7">
            <v>117</v>
          </cell>
        </row>
        <row r="8">
          <cell r="K8" t="str">
            <v>環境衛生</v>
          </cell>
          <cell r="L8">
            <v>137</v>
          </cell>
        </row>
        <row r="9">
          <cell r="K9" t="str">
            <v>振動</v>
          </cell>
          <cell r="L9">
            <v>0</v>
          </cell>
        </row>
        <row r="10">
          <cell r="K10" t="str">
            <v>其他</v>
          </cell>
          <cell r="L10">
            <v>0</v>
          </cell>
        </row>
      </sheetData>
      <sheetData sheetId="15">
        <row r="7">
          <cell r="L7" t="str">
            <v>廢紙類</v>
          </cell>
          <cell r="M7">
            <v>7101470</v>
          </cell>
        </row>
        <row r="8">
          <cell r="L8" t="str">
            <v>廢鐵鋁罐</v>
          </cell>
          <cell r="M8">
            <v>1963454</v>
          </cell>
        </row>
        <row r="9">
          <cell r="L9" t="str">
            <v>其他金屬製品</v>
          </cell>
          <cell r="M9">
            <v>1175842</v>
          </cell>
        </row>
        <row r="10">
          <cell r="L10" t="str">
            <v>廢塑膠製品(含保特瓶)</v>
          </cell>
          <cell r="M10">
            <v>1770716</v>
          </cell>
        </row>
        <row r="11">
          <cell r="L11" t="str">
            <v>廢玻璃容器</v>
          </cell>
          <cell r="M11">
            <v>1288818</v>
          </cell>
        </row>
        <row r="12">
          <cell r="L12" t="str">
            <v>其他</v>
          </cell>
          <cell r="M12">
            <v>1681437</v>
          </cell>
        </row>
      </sheetData>
      <sheetData sheetId="18">
        <row r="3">
          <cell r="J3" t="str">
            <v>低收入戶補助</v>
          </cell>
          <cell r="K3" t="str">
            <v>中低收入戶老人生活津貼</v>
          </cell>
        </row>
        <row r="4">
          <cell r="I4" t="str">
            <v>94年第4季</v>
          </cell>
          <cell r="J4">
            <v>34762</v>
          </cell>
          <cell r="K4">
            <v>31839</v>
          </cell>
        </row>
        <row r="5">
          <cell r="I5" t="str">
            <v>95年第1季</v>
          </cell>
          <cell r="J5">
            <v>25399</v>
          </cell>
          <cell r="K5">
            <v>31298</v>
          </cell>
        </row>
        <row r="6">
          <cell r="I6" t="str">
            <v>97年第1季</v>
          </cell>
          <cell r="J6">
            <v>29704</v>
          </cell>
          <cell r="K6">
            <v>31032</v>
          </cell>
        </row>
        <row r="7">
          <cell r="I7" t="str">
            <v>第2季</v>
          </cell>
          <cell r="J7">
            <v>31512</v>
          </cell>
          <cell r="K7">
            <v>31314</v>
          </cell>
        </row>
        <row r="8">
          <cell r="I8" t="str">
            <v>第3季</v>
          </cell>
          <cell r="J8">
            <v>33947</v>
          </cell>
          <cell r="K8">
            <v>31656</v>
          </cell>
        </row>
        <row r="9">
          <cell r="I9" t="str">
            <v>第4季</v>
          </cell>
          <cell r="J9">
            <v>45990</v>
          </cell>
          <cell r="K9">
            <v>31791</v>
          </cell>
        </row>
        <row r="10">
          <cell r="I10" t="str">
            <v>98年第1季</v>
          </cell>
          <cell r="J10">
            <v>44777</v>
          </cell>
          <cell r="K10">
            <v>29019</v>
          </cell>
        </row>
        <row r="12">
          <cell r="J12" t="str">
            <v>社會救助醫療補助</v>
          </cell>
          <cell r="K12" t="str">
            <v>縣民急難救助</v>
          </cell>
        </row>
        <row r="13">
          <cell r="I13" t="str">
            <v>94年第4季</v>
          </cell>
          <cell r="J13">
            <v>1193</v>
          </cell>
          <cell r="K13">
            <v>646</v>
          </cell>
        </row>
        <row r="14">
          <cell r="I14" t="str">
            <v>95年第1季</v>
          </cell>
          <cell r="J14">
            <v>1853</v>
          </cell>
          <cell r="K14">
            <v>839</v>
          </cell>
        </row>
        <row r="15">
          <cell r="I15" t="str">
            <v>97年第1季</v>
          </cell>
          <cell r="J15">
            <v>2007</v>
          </cell>
          <cell r="K15">
            <v>805</v>
          </cell>
        </row>
        <row r="16">
          <cell r="I16" t="str">
            <v>第2季</v>
          </cell>
          <cell r="J16">
            <v>3732</v>
          </cell>
          <cell r="K16">
            <v>966</v>
          </cell>
        </row>
        <row r="17">
          <cell r="I17" t="str">
            <v>第3季</v>
          </cell>
          <cell r="J17">
            <v>3570</v>
          </cell>
          <cell r="K17">
            <v>807</v>
          </cell>
        </row>
        <row r="18">
          <cell r="I18" t="str">
            <v>第4季</v>
          </cell>
          <cell r="J18">
            <v>4189</v>
          </cell>
          <cell r="K18">
            <v>1756</v>
          </cell>
        </row>
        <row r="19">
          <cell r="I19" t="str">
            <v>98年第1季</v>
          </cell>
          <cell r="J19">
            <v>3126</v>
          </cell>
          <cell r="K19">
            <v>631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 "/>
      <sheetName val="人口動態"/>
      <sheetName val="各鄉鎮土地人口概況"/>
      <sheetName val="各鄉鎮市人口消長"/>
      <sheetName val="勞動力與就業 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物價"/>
    </sheetNames>
    <sheetDataSet>
      <sheetData sheetId="11">
        <row r="32">
          <cell r="P32">
            <v>403472</v>
          </cell>
        </row>
        <row r="33">
          <cell r="P33">
            <v>405919</v>
          </cell>
        </row>
        <row r="34">
          <cell r="P34">
            <v>407191</v>
          </cell>
        </row>
        <row r="37">
          <cell r="P37">
            <v>409001</v>
          </cell>
        </row>
        <row r="38">
          <cell r="P38">
            <v>410144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"/>
      <sheetName val="人口動態"/>
      <sheetName val="各鄉鎮土地人口概況"/>
      <sheetName val="各鄉鎮市人口消長"/>
      <sheetName val="勞動力與就業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價物"/>
    </sheetNames>
    <sheetDataSet>
      <sheetData sheetId="11">
        <row r="5">
          <cell r="P5">
            <v>295829</v>
          </cell>
        </row>
        <row r="6">
          <cell r="P6">
            <v>314674</v>
          </cell>
        </row>
        <row r="8">
          <cell r="P8">
            <v>332425</v>
          </cell>
        </row>
        <row r="9">
          <cell r="P9">
            <v>339763</v>
          </cell>
        </row>
        <row r="10">
          <cell r="P10">
            <v>348663</v>
          </cell>
        </row>
        <row r="11">
          <cell r="P11">
            <v>356904</v>
          </cell>
        </row>
        <row r="12">
          <cell r="P12">
            <v>362009</v>
          </cell>
        </row>
        <row r="14">
          <cell r="P14">
            <v>369117</v>
          </cell>
        </row>
        <row r="15">
          <cell r="P15">
            <v>378520</v>
          </cell>
        </row>
        <row r="16">
          <cell r="P16">
            <v>370944</v>
          </cell>
        </row>
        <row r="17">
          <cell r="P17">
            <v>372826</v>
          </cell>
        </row>
        <row r="18">
          <cell r="P18">
            <v>376633</v>
          </cell>
        </row>
        <row r="19">
          <cell r="P19">
            <v>378520</v>
          </cell>
        </row>
        <row r="20">
          <cell r="P20">
            <v>388870</v>
          </cell>
        </row>
        <row r="21">
          <cell r="P21">
            <v>380523</v>
          </cell>
        </row>
        <row r="22">
          <cell r="P22">
            <v>384021</v>
          </cell>
        </row>
        <row r="23">
          <cell r="P23">
            <v>387108</v>
          </cell>
        </row>
        <row r="24">
          <cell r="P24">
            <v>388870</v>
          </cell>
        </row>
        <row r="25">
          <cell r="P25">
            <v>399702</v>
          </cell>
        </row>
        <row r="26">
          <cell r="P26">
            <v>391840</v>
          </cell>
        </row>
        <row r="27">
          <cell r="P27">
            <v>394694</v>
          </cell>
        </row>
        <row r="28">
          <cell r="P28">
            <v>398189</v>
          </cell>
        </row>
        <row r="29">
          <cell r="P29">
            <v>399702</v>
          </cell>
        </row>
        <row r="31">
          <cell r="P31">
            <v>402114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2" sqref="A2:I2"/>
    </sheetView>
  </sheetViews>
  <sheetFormatPr defaultColWidth="9.00390625" defaultRowHeight="16.5"/>
  <cols>
    <col min="1" max="8" width="9.00390625" style="7" customWidth="1"/>
    <col min="9" max="9" width="15.375" style="7" customWidth="1"/>
    <col min="10" max="16384" width="9.00390625" style="7" customWidth="1"/>
  </cols>
  <sheetData>
    <row r="2" spans="1:9" ht="25.5">
      <c r="A2" s="629" t="s">
        <v>26</v>
      </c>
      <c r="B2" s="629"/>
      <c r="C2" s="629"/>
      <c r="D2" s="629"/>
      <c r="E2" s="629"/>
      <c r="F2" s="629"/>
      <c r="G2" s="629"/>
      <c r="H2" s="629"/>
      <c r="I2" s="629"/>
    </row>
    <row r="3" spans="1:9" ht="39.75" customHeight="1">
      <c r="A3" s="630" t="s">
        <v>27</v>
      </c>
      <c r="B3" s="630"/>
      <c r="C3" s="630"/>
      <c r="D3" s="630"/>
      <c r="E3" s="630"/>
      <c r="F3" s="630"/>
      <c r="G3" s="630"/>
      <c r="H3" s="630"/>
      <c r="I3" s="630"/>
    </row>
    <row r="4" spans="1:9" s="279" customFormat="1" ht="27.75" customHeight="1">
      <c r="A4" s="627" t="s">
        <v>28</v>
      </c>
      <c r="B4" s="627"/>
      <c r="C4" s="627"/>
      <c r="D4" s="627"/>
      <c r="E4" s="627"/>
      <c r="F4" s="627"/>
      <c r="G4" s="627"/>
      <c r="H4" s="627"/>
      <c r="I4" s="627"/>
    </row>
    <row r="5" spans="1:9" s="279" customFormat="1" ht="27.75" customHeight="1">
      <c r="A5" s="627" t="s">
        <v>29</v>
      </c>
      <c r="B5" s="627"/>
      <c r="C5" s="627"/>
      <c r="D5" s="627"/>
      <c r="E5" s="627"/>
      <c r="F5" s="627"/>
      <c r="G5" s="627"/>
      <c r="H5" s="627"/>
      <c r="I5" s="627"/>
    </row>
    <row r="6" spans="1:9" s="279" customFormat="1" ht="27.75" customHeight="1">
      <c r="A6" s="627" t="s">
        <v>30</v>
      </c>
      <c r="B6" s="627"/>
      <c r="C6" s="627"/>
      <c r="D6" s="627"/>
      <c r="E6" s="627"/>
      <c r="F6" s="627"/>
      <c r="G6" s="627"/>
      <c r="H6" s="627"/>
      <c r="I6" s="627"/>
    </row>
    <row r="7" spans="1:9" s="279" customFormat="1" ht="27.75" customHeight="1">
      <c r="A7" s="627" t="s">
        <v>31</v>
      </c>
      <c r="B7" s="627"/>
      <c r="C7" s="627"/>
      <c r="D7" s="627"/>
      <c r="E7" s="627"/>
      <c r="F7" s="627"/>
      <c r="G7" s="627"/>
      <c r="H7" s="627"/>
      <c r="I7" s="627"/>
    </row>
    <row r="8" spans="1:9" s="279" customFormat="1" ht="27.75" customHeight="1">
      <c r="A8" s="627" t="s">
        <v>32</v>
      </c>
      <c r="B8" s="627"/>
      <c r="C8" s="627"/>
      <c r="D8" s="627"/>
      <c r="E8" s="627"/>
      <c r="F8" s="627"/>
      <c r="G8" s="627"/>
      <c r="H8" s="627"/>
      <c r="I8" s="627"/>
    </row>
    <row r="9" spans="1:9" s="279" customFormat="1" ht="27.75" customHeight="1">
      <c r="A9" s="627" t="s">
        <v>33</v>
      </c>
      <c r="B9" s="627"/>
      <c r="C9" s="627"/>
      <c r="D9" s="627"/>
      <c r="E9" s="627"/>
      <c r="F9" s="627"/>
      <c r="G9" s="627"/>
      <c r="H9" s="627"/>
      <c r="I9" s="627"/>
    </row>
    <row r="10" spans="1:9" s="279" customFormat="1" ht="27.75" customHeight="1">
      <c r="A10" s="627" t="s">
        <v>34</v>
      </c>
      <c r="B10" s="627"/>
      <c r="C10" s="627"/>
      <c r="D10" s="627"/>
      <c r="E10" s="627"/>
      <c r="F10" s="627"/>
      <c r="G10" s="627"/>
      <c r="H10" s="627"/>
      <c r="I10" s="627"/>
    </row>
    <row r="11" spans="1:9" s="279" customFormat="1" ht="27.75" customHeight="1">
      <c r="A11" s="627" t="s">
        <v>35</v>
      </c>
      <c r="B11" s="627"/>
      <c r="C11" s="627"/>
      <c r="D11" s="627"/>
      <c r="E11" s="627"/>
      <c r="F11" s="627"/>
      <c r="G11" s="627"/>
      <c r="H11" s="627"/>
      <c r="I11" s="627"/>
    </row>
    <row r="12" spans="1:9" s="279" customFormat="1" ht="27.75" customHeight="1">
      <c r="A12" s="627" t="s">
        <v>36</v>
      </c>
      <c r="B12" s="627"/>
      <c r="C12" s="627"/>
      <c r="D12" s="627"/>
      <c r="E12" s="627"/>
      <c r="F12" s="627"/>
      <c r="G12" s="627"/>
      <c r="H12" s="627"/>
      <c r="I12" s="627"/>
    </row>
    <row r="13" spans="1:9" s="279" customFormat="1" ht="27.75" customHeight="1">
      <c r="A13" s="627" t="s">
        <v>37</v>
      </c>
      <c r="B13" s="627"/>
      <c r="C13" s="627"/>
      <c r="D13" s="627"/>
      <c r="E13" s="627"/>
      <c r="F13" s="627"/>
      <c r="G13" s="627"/>
      <c r="H13" s="627"/>
      <c r="I13" s="627"/>
    </row>
    <row r="14" spans="1:9" s="279" customFormat="1" ht="27.75" customHeight="1">
      <c r="A14" s="627" t="s">
        <v>38</v>
      </c>
      <c r="B14" s="627"/>
      <c r="C14" s="627"/>
      <c r="D14" s="627"/>
      <c r="E14" s="627"/>
      <c r="F14" s="627"/>
      <c r="G14" s="627"/>
      <c r="H14" s="627"/>
      <c r="I14" s="627"/>
    </row>
    <row r="15" spans="1:9" s="279" customFormat="1" ht="27.75" customHeight="1">
      <c r="A15" s="627" t="s">
        <v>39</v>
      </c>
      <c r="B15" s="627"/>
      <c r="C15" s="627"/>
      <c r="D15" s="627"/>
      <c r="E15" s="627"/>
      <c r="F15" s="627"/>
      <c r="G15" s="627"/>
      <c r="H15" s="627"/>
      <c r="I15" s="627"/>
    </row>
    <row r="16" spans="1:9" s="279" customFormat="1" ht="27.75" customHeight="1">
      <c r="A16" s="627" t="s">
        <v>40</v>
      </c>
      <c r="B16" s="627"/>
      <c r="C16" s="627"/>
      <c r="D16" s="627"/>
      <c r="E16" s="627"/>
      <c r="F16" s="627"/>
      <c r="G16" s="627"/>
      <c r="H16" s="627"/>
      <c r="I16" s="627"/>
    </row>
    <row r="17" spans="1:9" s="279" customFormat="1" ht="27.75" customHeight="1">
      <c r="A17" s="627" t="s">
        <v>41</v>
      </c>
      <c r="B17" s="627"/>
      <c r="C17" s="627"/>
      <c r="D17" s="627"/>
      <c r="E17" s="627"/>
      <c r="F17" s="627"/>
      <c r="G17" s="627"/>
      <c r="H17" s="627"/>
      <c r="I17" s="627"/>
    </row>
    <row r="18" spans="1:9" s="279" customFormat="1" ht="27.75" customHeight="1">
      <c r="A18" s="627" t="s">
        <v>42</v>
      </c>
      <c r="B18" s="627"/>
      <c r="C18" s="627"/>
      <c r="D18" s="627"/>
      <c r="E18" s="627"/>
      <c r="F18" s="627"/>
      <c r="G18" s="627"/>
      <c r="H18" s="627"/>
      <c r="I18" s="627"/>
    </row>
    <row r="19" spans="1:9" s="279" customFormat="1" ht="27.75" customHeight="1">
      <c r="A19" s="627" t="s">
        <v>43</v>
      </c>
      <c r="B19" s="627"/>
      <c r="C19" s="627"/>
      <c r="D19" s="627"/>
      <c r="E19" s="627"/>
      <c r="F19" s="627"/>
      <c r="G19" s="627"/>
      <c r="H19" s="627"/>
      <c r="I19" s="627"/>
    </row>
    <row r="20" spans="1:9" s="279" customFormat="1" ht="27.75" customHeight="1">
      <c r="A20" s="627" t="s">
        <v>44</v>
      </c>
      <c r="B20" s="627"/>
      <c r="C20" s="627"/>
      <c r="D20" s="627"/>
      <c r="E20" s="627"/>
      <c r="F20" s="627"/>
      <c r="G20" s="627"/>
      <c r="H20" s="627"/>
      <c r="I20" s="627"/>
    </row>
    <row r="21" spans="1:9" s="279" customFormat="1" ht="27.75" customHeight="1">
      <c r="A21" s="627" t="s">
        <v>45</v>
      </c>
      <c r="B21" s="627"/>
      <c r="C21" s="627"/>
      <c r="D21" s="627"/>
      <c r="E21" s="627"/>
      <c r="F21" s="627"/>
      <c r="G21" s="627"/>
      <c r="H21" s="627"/>
      <c r="I21" s="627"/>
    </row>
    <row r="22" spans="1:9" s="279" customFormat="1" ht="27.75" customHeight="1">
      <c r="A22" s="627" t="s">
        <v>46</v>
      </c>
      <c r="B22" s="627"/>
      <c r="C22" s="627"/>
      <c r="D22" s="627"/>
      <c r="E22" s="627"/>
      <c r="F22" s="627"/>
      <c r="G22" s="627"/>
      <c r="H22" s="627"/>
      <c r="I22" s="627"/>
    </row>
    <row r="23" spans="1:9" s="279" customFormat="1" ht="27.75" customHeight="1">
      <c r="A23" s="627" t="s">
        <v>47</v>
      </c>
      <c r="B23" s="627"/>
      <c r="C23" s="627"/>
      <c r="D23" s="627"/>
      <c r="E23" s="627"/>
      <c r="F23" s="627"/>
      <c r="G23" s="627"/>
      <c r="H23" s="627"/>
      <c r="I23" s="627"/>
    </row>
    <row r="24" spans="1:9" s="279" customFormat="1" ht="27.75" customHeight="1">
      <c r="A24" s="627" t="s">
        <v>48</v>
      </c>
      <c r="B24" s="627"/>
      <c r="C24" s="627"/>
      <c r="D24" s="627"/>
      <c r="E24" s="627"/>
      <c r="F24" s="627"/>
      <c r="G24" s="627"/>
      <c r="H24" s="627"/>
      <c r="I24" s="627"/>
    </row>
    <row r="25" spans="1:9" s="279" customFormat="1" ht="16.5">
      <c r="A25" s="628"/>
      <c r="B25" s="628"/>
      <c r="C25" s="628"/>
      <c r="D25" s="628"/>
      <c r="E25" s="628"/>
      <c r="F25" s="628"/>
      <c r="G25" s="628"/>
      <c r="H25" s="628"/>
      <c r="I25" s="628"/>
    </row>
    <row r="26" spans="1:9" s="279" customFormat="1" ht="16.5">
      <c r="A26" s="628"/>
      <c r="B26" s="628"/>
      <c r="C26" s="628"/>
      <c r="D26" s="628"/>
      <c r="E26" s="628"/>
      <c r="F26" s="628"/>
      <c r="G26" s="628"/>
      <c r="H26" s="628"/>
      <c r="I26" s="628"/>
    </row>
    <row r="27" s="279" customFormat="1" ht="16.5"/>
    <row r="28" s="279" customFormat="1" ht="16.5"/>
    <row r="29" s="279" customFormat="1" ht="16.5"/>
    <row r="30" s="279" customFormat="1" ht="16.5"/>
    <row r="31" s="279" customFormat="1" ht="16.5"/>
    <row r="32" s="279" customFormat="1" ht="16.5"/>
    <row r="33" s="279" customFormat="1" ht="16.5"/>
    <row r="34" s="279" customFormat="1" ht="16.5"/>
    <row r="35" s="279" customFormat="1" ht="16.5"/>
    <row r="36" s="279" customFormat="1" ht="16.5"/>
    <row r="37" s="279" customFormat="1" ht="16.5"/>
    <row r="38" s="279" customFormat="1" ht="16.5"/>
    <row r="39" s="279" customFormat="1" ht="16.5"/>
  </sheetData>
  <mergeCells count="25">
    <mergeCell ref="A24:I24"/>
    <mergeCell ref="A25:I25"/>
    <mergeCell ref="A26:I26"/>
    <mergeCell ref="A2:I2"/>
    <mergeCell ref="A3:I3"/>
    <mergeCell ref="A20:I20"/>
    <mergeCell ref="A21:I21"/>
    <mergeCell ref="A22:I22"/>
    <mergeCell ref="A23:I23"/>
    <mergeCell ref="A16:I16"/>
    <mergeCell ref="A17:I17"/>
    <mergeCell ref="A18:I18"/>
    <mergeCell ref="A19:I19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showGridLines="0" workbookViewId="0" topLeftCell="A1">
      <selection activeCell="A1" sqref="A1:I1"/>
    </sheetView>
  </sheetViews>
  <sheetFormatPr defaultColWidth="9.00390625" defaultRowHeight="16.5"/>
  <cols>
    <col min="1" max="1" width="3.00390625" style="0" customWidth="1"/>
    <col min="2" max="8" width="11.625" style="0" customWidth="1"/>
    <col min="9" max="10" width="2.625" style="0" customWidth="1"/>
  </cols>
  <sheetData>
    <row r="1" spans="1:10" ht="39.75" customHeight="1">
      <c r="A1" s="617" t="s">
        <v>743</v>
      </c>
      <c r="B1" s="584"/>
      <c r="C1" s="584"/>
      <c r="D1" s="584"/>
      <c r="E1" s="584"/>
      <c r="F1" s="584"/>
      <c r="G1" s="584"/>
      <c r="H1" s="584"/>
      <c r="I1" s="584"/>
      <c r="J1" s="418"/>
    </row>
    <row r="2" spans="2:10" ht="95.25" customHeight="1">
      <c r="B2" s="881" t="s">
        <v>744</v>
      </c>
      <c r="C2" s="882"/>
      <c r="D2" s="882"/>
      <c r="E2" s="882"/>
      <c r="F2" s="882"/>
      <c r="G2" s="882"/>
      <c r="H2" s="882"/>
      <c r="I2" s="14"/>
      <c r="J2" s="14"/>
    </row>
    <row r="3" spans="2:8" ht="18" customHeight="1">
      <c r="B3" s="293" t="s">
        <v>745</v>
      </c>
      <c r="C3" s="294"/>
      <c r="D3" s="294"/>
      <c r="E3" s="294"/>
      <c r="F3" s="294"/>
      <c r="G3" s="339"/>
      <c r="H3" s="339"/>
    </row>
    <row r="4" spans="2:8" ht="21.75" customHeight="1" thickBot="1">
      <c r="B4" s="295" t="s">
        <v>746</v>
      </c>
      <c r="C4" s="294"/>
      <c r="D4" s="294"/>
      <c r="E4" s="294"/>
      <c r="F4" s="294"/>
      <c r="G4" s="339"/>
      <c r="H4" s="339"/>
    </row>
    <row r="5" spans="2:8" ht="18" customHeight="1">
      <c r="B5" s="550" t="s">
        <v>747</v>
      </c>
      <c r="C5" s="879" t="s">
        <v>602</v>
      </c>
      <c r="D5" s="880"/>
      <c r="E5" s="888" t="s">
        <v>748</v>
      </c>
      <c r="F5" s="889"/>
      <c r="G5" s="578" t="s">
        <v>603</v>
      </c>
      <c r="H5" s="579"/>
    </row>
    <row r="6" spans="2:8" ht="21" customHeight="1">
      <c r="B6" s="551"/>
      <c r="C6" s="884" t="s">
        <v>460</v>
      </c>
      <c r="D6" s="885"/>
      <c r="E6" s="890" t="s">
        <v>461</v>
      </c>
      <c r="F6" s="891"/>
      <c r="G6" s="883" t="s">
        <v>438</v>
      </c>
      <c r="H6" s="564"/>
    </row>
    <row r="7" spans="2:8" ht="15" customHeight="1">
      <c r="B7" s="551"/>
      <c r="C7" s="491" t="s">
        <v>604</v>
      </c>
      <c r="D7" s="492" t="s">
        <v>605</v>
      </c>
      <c r="E7" s="493" t="s">
        <v>604</v>
      </c>
      <c r="F7" s="494" t="s">
        <v>605</v>
      </c>
      <c r="G7" s="493" t="s">
        <v>606</v>
      </c>
      <c r="H7" s="495" t="s">
        <v>607</v>
      </c>
    </row>
    <row r="8" spans="2:8" ht="15" customHeight="1">
      <c r="B8" s="552" t="s">
        <v>749</v>
      </c>
      <c r="C8" s="496"/>
      <c r="D8" s="497"/>
      <c r="E8" s="498"/>
      <c r="F8" s="499"/>
      <c r="G8" s="15"/>
      <c r="H8" s="500" t="s">
        <v>608</v>
      </c>
    </row>
    <row r="9" spans="2:8" ht="15" customHeight="1">
      <c r="B9" s="552"/>
      <c r="C9" s="501" t="s">
        <v>750</v>
      </c>
      <c r="D9" s="502" t="s">
        <v>750</v>
      </c>
      <c r="E9" s="503" t="s">
        <v>609</v>
      </c>
      <c r="F9" s="504" t="s">
        <v>609</v>
      </c>
      <c r="G9" s="503" t="s">
        <v>609</v>
      </c>
      <c r="H9" s="500" t="s">
        <v>401</v>
      </c>
    </row>
    <row r="10" spans="2:8" ht="18" customHeight="1">
      <c r="B10" s="552"/>
      <c r="C10" s="873" t="s">
        <v>751</v>
      </c>
      <c r="D10" s="505" t="s">
        <v>457</v>
      </c>
      <c r="E10" s="790" t="s">
        <v>751</v>
      </c>
      <c r="F10" s="506" t="s">
        <v>457</v>
      </c>
      <c r="G10" s="787" t="s">
        <v>752</v>
      </c>
      <c r="H10" s="876" t="s">
        <v>753</v>
      </c>
    </row>
    <row r="11" spans="2:8" ht="18" customHeight="1">
      <c r="B11" s="552"/>
      <c r="C11" s="874"/>
      <c r="D11" s="505" t="s">
        <v>458</v>
      </c>
      <c r="E11" s="886"/>
      <c r="F11" s="506" t="s">
        <v>458</v>
      </c>
      <c r="G11" s="788"/>
      <c r="H11" s="877"/>
    </row>
    <row r="12" spans="2:8" ht="15" customHeight="1" thickBot="1">
      <c r="B12" s="553"/>
      <c r="C12" s="875"/>
      <c r="D12" s="507" t="s">
        <v>459</v>
      </c>
      <c r="E12" s="887"/>
      <c r="F12" s="508" t="s">
        <v>459</v>
      </c>
      <c r="G12" s="789"/>
      <c r="H12" s="878"/>
    </row>
    <row r="13" spans="2:8" ht="21" customHeight="1" hidden="1">
      <c r="B13" s="346" t="s">
        <v>610</v>
      </c>
      <c r="C13" s="2">
        <v>230</v>
      </c>
      <c r="D13" s="2">
        <v>2</v>
      </c>
      <c r="E13" s="2">
        <v>629</v>
      </c>
      <c r="F13" s="2">
        <v>47</v>
      </c>
      <c r="G13" s="308">
        <v>2552</v>
      </c>
      <c r="H13" s="308">
        <v>671</v>
      </c>
    </row>
    <row r="14" spans="2:8" ht="18" customHeight="1" hidden="1">
      <c r="B14" s="309" t="s">
        <v>754</v>
      </c>
      <c r="C14" s="2">
        <v>233</v>
      </c>
      <c r="D14" s="2">
        <v>13</v>
      </c>
      <c r="E14" s="2">
        <v>1199</v>
      </c>
      <c r="F14" s="2">
        <v>172</v>
      </c>
      <c r="G14" s="308">
        <v>3782</v>
      </c>
      <c r="H14" s="308">
        <v>511</v>
      </c>
    </row>
    <row r="15" spans="2:8" ht="18" customHeight="1" hidden="1">
      <c r="B15" s="309" t="s">
        <v>755</v>
      </c>
      <c r="C15" s="2">
        <v>620</v>
      </c>
      <c r="D15" s="2">
        <v>20</v>
      </c>
      <c r="E15" s="2">
        <v>1122</v>
      </c>
      <c r="F15" s="2">
        <v>164</v>
      </c>
      <c r="G15" s="308">
        <v>3962</v>
      </c>
      <c r="H15" s="308">
        <v>334</v>
      </c>
    </row>
    <row r="16" spans="2:6" ht="6.75" customHeight="1" hidden="1">
      <c r="B16" s="309"/>
      <c r="C16" s="2"/>
      <c r="D16" s="2"/>
      <c r="E16" s="2"/>
      <c r="F16" s="2"/>
    </row>
    <row r="17" spans="2:8" ht="19.5" customHeight="1" hidden="1">
      <c r="B17" s="309" t="s">
        <v>756</v>
      </c>
      <c r="C17" s="314">
        <v>546</v>
      </c>
      <c r="D17" s="314">
        <v>32</v>
      </c>
      <c r="E17" s="2">
        <v>4540</v>
      </c>
      <c r="F17" s="2">
        <v>416</v>
      </c>
      <c r="G17" s="2">
        <v>2697</v>
      </c>
      <c r="H17" s="2">
        <v>138</v>
      </c>
    </row>
    <row r="18" spans="2:8" ht="19.5" customHeight="1" hidden="1">
      <c r="B18" s="309" t="s">
        <v>757</v>
      </c>
      <c r="C18" s="314">
        <v>577</v>
      </c>
      <c r="D18" s="314">
        <v>31</v>
      </c>
      <c r="E18" s="2">
        <v>4278</v>
      </c>
      <c r="F18" s="2">
        <v>286</v>
      </c>
      <c r="G18" s="2">
        <v>3772</v>
      </c>
      <c r="H18" s="2">
        <v>12</v>
      </c>
    </row>
    <row r="19" spans="2:8" ht="19.5" customHeight="1">
      <c r="B19" s="309" t="s">
        <v>758</v>
      </c>
      <c r="C19" s="314">
        <v>1334</v>
      </c>
      <c r="D19" s="314">
        <v>28</v>
      </c>
      <c r="E19" s="2">
        <v>4503</v>
      </c>
      <c r="F19" s="2">
        <v>238</v>
      </c>
      <c r="G19" s="2">
        <v>3459</v>
      </c>
      <c r="H19" s="2">
        <v>3</v>
      </c>
    </row>
    <row r="20" spans="2:8" ht="19.5" customHeight="1">
      <c r="B20" s="309" t="s">
        <v>759</v>
      </c>
      <c r="C20" s="314">
        <v>1280</v>
      </c>
      <c r="D20" s="314">
        <v>29</v>
      </c>
      <c r="E20" s="2">
        <v>3463</v>
      </c>
      <c r="F20" s="2">
        <v>56</v>
      </c>
      <c r="G20" s="2">
        <v>3050</v>
      </c>
      <c r="H20" s="2">
        <v>28</v>
      </c>
    </row>
    <row r="21" spans="2:8" ht="19.5" customHeight="1">
      <c r="B21" s="309" t="s">
        <v>760</v>
      </c>
      <c r="C21" s="314">
        <v>641</v>
      </c>
      <c r="D21" s="314">
        <v>15</v>
      </c>
      <c r="E21" s="2">
        <v>3517</v>
      </c>
      <c r="F21" s="2">
        <v>53</v>
      </c>
      <c r="G21" s="2">
        <v>2870</v>
      </c>
      <c r="H21" s="2">
        <v>83</v>
      </c>
    </row>
    <row r="22" spans="2:8" ht="19.5" customHeight="1">
      <c r="B22" s="309" t="s">
        <v>761</v>
      </c>
      <c r="C22" s="314">
        <v>679</v>
      </c>
      <c r="D22" s="314">
        <v>24</v>
      </c>
      <c r="E22" s="314">
        <v>4353</v>
      </c>
      <c r="F22" s="314">
        <v>134</v>
      </c>
      <c r="G22" s="2">
        <v>2253</v>
      </c>
      <c r="H22" s="2">
        <v>82</v>
      </c>
    </row>
    <row r="23" spans="2:8" ht="19.5" customHeight="1">
      <c r="B23" s="309" t="s">
        <v>305</v>
      </c>
      <c r="C23" s="314">
        <v>1440</v>
      </c>
      <c r="D23" s="314">
        <v>33</v>
      </c>
      <c r="E23" s="314">
        <v>5984</v>
      </c>
      <c r="F23" s="314">
        <v>179</v>
      </c>
      <c r="G23" s="314">
        <v>2424</v>
      </c>
      <c r="H23" s="314">
        <v>52</v>
      </c>
    </row>
    <row r="24" spans="2:8" ht="19.5" customHeight="1">
      <c r="B24" s="309" t="s">
        <v>762</v>
      </c>
      <c r="C24" s="386">
        <v>1158</v>
      </c>
      <c r="D24" s="314">
        <v>82</v>
      </c>
      <c r="E24" s="314">
        <v>4935</v>
      </c>
      <c r="F24" s="314">
        <v>74</v>
      </c>
      <c r="G24" s="314">
        <v>2608</v>
      </c>
      <c r="H24" s="314">
        <v>189</v>
      </c>
    </row>
    <row r="25" spans="2:8" ht="19.5" customHeight="1">
      <c r="B25" s="309" t="s">
        <v>763</v>
      </c>
      <c r="C25" s="386">
        <f aca="true" t="shared" si="0" ref="C25:H25">SUM(C26:C33)</f>
        <v>1460</v>
      </c>
      <c r="D25" s="314">
        <f t="shared" si="0"/>
        <v>21</v>
      </c>
      <c r="E25" s="314">
        <f t="shared" si="0"/>
        <v>6140</v>
      </c>
      <c r="F25" s="314">
        <f t="shared" si="0"/>
        <v>129</v>
      </c>
      <c r="G25" s="314">
        <f t="shared" si="0"/>
        <v>2579</v>
      </c>
      <c r="H25" s="314">
        <f t="shared" si="0"/>
        <v>384</v>
      </c>
    </row>
    <row r="26" spans="2:8" ht="13.5" customHeight="1" hidden="1">
      <c r="B26" s="309" t="s">
        <v>306</v>
      </c>
      <c r="C26" s="386">
        <v>175</v>
      </c>
      <c r="D26" s="634">
        <v>4</v>
      </c>
      <c r="E26" s="634">
        <v>1515</v>
      </c>
      <c r="F26" s="634">
        <v>48</v>
      </c>
      <c r="G26" s="634">
        <v>635</v>
      </c>
      <c r="H26" s="634">
        <v>130</v>
      </c>
    </row>
    <row r="27" spans="2:8" ht="13.5" customHeight="1" hidden="1">
      <c r="B27" s="309" t="s">
        <v>210</v>
      </c>
      <c r="C27" s="386"/>
      <c r="D27" s="871"/>
      <c r="E27" s="871"/>
      <c r="F27" s="871"/>
      <c r="G27" s="871"/>
      <c r="H27" s="871"/>
    </row>
    <row r="28" spans="2:8" ht="13.5" customHeight="1" hidden="1">
      <c r="B28" s="309" t="s">
        <v>764</v>
      </c>
      <c r="C28" s="386">
        <v>319</v>
      </c>
      <c r="D28" s="634">
        <v>6</v>
      </c>
      <c r="E28" s="634">
        <v>1883</v>
      </c>
      <c r="F28" s="634">
        <v>40</v>
      </c>
      <c r="G28" s="634">
        <v>642</v>
      </c>
      <c r="H28" s="634">
        <v>125</v>
      </c>
    </row>
    <row r="29" spans="2:8" ht="13.5" customHeight="1" hidden="1">
      <c r="B29" s="309" t="s">
        <v>212</v>
      </c>
      <c r="C29" s="386"/>
      <c r="D29" s="871"/>
      <c r="E29" s="871"/>
      <c r="F29" s="871"/>
      <c r="G29" s="871"/>
      <c r="H29" s="871"/>
    </row>
    <row r="30" spans="2:8" ht="13.5" customHeight="1" hidden="1">
      <c r="B30" s="309" t="s">
        <v>765</v>
      </c>
      <c r="C30" s="386">
        <v>592</v>
      </c>
      <c r="D30" s="634">
        <v>4</v>
      </c>
      <c r="E30" s="634">
        <v>1531</v>
      </c>
      <c r="F30" s="634">
        <v>26</v>
      </c>
      <c r="G30" s="634">
        <v>662</v>
      </c>
      <c r="H30" s="634">
        <v>65</v>
      </c>
    </row>
    <row r="31" spans="2:8" ht="13.5" customHeight="1" hidden="1">
      <c r="B31" s="309" t="s">
        <v>214</v>
      </c>
      <c r="C31" s="386"/>
      <c r="D31" s="871"/>
      <c r="E31" s="871"/>
      <c r="F31" s="871"/>
      <c r="G31" s="871"/>
      <c r="H31" s="871"/>
    </row>
    <row r="32" spans="2:8" ht="13.5" customHeight="1" hidden="1">
      <c r="B32" s="309" t="s">
        <v>766</v>
      </c>
      <c r="C32" s="386">
        <v>374</v>
      </c>
      <c r="D32" s="634">
        <v>7</v>
      </c>
      <c r="E32" s="634">
        <v>1211</v>
      </c>
      <c r="F32" s="634">
        <v>15</v>
      </c>
      <c r="G32" s="634">
        <v>640</v>
      </c>
      <c r="H32" s="634">
        <v>64</v>
      </c>
    </row>
    <row r="33" spans="2:8" ht="13.5" customHeight="1" hidden="1">
      <c r="B33" s="309" t="s">
        <v>216</v>
      </c>
      <c r="C33" s="386"/>
      <c r="D33" s="871"/>
      <c r="E33" s="871"/>
      <c r="F33" s="871"/>
      <c r="G33" s="871"/>
      <c r="H33" s="871"/>
    </row>
    <row r="34" spans="2:8" ht="24" customHeight="1">
      <c r="B34" s="309" t="s">
        <v>767</v>
      </c>
      <c r="C34" s="386">
        <f aca="true" t="shared" si="1" ref="C34:H34">SUM(C35:C42)</f>
        <v>1094</v>
      </c>
      <c r="D34" s="314">
        <f t="shared" si="1"/>
        <v>28</v>
      </c>
      <c r="E34" s="314">
        <f t="shared" si="1"/>
        <v>5972</v>
      </c>
      <c r="F34" s="314">
        <f t="shared" si="1"/>
        <v>66</v>
      </c>
      <c r="G34" s="314">
        <f t="shared" si="1"/>
        <v>2581</v>
      </c>
      <c r="H34" s="314">
        <f t="shared" si="1"/>
        <v>274</v>
      </c>
    </row>
    <row r="35" spans="2:8" ht="13.5" customHeight="1" hidden="1">
      <c r="B35" s="309" t="s">
        <v>306</v>
      </c>
      <c r="C35" s="670">
        <v>243</v>
      </c>
      <c r="D35" s="634">
        <v>6</v>
      </c>
      <c r="E35" s="634">
        <v>1265</v>
      </c>
      <c r="F35" s="634">
        <v>19</v>
      </c>
      <c r="G35" s="634">
        <v>622</v>
      </c>
      <c r="H35" s="634">
        <v>59</v>
      </c>
    </row>
    <row r="36" spans="2:8" ht="13.5" customHeight="1" hidden="1">
      <c r="B36" s="309" t="s">
        <v>210</v>
      </c>
      <c r="C36" s="872"/>
      <c r="D36" s="871"/>
      <c r="E36" s="871"/>
      <c r="F36" s="871"/>
      <c r="G36" s="871"/>
      <c r="H36" s="871"/>
    </row>
    <row r="37" spans="2:8" ht="13.5" customHeight="1" hidden="1">
      <c r="B37" s="309" t="s">
        <v>764</v>
      </c>
      <c r="C37" s="670">
        <v>187</v>
      </c>
      <c r="D37" s="634">
        <v>6</v>
      </c>
      <c r="E37" s="634">
        <v>1650</v>
      </c>
      <c r="F37" s="634">
        <v>26</v>
      </c>
      <c r="G37" s="634">
        <v>626</v>
      </c>
      <c r="H37" s="634">
        <v>74</v>
      </c>
    </row>
    <row r="38" spans="2:8" ht="13.5" customHeight="1" hidden="1">
      <c r="B38" s="309" t="s">
        <v>212</v>
      </c>
      <c r="C38" s="872"/>
      <c r="D38" s="871"/>
      <c r="E38" s="871"/>
      <c r="F38" s="871"/>
      <c r="G38" s="871"/>
      <c r="H38" s="871"/>
    </row>
    <row r="39" spans="2:8" ht="13.5" customHeight="1" hidden="1">
      <c r="B39" s="309" t="s">
        <v>765</v>
      </c>
      <c r="C39" s="670">
        <v>260</v>
      </c>
      <c r="D39" s="634">
        <v>12</v>
      </c>
      <c r="E39" s="634">
        <v>1584</v>
      </c>
      <c r="F39" s="634">
        <v>13</v>
      </c>
      <c r="G39" s="634">
        <v>694</v>
      </c>
      <c r="H39" s="634">
        <v>73</v>
      </c>
    </row>
    <row r="40" spans="2:8" ht="3.75" customHeight="1" hidden="1">
      <c r="B40" s="309" t="s">
        <v>214</v>
      </c>
      <c r="C40" s="872"/>
      <c r="D40" s="871"/>
      <c r="E40" s="871"/>
      <c r="F40" s="871"/>
      <c r="G40" s="871"/>
      <c r="H40" s="871"/>
    </row>
    <row r="41" spans="2:8" ht="13.5" customHeight="1" hidden="1">
      <c r="B41" s="309" t="s">
        <v>766</v>
      </c>
      <c r="C41" s="386">
        <v>404</v>
      </c>
      <c r="D41" s="314">
        <v>4</v>
      </c>
      <c r="E41" s="314">
        <v>1473</v>
      </c>
      <c r="F41" s="314">
        <v>8</v>
      </c>
      <c r="G41" s="314">
        <v>639</v>
      </c>
      <c r="H41" s="314">
        <v>68</v>
      </c>
    </row>
    <row r="42" spans="2:8" ht="12.75" customHeight="1" hidden="1">
      <c r="B42" s="309" t="s">
        <v>216</v>
      </c>
      <c r="C42" s="314"/>
      <c r="D42" s="509"/>
      <c r="E42" s="509"/>
      <c r="F42" s="509"/>
      <c r="G42" s="509"/>
      <c r="H42" s="509"/>
    </row>
    <row r="43" spans="2:8" ht="21" customHeight="1">
      <c r="B43" s="309" t="s">
        <v>768</v>
      </c>
      <c r="C43" s="314">
        <f aca="true" t="shared" si="2" ref="C43:H43">SUM(C44:C50)</f>
        <v>1589</v>
      </c>
      <c r="D43" s="314">
        <f t="shared" si="2"/>
        <v>29</v>
      </c>
      <c r="E43" s="314">
        <f t="shared" si="2"/>
        <v>3257</v>
      </c>
      <c r="F43" s="314">
        <f t="shared" si="2"/>
        <v>437</v>
      </c>
      <c r="G43" s="314">
        <f t="shared" si="2"/>
        <v>1993</v>
      </c>
      <c r="H43" s="314">
        <f t="shared" si="2"/>
        <v>514</v>
      </c>
    </row>
    <row r="44" spans="2:8" ht="13.5" customHeight="1" hidden="1">
      <c r="B44" s="309" t="s">
        <v>306</v>
      </c>
      <c r="C44" s="670">
        <v>468</v>
      </c>
      <c r="D44" s="634">
        <v>3</v>
      </c>
      <c r="E44" s="634">
        <v>831</v>
      </c>
      <c r="F44" s="634">
        <v>284</v>
      </c>
      <c r="G44" s="634">
        <v>549</v>
      </c>
      <c r="H44" s="634">
        <v>28</v>
      </c>
    </row>
    <row r="45" spans="2:8" ht="13.5" customHeight="1" hidden="1">
      <c r="B45" s="309" t="s">
        <v>210</v>
      </c>
      <c r="C45" s="872"/>
      <c r="D45" s="871"/>
      <c r="E45" s="871"/>
      <c r="F45" s="871"/>
      <c r="G45" s="871"/>
      <c r="H45" s="871"/>
    </row>
    <row r="46" spans="2:8" ht="13.5" customHeight="1" hidden="1">
      <c r="B46" s="309" t="s">
        <v>764</v>
      </c>
      <c r="C46" s="670">
        <v>391</v>
      </c>
      <c r="D46" s="634">
        <v>6</v>
      </c>
      <c r="E46" s="634">
        <v>1058</v>
      </c>
      <c r="F46" s="634">
        <v>69</v>
      </c>
      <c r="G46" s="634">
        <v>761</v>
      </c>
      <c r="H46" s="634">
        <v>251</v>
      </c>
    </row>
    <row r="47" spans="2:8" ht="13.5" customHeight="1" hidden="1">
      <c r="B47" s="309" t="s">
        <v>212</v>
      </c>
      <c r="C47" s="872"/>
      <c r="D47" s="871"/>
      <c r="E47" s="871"/>
      <c r="F47" s="871"/>
      <c r="G47" s="871"/>
      <c r="H47" s="871"/>
    </row>
    <row r="48" spans="2:8" ht="13.5" customHeight="1" hidden="1">
      <c r="B48" s="309" t="s">
        <v>765</v>
      </c>
      <c r="C48" s="634">
        <v>294</v>
      </c>
      <c r="D48" s="634">
        <v>7</v>
      </c>
      <c r="E48" s="634">
        <v>614</v>
      </c>
      <c r="F48" s="634">
        <v>58</v>
      </c>
      <c r="G48" s="634">
        <v>480</v>
      </c>
      <c r="H48" s="634">
        <v>185</v>
      </c>
    </row>
    <row r="49" spans="2:8" ht="13.5" customHeight="1" hidden="1">
      <c r="B49" s="309" t="s">
        <v>214</v>
      </c>
      <c r="C49" s="871"/>
      <c r="D49" s="871"/>
      <c r="E49" s="871"/>
      <c r="F49" s="871"/>
      <c r="G49" s="871"/>
      <c r="H49" s="871"/>
    </row>
    <row r="50" spans="2:8" ht="13.5" customHeight="1" hidden="1">
      <c r="B50" s="309" t="s">
        <v>766</v>
      </c>
      <c r="C50" s="634">
        <v>436</v>
      </c>
      <c r="D50" s="634">
        <v>13</v>
      </c>
      <c r="E50" s="634">
        <v>754</v>
      </c>
      <c r="F50" s="634">
        <v>26</v>
      </c>
      <c r="G50" s="634">
        <v>203</v>
      </c>
      <c r="H50" s="634">
        <v>50</v>
      </c>
    </row>
    <row r="51" spans="2:8" ht="13.5" customHeight="1" hidden="1">
      <c r="B51" s="309" t="s">
        <v>216</v>
      </c>
      <c r="C51" s="871"/>
      <c r="D51" s="871"/>
      <c r="E51" s="871"/>
      <c r="F51" s="871"/>
      <c r="G51" s="871"/>
      <c r="H51" s="871"/>
    </row>
    <row r="52" spans="2:8" ht="13.5" customHeight="1">
      <c r="B52" s="309" t="s">
        <v>769</v>
      </c>
      <c r="C52" s="314">
        <f aca="true" t="shared" si="3" ref="C52:H52">SUM(C53:C60)</f>
        <v>1492</v>
      </c>
      <c r="D52" s="314">
        <f t="shared" si="3"/>
        <v>83</v>
      </c>
      <c r="E52" s="314">
        <f t="shared" si="3"/>
        <v>2866</v>
      </c>
      <c r="F52" s="314">
        <f t="shared" si="3"/>
        <v>218</v>
      </c>
      <c r="G52" s="314">
        <f t="shared" si="3"/>
        <v>1855</v>
      </c>
      <c r="H52" s="314">
        <f t="shared" si="3"/>
        <v>735</v>
      </c>
    </row>
    <row r="53" spans="2:8" ht="13.5" customHeight="1">
      <c r="B53" s="309" t="s">
        <v>306</v>
      </c>
      <c r="C53" s="634">
        <v>299</v>
      </c>
      <c r="D53" s="634">
        <v>5</v>
      </c>
      <c r="E53" s="634">
        <v>751</v>
      </c>
      <c r="F53" s="634">
        <v>49</v>
      </c>
      <c r="G53" s="634">
        <v>355</v>
      </c>
      <c r="H53" s="634">
        <v>154</v>
      </c>
    </row>
    <row r="54" spans="2:8" ht="13.5" customHeight="1">
      <c r="B54" s="309" t="s">
        <v>210</v>
      </c>
      <c r="C54" s="871"/>
      <c r="D54" s="871"/>
      <c r="E54" s="871"/>
      <c r="F54" s="871"/>
      <c r="G54" s="871"/>
      <c r="H54" s="871"/>
    </row>
    <row r="55" spans="2:8" ht="13.5" customHeight="1">
      <c r="B55" s="309" t="s">
        <v>764</v>
      </c>
      <c r="C55" s="634">
        <v>302</v>
      </c>
      <c r="D55" s="634">
        <v>3</v>
      </c>
      <c r="E55" s="634">
        <v>628</v>
      </c>
      <c r="F55" s="634">
        <v>42</v>
      </c>
      <c r="G55" s="634">
        <v>744</v>
      </c>
      <c r="H55" s="634">
        <v>327</v>
      </c>
    </row>
    <row r="56" spans="2:8" ht="13.5" customHeight="1">
      <c r="B56" s="309" t="s">
        <v>212</v>
      </c>
      <c r="C56" s="871"/>
      <c r="D56" s="871"/>
      <c r="E56" s="871"/>
      <c r="F56" s="871"/>
      <c r="G56" s="871"/>
      <c r="H56" s="871"/>
    </row>
    <row r="57" spans="2:8" ht="13.5" customHeight="1">
      <c r="B57" s="309" t="s">
        <v>765</v>
      </c>
      <c r="C57" s="634">
        <v>369</v>
      </c>
      <c r="D57" s="634">
        <v>59</v>
      </c>
      <c r="E57" s="634">
        <v>668</v>
      </c>
      <c r="F57" s="634">
        <v>65</v>
      </c>
      <c r="G57" s="634">
        <v>440</v>
      </c>
      <c r="H57" s="634">
        <v>124</v>
      </c>
    </row>
    <row r="58" spans="2:8" ht="13.5" customHeight="1">
      <c r="B58" s="309" t="s">
        <v>214</v>
      </c>
      <c r="C58" s="871"/>
      <c r="D58" s="871"/>
      <c r="E58" s="871"/>
      <c r="F58" s="871"/>
      <c r="G58" s="871"/>
      <c r="H58" s="871"/>
    </row>
    <row r="59" spans="2:8" ht="13.5" customHeight="1">
      <c r="B59" s="309" t="s">
        <v>766</v>
      </c>
      <c r="C59" s="634">
        <v>522</v>
      </c>
      <c r="D59" s="634">
        <v>16</v>
      </c>
      <c r="E59" s="634">
        <v>819</v>
      </c>
      <c r="F59" s="634">
        <v>62</v>
      </c>
      <c r="G59" s="634">
        <v>316</v>
      </c>
      <c r="H59" s="634">
        <v>130</v>
      </c>
    </row>
    <row r="60" spans="2:8" ht="13.5" customHeight="1">
      <c r="B60" s="309" t="s">
        <v>216</v>
      </c>
      <c r="C60" s="871"/>
      <c r="D60" s="871"/>
      <c r="E60" s="871"/>
      <c r="F60" s="871"/>
      <c r="G60" s="871"/>
      <c r="H60" s="871"/>
    </row>
    <row r="61" spans="2:8" ht="13.5" customHeight="1">
      <c r="B61" s="309" t="s">
        <v>770</v>
      </c>
      <c r="C61" s="509"/>
      <c r="D61" s="509"/>
      <c r="E61" s="509"/>
      <c r="F61" s="509"/>
      <c r="G61" s="509"/>
      <c r="H61" s="509"/>
    </row>
    <row r="62" spans="2:8" ht="13.5" customHeight="1">
      <c r="B62" s="309" t="s">
        <v>306</v>
      </c>
      <c r="C62" s="634">
        <v>308</v>
      </c>
      <c r="D62" s="634">
        <v>24</v>
      </c>
      <c r="E62" s="634">
        <v>392</v>
      </c>
      <c r="F62" s="634">
        <v>25</v>
      </c>
      <c r="G62" s="634">
        <v>434</v>
      </c>
      <c r="H62" s="634">
        <v>172</v>
      </c>
    </row>
    <row r="63" spans="2:8" ht="13.5" customHeight="1" thickBot="1">
      <c r="B63" s="349" t="s">
        <v>210</v>
      </c>
      <c r="C63" s="892"/>
      <c r="D63" s="892"/>
      <c r="E63" s="892"/>
      <c r="F63" s="892"/>
      <c r="G63" s="892"/>
      <c r="H63" s="892"/>
    </row>
    <row r="64" spans="2:8" ht="21.75" customHeight="1">
      <c r="B64" s="510" t="s">
        <v>611</v>
      </c>
      <c r="C64" s="672">
        <f aca="true" t="shared" si="4" ref="C64:H64">(C62-C59)/C59*100</f>
        <v>-40.99616858237548</v>
      </c>
      <c r="D64" s="643">
        <f t="shared" si="4"/>
        <v>50</v>
      </c>
      <c r="E64" s="643">
        <f t="shared" si="4"/>
        <v>-52.13675213675214</v>
      </c>
      <c r="F64" s="643">
        <f t="shared" si="4"/>
        <v>-59.67741935483871</v>
      </c>
      <c r="G64" s="643">
        <f t="shared" si="4"/>
        <v>37.34177215189873</v>
      </c>
      <c r="H64" s="643">
        <f t="shared" si="4"/>
        <v>32.30769230769231</v>
      </c>
    </row>
    <row r="65" spans="2:8" ht="21.75" customHeight="1" thickBot="1">
      <c r="B65" s="511" t="s">
        <v>771</v>
      </c>
      <c r="C65" s="676"/>
      <c r="D65" s="644"/>
      <c r="E65" s="644"/>
      <c r="F65" s="644"/>
      <c r="G65" s="644"/>
      <c r="H65" s="644"/>
    </row>
    <row r="66" spans="2:8" ht="21.75" customHeight="1">
      <c r="B66" s="326" t="s">
        <v>612</v>
      </c>
      <c r="C66" s="672">
        <f aca="true" t="shared" si="5" ref="C66:H66">(C62-C53)/C53*100</f>
        <v>3.0100334448160537</v>
      </c>
      <c r="D66" s="643">
        <f t="shared" si="5"/>
        <v>380</v>
      </c>
      <c r="E66" s="643">
        <f t="shared" si="5"/>
        <v>-47.802929427430094</v>
      </c>
      <c r="F66" s="643">
        <f t="shared" si="5"/>
        <v>-48.97959183673469</v>
      </c>
      <c r="G66" s="643">
        <f t="shared" si="5"/>
        <v>22.253521126760564</v>
      </c>
      <c r="H66" s="643">
        <f t="shared" si="5"/>
        <v>11.688311688311687</v>
      </c>
    </row>
    <row r="67" spans="2:8" ht="21.75" customHeight="1" thickBot="1">
      <c r="B67" s="329" t="s">
        <v>772</v>
      </c>
      <c r="C67" s="676"/>
      <c r="D67" s="644"/>
      <c r="E67" s="644"/>
      <c r="F67" s="644"/>
      <c r="G67" s="644"/>
      <c r="H67" s="644"/>
    </row>
    <row r="68" ht="18.75" customHeight="1">
      <c r="B68" s="335" t="s">
        <v>773</v>
      </c>
    </row>
    <row r="69" ht="14.25" customHeight="1">
      <c r="B69" s="335" t="s">
        <v>774</v>
      </c>
    </row>
    <row r="70" spans="2:8" ht="19.5" customHeight="1">
      <c r="B70" s="339" t="s">
        <v>775</v>
      </c>
      <c r="C70" s="339"/>
      <c r="D70" s="339"/>
      <c r="E70" s="339"/>
      <c r="F70" s="339"/>
      <c r="G70" s="339"/>
      <c r="H70" s="339"/>
    </row>
    <row r="71" ht="4.5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 hidden="1"/>
    <row r="79" ht="30" customHeight="1" hidden="1"/>
    <row r="80" ht="30" customHeight="1" hidden="1"/>
    <row r="81" ht="30" customHeight="1"/>
    <row r="82" ht="30" customHeight="1" hidden="1"/>
    <row r="83" ht="30" customHeight="1" hidden="1"/>
    <row r="84" ht="30" customHeight="1" hidden="1"/>
    <row r="85" ht="30" customHeight="1" hidden="1">
      <c r="F85" s="378"/>
    </row>
    <row r="86" ht="30" customHeight="1" hidden="1">
      <c r="F86" s="378"/>
    </row>
    <row r="87" ht="30" customHeight="1" hidden="1"/>
    <row r="88" ht="30" customHeight="1" hidden="1"/>
    <row r="89" ht="30" customHeight="1" hidden="1"/>
    <row r="90" ht="30" customHeight="1"/>
    <row r="91" ht="30" customHeight="1" hidden="1"/>
    <row r="92" ht="30" customHeight="1" hidden="1"/>
    <row r="93" ht="30" customHeight="1" hidden="1"/>
    <row r="94" ht="30" customHeight="1" hidden="1"/>
    <row r="95" ht="30" customHeight="1" hidden="1"/>
    <row r="96" ht="30" customHeight="1" hidden="1"/>
    <row r="97" ht="30" customHeight="1" hidden="1"/>
    <row r="98" ht="30" customHeight="1" hidden="1"/>
    <row r="99" ht="30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9.75" customHeight="1"/>
    <row r="118" ht="16.5" customHeight="1"/>
    <row r="119" ht="16.5" customHeight="1"/>
    <row r="120" ht="16.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/>
    <row r="178" ht="24.7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24" customHeight="1"/>
    <row r="188" ht="16.5" customHeight="1"/>
    <row r="189" ht="16.5" customHeight="1"/>
  </sheetData>
  <mergeCells count="118">
    <mergeCell ref="G57:G58"/>
    <mergeCell ref="H57:H58"/>
    <mergeCell ref="C57:C58"/>
    <mergeCell ref="D57:D58"/>
    <mergeCell ref="E57:E58"/>
    <mergeCell ref="F57:F58"/>
    <mergeCell ref="G62:G63"/>
    <mergeCell ref="H62:H63"/>
    <mergeCell ref="C62:C63"/>
    <mergeCell ref="D62:D63"/>
    <mergeCell ref="E62:E63"/>
    <mergeCell ref="F62:F63"/>
    <mergeCell ref="G53:G54"/>
    <mergeCell ref="H53:H54"/>
    <mergeCell ref="C53:C54"/>
    <mergeCell ref="D53:D54"/>
    <mergeCell ref="E53:E54"/>
    <mergeCell ref="F53:F54"/>
    <mergeCell ref="E39:E40"/>
    <mergeCell ref="F39:F40"/>
    <mergeCell ref="E5:F5"/>
    <mergeCell ref="E6:F6"/>
    <mergeCell ref="G35:G36"/>
    <mergeCell ref="G30:G31"/>
    <mergeCell ref="G26:G27"/>
    <mergeCell ref="G28:G29"/>
    <mergeCell ref="G10:G12"/>
    <mergeCell ref="H35:H36"/>
    <mergeCell ref="C35:C36"/>
    <mergeCell ref="D35:D36"/>
    <mergeCell ref="E35:E36"/>
    <mergeCell ref="F35:F36"/>
    <mergeCell ref="H26:H27"/>
    <mergeCell ref="D26:D27"/>
    <mergeCell ref="E26:E27"/>
    <mergeCell ref="F26:F27"/>
    <mergeCell ref="B5:B7"/>
    <mergeCell ref="C10:C12"/>
    <mergeCell ref="H10:H12"/>
    <mergeCell ref="A1:I1"/>
    <mergeCell ref="G5:H5"/>
    <mergeCell ref="C5:D5"/>
    <mergeCell ref="B2:H2"/>
    <mergeCell ref="G6:H6"/>
    <mergeCell ref="C6:D6"/>
    <mergeCell ref="E10:E12"/>
    <mergeCell ref="B8:B12"/>
    <mergeCell ref="C64:C65"/>
    <mergeCell ref="D64:D65"/>
    <mergeCell ref="E64:E65"/>
    <mergeCell ref="D30:D31"/>
    <mergeCell ref="E30:E31"/>
    <mergeCell ref="D28:D29"/>
    <mergeCell ref="E28:E29"/>
    <mergeCell ref="C39:C40"/>
    <mergeCell ref="D39:D40"/>
    <mergeCell ref="H64:H65"/>
    <mergeCell ref="F64:F65"/>
    <mergeCell ref="C66:C67"/>
    <mergeCell ref="D66:D67"/>
    <mergeCell ref="E66:E67"/>
    <mergeCell ref="F66:F67"/>
    <mergeCell ref="G66:G67"/>
    <mergeCell ref="H66:H67"/>
    <mergeCell ref="G64:G65"/>
    <mergeCell ref="H28:H29"/>
    <mergeCell ref="D32:D33"/>
    <mergeCell ref="E32:E33"/>
    <mergeCell ref="F32:F33"/>
    <mergeCell ref="G32:G33"/>
    <mergeCell ref="H32:H33"/>
    <mergeCell ref="H30:H31"/>
    <mergeCell ref="F30:F31"/>
    <mergeCell ref="F28:F29"/>
    <mergeCell ref="C37:C38"/>
    <mergeCell ref="D37:D38"/>
    <mergeCell ref="E37:E38"/>
    <mergeCell ref="F37:F38"/>
    <mergeCell ref="G46:G47"/>
    <mergeCell ref="H46:H47"/>
    <mergeCell ref="G37:G38"/>
    <mergeCell ref="H37:H38"/>
    <mergeCell ref="G39:G40"/>
    <mergeCell ref="H39:H40"/>
    <mergeCell ref="G44:G45"/>
    <mergeCell ref="H44:H45"/>
    <mergeCell ref="C46:C47"/>
    <mergeCell ref="D46:D47"/>
    <mergeCell ref="E46:E47"/>
    <mergeCell ref="F46:F47"/>
    <mergeCell ref="C44:C45"/>
    <mergeCell ref="D44:D45"/>
    <mergeCell ref="E44:E45"/>
    <mergeCell ref="F44:F45"/>
    <mergeCell ref="G55:G56"/>
    <mergeCell ref="H55:H56"/>
    <mergeCell ref="C55:C56"/>
    <mergeCell ref="D55:D56"/>
    <mergeCell ref="E55:E56"/>
    <mergeCell ref="F55:F56"/>
    <mergeCell ref="G48:G49"/>
    <mergeCell ref="H48:H49"/>
    <mergeCell ref="C48:C49"/>
    <mergeCell ref="D48:D49"/>
    <mergeCell ref="E48:E49"/>
    <mergeCell ref="F48:F49"/>
    <mergeCell ref="G50:G51"/>
    <mergeCell ref="H50:H51"/>
    <mergeCell ref="C50:C51"/>
    <mergeCell ref="D50:D51"/>
    <mergeCell ref="E50:E51"/>
    <mergeCell ref="F50:F51"/>
    <mergeCell ref="G59:G60"/>
    <mergeCell ref="H59:H60"/>
    <mergeCell ref="C59:C60"/>
    <mergeCell ref="D59:D60"/>
    <mergeCell ref="E59:E60"/>
    <mergeCell ref="F59:F60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89"/>
  <sheetViews>
    <sheetView view="pageBreakPreview" zoomScaleSheetLayoutView="100" workbookViewId="0" topLeftCell="A1">
      <pane xSplit="14775" topLeftCell="AG1" activePane="topLeft" state="split"/>
      <selection pane="topLeft" activeCell="A1" sqref="A1:J1"/>
      <selection pane="topRight" activeCell="AG1" sqref="AG1"/>
    </sheetView>
  </sheetViews>
  <sheetFormatPr defaultColWidth="9.00390625" defaultRowHeight="24.75" customHeight="1"/>
  <cols>
    <col min="1" max="1" width="10.75390625" style="7" customWidth="1"/>
    <col min="2" max="3" width="8.625" style="0" customWidth="1"/>
    <col min="4" max="5" width="8.625" style="21" customWidth="1"/>
    <col min="6" max="6" width="8.625" style="0" customWidth="1"/>
    <col min="7" max="7" width="8.50390625" style="0" customWidth="1"/>
    <col min="8" max="8" width="8.375" style="21" customWidth="1"/>
    <col min="9" max="9" width="8.00390625" style="21" customWidth="1"/>
    <col min="10" max="10" width="6.625" style="0" customWidth="1"/>
    <col min="11" max="11" width="14.50390625" style="0" customWidth="1"/>
    <col min="12" max="12" width="7.00390625" style="21" customWidth="1"/>
    <col min="13" max="13" width="6.875" style="21" customWidth="1"/>
    <col min="14" max="14" width="6.875" style="125" customWidth="1"/>
    <col min="15" max="15" width="7.125" style="125" customWidth="1"/>
    <col min="16" max="17" width="6.875" style="21" customWidth="1"/>
    <col min="18" max="20" width="6.875" style="0" customWidth="1"/>
    <col min="21" max="21" width="8.00390625" style="0" customWidth="1"/>
    <col min="22" max="22" width="6.875" style="121" customWidth="1"/>
    <col min="23" max="23" width="6.875" style="0" customWidth="1"/>
    <col min="24" max="25" width="6.75390625" style="0" customWidth="1"/>
    <col min="26" max="27" width="6.875" style="0" customWidth="1"/>
    <col min="28" max="28" width="7.625" style="0" customWidth="1"/>
    <col min="29" max="29" width="9.75390625" style="0" customWidth="1"/>
    <col min="30" max="30" width="8.375" style="0" customWidth="1"/>
    <col min="31" max="31" width="9.75390625" style="0" customWidth="1"/>
    <col min="32" max="32" width="8.25390625" style="0" customWidth="1"/>
    <col min="35" max="35" width="10.375" style="0" customWidth="1"/>
    <col min="36" max="36" width="11.50390625" style="0" customWidth="1"/>
    <col min="37" max="37" width="11.875" style="0" customWidth="1"/>
    <col min="39" max="39" width="10.50390625" style="0" customWidth="1"/>
  </cols>
  <sheetData>
    <row r="1" spans="1:32" ht="45" customHeight="1" thickBot="1">
      <c r="A1" s="937" t="s">
        <v>1020</v>
      </c>
      <c r="B1" s="937"/>
      <c r="C1" s="937"/>
      <c r="D1" s="937"/>
      <c r="E1" s="937"/>
      <c r="F1" s="937"/>
      <c r="G1" s="937"/>
      <c r="H1" s="937"/>
      <c r="I1" s="937"/>
      <c r="J1" s="937"/>
      <c r="K1" s="88" t="s">
        <v>1021</v>
      </c>
      <c r="L1" s="917" t="s">
        <v>1022</v>
      </c>
      <c r="M1" s="918"/>
      <c r="N1" s="918"/>
      <c r="O1" s="918"/>
      <c r="P1" s="918"/>
      <c r="Q1" s="918"/>
      <c r="R1" s="918"/>
      <c r="S1" s="918"/>
      <c r="T1" s="918"/>
      <c r="U1" s="918"/>
      <c r="V1" s="893" t="s">
        <v>1023</v>
      </c>
      <c r="W1" s="894"/>
      <c r="X1" s="894"/>
      <c r="Y1" s="894"/>
      <c r="Z1" s="894"/>
      <c r="AA1" s="894"/>
      <c r="AB1" s="894"/>
      <c r="AC1" s="894"/>
      <c r="AD1" s="894"/>
      <c r="AE1" s="901" t="s">
        <v>1024</v>
      </c>
      <c r="AF1" s="902"/>
    </row>
    <row r="2" spans="1:32" s="7" customFormat="1" ht="42.75" customHeight="1">
      <c r="A2" s="938" t="s">
        <v>176</v>
      </c>
      <c r="B2" s="938"/>
      <c r="C2" s="938"/>
      <c r="D2" s="938"/>
      <c r="E2" s="938"/>
      <c r="F2" s="938"/>
      <c r="G2" s="938"/>
      <c r="H2" s="938"/>
      <c r="I2" s="938"/>
      <c r="J2" s="938"/>
      <c r="K2" s="740" t="s">
        <v>1025</v>
      </c>
      <c r="L2" s="899" t="s">
        <v>1026</v>
      </c>
      <c r="M2" s="900"/>
      <c r="N2" s="900"/>
      <c r="O2" s="900"/>
      <c r="P2" s="900"/>
      <c r="Q2" s="900"/>
      <c r="R2" s="900"/>
      <c r="S2" s="900"/>
      <c r="T2" s="900"/>
      <c r="U2" s="900"/>
      <c r="V2" s="909" t="s">
        <v>1027</v>
      </c>
      <c r="W2" s="900"/>
      <c r="X2" s="900"/>
      <c r="Y2" s="900"/>
      <c r="Z2" s="900"/>
      <c r="AA2" s="910"/>
      <c r="AB2" s="895" t="s">
        <v>1028</v>
      </c>
      <c r="AC2" s="896"/>
      <c r="AD2" s="897" t="s">
        <v>1029</v>
      </c>
      <c r="AE2" s="898"/>
      <c r="AF2" s="903" t="s">
        <v>1030</v>
      </c>
    </row>
    <row r="3" spans="1:32" s="7" customFormat="1" ht="22.5" customHeight="1">
      <c r="A3" s="938"/>
      <c r="B3" s="938"/>
      <c r="C3" s="938"/>
      <c r="D3" s="938"/>
      <c r="E3" s="938"/>
      <c r="F3" s="938"/>
      <c r="G3" s="938"/>
      <c r="H3" s="938"/>
      <c r="I3" s="938"/>
      <c r="J3" s="938"/>
      <c r="K3" s="939"/>
      <c r="L3" s="906" t="s">
        <v>1031</v>
      </c>
      <c r="M3" s="907"/>
      <c r="N3" s="907"/>
      <c r="O3" s="908"/>
      <c r="P3" s="913" t="s">
        <v>1032</v>
      </c>
      <c r="Q3" s="907"/>
      <c r="R3" s="907"/>
      <c r="S3" s="908"/>
      <c r="T3" s="941" t="s">
        <v>1033</v>
      </c>
      <c r="U3" s="942"/>
      <c r="V3" s="942"/>
      <c r="W3" s="943"/>
      <c r="X3" s="913" t="s">
        <v>1034</v>
      </c>
      <c r="Y3" s="907"/>
      <c r="Z3" s="907"/>
      <c r="AA3" s="907"/>
      <c r="AB3" s="929" t="s">
        <v>1035</v>
      </c>
      <c r="AC3" s="929" t="s">
        <v>1036</v>
      </c>
      <c r="AD3" s="929" t="s">
        <v>1037</v>
      </c>
      <c r="AE3" s="926" t="s">
        <v>1038</v>
      </c>
      <c r="AF3" s="904"/>
    </row>
    <row r="4" spans="1:34" s="7" customFormat="1" ht="25.5" customHeight="1">
      <c r="A4" s="938"/>
      <c r="B4" s="938"/>
      <c r="C4" s="938"/>
      <c r="D4" s="938"/>
      <c r="E4" s="938"/>
      <c r="F4" s="938"/>
      <c r="G4" s="938"/>
      <c r="H4" s="938"/>
      <c r="I4" s="938"/>
      <c r="J4" s="938"/>
      <c r="K4" s="915"/>
      <c r="L4" s="944" t="s">
        <v>1039</v>
      </c>
      <c r="M4" s="919" t="s">
        <v>1040</v>
      </c>
      <c r="N4" s="922" t="s">
        <v>1041</v>
      </c>
      <c r="O4" s="911" t="s">
        <v>1042</v>
      </c>
      <c r="P4" s="919" t="s">
        <v>1043</v>
      </c>
      <c r="Q4" s="919" t="s">
        <v>1040</v>
      </c>
      <c r="R4" s="922" t="s">
        <v>1041</v>
      </c>
      <c r="S4" s="911" t="s">
        <v>1042</v>
      </c>
      <c r="T4" s="919" t="s">
        <v>1044</v>
      </c>
      <c r="U4" s="919" t="s">
        <v>1040</v>
      </c>
      <c r="V4" s="922" t="s">
        <v>1041</v>
      </c>
      <c r="W4" s="911" t="s">
        <v>1042</v>
      </c>
      <c r="X4" s="919" t="s">
        <v>1044</v>
      </c>
      <c r="Y4" s="919" t="s">
        <v>1040</v>
      </c>
      <c r="Z4" s="922" t="s">
        <v>1041</v>
      </c>
      <c r="AA4" s="911" t="s">
        <v>1042</v>
      </c>
      <c r="AB4" s="669"/>
      <c r="AC4" s="669"/>
      <c r="AD4" s="669"/>
      <c r="AE4" s="927"/>
      <c r="AF4" s="904"/>
      <c r="AH4" s="47"/>
    </row>
    <row r="5" spans="1:36" s="7" customFormat="1" ht="20.25" customHeight="1" thickBot="1">
      <c r="A5" s="938"/>
      <c r="B5" s="938"/>
      <c r="C5" s="938"/>
      <c r="D5" s="938"/>
      <c r="E5" s="938"/>
      <c r="F5" s="938"/>
      <c r="G5" s="938"/>
      <c r="H5" s="938"/>
      <c r="I5" s="938"/>
      <c r="J5" s="938"/>
      <c r="K5" s="940"/>
      <c r="L5" s="945"/>
      <c r="M5" s="920"/>
      <c r="N5" s="923"/>
      <c r="O5" s="912"/>
      <c r="P5" s="920"/>
      <c r="Q5" s="920"/>
      <c r="R5" s="923"/>
      <c r="S5" s="912"/>
      <c r="T5" s="920"/>
      <c r="U5" s="920"/>
      <c r="V5" s="923"/>
      <c r="W5" s="912"/>
      <c r="X5" s="920"/>
      <c r="Y5" s="920"/>
      <c r="Z5" s="923"/>
      <c r="AA5" s="912"/>
      <c r="AB5" s="717"/>
      <c r="AC5" s="717"/>
      <c r="AD5" s="717"/>
      <c r="AE5" s="928"/>
      <c r="AF5" s="905"/>
      <c r="AH5" s="90"/>
      <c r="AI5" s="7" t="s">
        <v>1045</v>
      </c>
      <c r="AJ5"/>
    </row>
    <row r="6" spans="1:35" ht="24" customHeight="1" hidden="1">
      <c r="A6" s="38"/>
      <c r="B6" s="26"/>
      <c r="C6" s="26"/>
      <c r="D6" s="91"/>
      <c r="E6" s="92"/>
      <c r="F6" s="26"/>
      <c r="G6" s="26"/>
      <c r="H6" s="91"/>
      <c r="I6" s="91"/>
      <c r="J6" s="26"/>
      <c r="K6" s="39" t="s">
        <v>1015</v>
      </c>
      <c r="L6" s="93">
        <v>3530</v>
      </c>
      <c r="M6" s="2">
        <f>L6*N6/100</f>
        <v>2240.1380000000004</v>
      </c>
      <c r="N6" s="3">
        <v>63.46</v>
      </c>
      <c r="O6" s="3">
        <f>L6/AF6*100000</f>
        <v>759.6282340687884</v>
      </c>
      <c r="P6" s="2">
        <v>336</v>
      </c>
      <c r="Q6" s="2">
        <f>P6*R6/100</f>
        <v>237.01440000000002</v>
      </c>
      <c r="R6" s="3">
        <v>70.54</v>
      </c>
      <c r="S6" s="3">
        <f>P6/AF6*100000</f>
        <v>72.304557123828</v>
      </c>
      <c r="T6" s="2">
        <v>1537</v>
      </c>
      <c r="U6" s="2">
        <f>T6*V6/100</f>
        <v>495.98990000000003</v>
      </c>
      <c r="V6" s="3">
        <v>32.27</v>
      </c>
      <c r="W6" s="3">
        <f>T6/AF6*100000</f>
        <v>330.7503104146537</v>
      </c>
      <c r="X6" s="2">
        <f>L6-P6-T6</f>
        <v>1657</v>
      </c>
      <c r="Y6" s="2">
        <f>M6-Q6-U6</f>
        <v>1507.1337000000003</v>
      </c>
      <c r="Z6" s="3">
        <f>Y6/X6*100</f>
        <v>90.95556427278215</v>
      </c>
      <c r="AA6" s="3">
        <f>X6/AF6*100000</f>
        <v>356.5733665303066</v>
      </c>
      <c r="AB6" s="2">
        <v>240</v>
      </c>
      <c r="AC6" s="2">
        <v>569</v>
      </c>
      <c r="AD6" s="2">
        <v>1087</v>
      </c>
      <c r="AE6" s="2">
        <v>514817</v>
      </c>
      <c r="AF6" s="2">
        <v>464701</v>
      </c>
      <c r="AH6" s="94" t="s">
        <v>1046</v>
      </c>
      <c r="AI6" s="95">
        <v>894</v>
      </c>
    </row>
    <row r="7" spans="1:35" ht="24" customHeight="1" hidden="1">
      <c r="A7" s="38"/>
      <c r="B7" s="26"/>
      <c r="C7" s="26"/>
      <c r="D7" s="91"/>
      <c r="E7" s="92"/>
      <c r="F7" s="26"/>
      <c r="G7" s="26"/>
      <c r="H7" s="91"/>
      <c r="I7" s="91"/>
      <c r="J7" s="26"/>
      <c r="K7" s="45" t="s">
        <v>1047</v>
      </c>
      <c r="L7" s="18">
        <v>4169</v>
      </c>
      <c r="M7" s="2">
        <f>L7*N7/100</f>
        <v>2784.8920000000003</v>
      </c>
      <c r="N7" s="3">
        <v>66.8</v>
      </c>
      <c r="O7" s="3">
        <f>L7/AF7*100000</f>
        <v>896.4010647584727</v>
      </c>
      <c r="P7" s="2">
        <v>436</v>
      </c>
      <c r="Q7" s="2">
        <f>P7*R7/100</f>
        <v>318.0184</v>
      </c>
      <c r="R7" s="3">
        <v>72.94</v>
      </c>
      <c r="S7" s="3">
        <f>P7/AF7*100000</f>
        <v>93.74690914720415</v>
      </c>
      <c r="T7" s="2">
        <v>1738</v>
      </c>
      <c r="U7" s="2">
        <f>T7*V7/100</f>
        <v>590.051</v>
      </c>
      <c r="V7" s="3">
        <v>33.95</v>
      </c>
      <c r="W7" s="3">
        <f>T7/AF7*100000</f>
        <v>373.6975415088092</v>
      </c>
      <c r="X7" s="2">
        <f>L7-P7-T7</f>
        <v>1995</v>
      </c>
      <c r="Y7" s="2">
        <f>M7-Q7-U7</f>
        <v>1876.8226000000004</v>
      </c>
      <c r="Z7" s="3">
        <f>Y7/X7*100</f>
        <v>94.07632080200503</v>
      </c>
      <c r="AA7" s="3">
        <f>X7/AF7*100000</f>
        <v>428.95661410245935</v>
      </c>
      <c r="AB7" s="2">
        <v>259</v>
      </c>
      <c r="AC7" s="2">
        <v>601</v>
      </c>
      <c r="AD7" s="2">
        <v>1334</v>
      </c>
      <c r="AE7" s="2">
        <v>119871</v>
      </c>
      <c r="AF7" s="2">
        <v>465082</v>
      </c>
      <c r="AH7" s="96" t="s">
        <v>1003</v>
      </c>
      <c r="AI7" s="95">
        <v>783</v>
      </c>
    </row>
    <row r="8" spans="1:35" ht="24" customHeight="1" hidden="1">
      <c r="A8" s="38"/>
      <c r="B8" s="26"/>
      <c r="C8" s="26"/>
      <c r="D8" s="91"/>
      <c r="E8" s="92"/>
      <c r="F8" s="26"/>
      <c r="G8" s="26"/>
      <c r="H8" s="91"/>
      <c r="I8" s="91"/>
      <c r="J8" s="26"/>
      <c r="K8" s="39"/>
      <c r="L8" s="18"/>
      <c r="M8" s="2"/>
      <c r="N8" s="3"/>
      <c r="O8" s="3"/>
      <c r="P8" s="2"/>
      <c r="Q8" s="2"/>
      <c r="R8" s="3"/>
      <c r="S8" s="3"/>
      <c r="T8" s="2"/>
      <c r="U8" s="2"/>
      <c r="V8" s="3"/>
      <c r="W8" s="3"/>
      <c r="X8" s="2"/>
      <c r="Y8" s="2"/>
      <c r="Z8" s="3"/>
      <c r="AA8" s="3"/>
      <c r="AB8" s="2"/>
      <c r="AC8" s="2"/>
      <c r="AD8" s="2"/>
      <c r="AE8" s="2"/>
      <c r="AF8" s="2"/>
      <c r="AH8" s="47" t="s">
        <v>128</v>
      </c>
      <c r="AI8" s="95">
        <v>1256.78</v>
      </c>
    </row>
    <row r="9" spans="1:35" ht="24" customHeight="1" hidden="1">
      <c r="A9" s="38"/>
      <c r="B9" s="26"/>
      <c r="C9" s="26"/>
      <c r="D9" s="91"/>
      <c r="E9" s="92"/>
      <c r="F9" s="26"/>
      <c r="G9" s="26"/>
      <c r="H9" s="91"/>
      <c r="I9" s="91"/>
      <c r="J9" s="26"/>
      <c r="K9" s="45" t="s">
        <v>1048</v>
      </c>
      <c r="L9" s="18">
        <v>4164</v>
      </c>
      <c r="M9" s="2">
        <f>L9*N9/100</f>
        <v>2966.0172000000002</v>
      </c>
      <c r="N9" s="3">
        <v>71.23</v>
      </c>
      <c r="O9" s="3">
        <f>L9/AF9*100000</f>
        <v>893.82692728748</v>
      </c>
      <c r="P9" s="2">
        <v>409</v>
      </c>
      <c r="Q9" s="2">
        <f>P9*R9/100</f>
        <v>300.00149999999996</v>
      </c>
      <c r="R9" s="3">
        <v>73.35</v>
      </c>
      <c r="S9" s="3">
        <f>P9/AF9*100000</f>
        <v>87.79423949581636</v>
      </c>
      <c r="T9" s="2">
        <v>1651</v>
      </c>
      <c r="U9" s="2">
        <f>T9*V9/100</f>
        <v>608.0632999999999</v>
      </c>
      <c r="V9" s="3">
        <v>36.83</v>
      </c>
      <c r="W9" s="3">
        <f>T9/AF9*100000</f>
        <v>354.3967956175863</v>
      </c>
      <c r="X9" s="2">
        <f aca="true" t="shared" si="0" ref="X9:Y13">L9-P9-T9</f>
        <v>2104</v>
      </c>
      <c r="Y9" s="2">
        <f t="shared" si="0"/>
        <v>2057.9524000000006</v>
      </c>
      <c r="Z9" s="3">
        <f>Y9/X9*100</f>
        <v>97.81142585551333</v>
      </c>
      <c r="AA9" s="3">
        <f>X9/AF9*100000</f>
        <v>451.6358921740773</v>
      </c>
      <c r="AB9" s="2">
        <v>193</v>
      </c>
      <c r="AC9" s="2">
        <v>482</v>
      </c>
      <c r="AD9" s="2">
        <v>940</v>
      </c>
      <c r="AE9" s="2">
        <v>61745</v>
      </c>
      <c r="AF9" s="2">
        <v>465862</v>
      </c>
      <c r="AH9" s="90" t="s">
        <v>1003</v>
      </c>
      <c r="AI9" s="95">
        <v>783</v>
      </c>
    </row>
    <row r="10" spans="1:35" ht="24" customHeight="1" hidden="1">
      <c r="A10" s="38"/>
      <c r="B10" s="26"/>
      <c r="C10" s="26"/>
      <c r="D10" s="91"/>
      <c r="E10" s="92"/>
      <c r="F10" s="26"/>
      <c r="G10" s="26"/>
      <c r="H10" s="91"/>
      <c r="I10" s="91"/>
      <c r="J10" s="26"/>
      <c r="K10" s="39" t="s">
        <v>1049</v>
      </c>
      <c r="L10" s="18">
        <v>3648</v>
      </c>
      <c r="M10" s="2">
        <f>L10*N10/100</f>
        <v>2324.1408</v>
      </c>
      <c r="N10" s="3">
        <v>63.71</v>
      </c>
      <c r="O10" s="3">
        <f>L10/AF10*100000</f>
        <v>782.6394773821911</v>
      </c>
      <c r="P10" s="2">
        <v>370</v>
      </c>
      <c r="Q10" s="2">
        <f>P10*R10/100</f>
        <v>268.99</v>
      </c>
      <c r="R10" s="3">
        <v>72.7</v>
      </c>
      <c r="S10" s="3">
        <f>P10/AF10*100000</f>
        <v>79.3795522564174</v>
      </c>
      <c r="T10" s="2">
        <v>1571</v>
      </c>
      <c r="U10" s="2">
        <f>T10*V10/100</f>
        <v>533.0403</v>
      </c>
      <c r="V10" s="3">
        <v>33.93</v>
      </c>
      <c r="W10" s="3">
        <f>T10/AF10*100000</f>
        <v>337.0412880941399</v>
      </c>
      <c r="X10" s="2">
        <f t="shared" si="0"/>
        <v>1707</v>
      </c>
      <c r="Y10" s="2">
        <f t="shared" si="0"/>
        <v>1522.1105000000002</v>
      </c>
      <c r="Z10" s="3">
        <f>Y10/X10*100</f>
        <v>89.16874633860576</v>
      </c>
      <c r="AA10" s="3">
        <f>X10/AF10*100000</f>
        <v>366.2186370316338</v>
      </c>
      <c r="AB10" s="2">
        <v>153</v>
      </c>
      <c r="AC10" s="2">
        <v>287</v>
      </c>
      <c r="AD10" s="2">
        <v>1029</v>
      </c>
      <c r="AE10" s="2">
        <v>45679</v>
      </c>
      <c r="AF10" s="2">
        <v>466115</v>
      </c>
      <c r="AH10" s="90" t="s">
        <v>1004</v>
      </c>
      <c r="AI10" s="95">
        <v>1257</v>
      </c>
    </row>
    <row r="11" spans="1:35" ht="24" customHeight="1">
      <c r="A11" s="38"/>
      <c r="B11" s="26"/>
      <c r="C11" s="26"/>
      <c r="D11" s="91"/>
      <c r="E11" s="92"/>
      <c r="F11" s="26"/>
      <c r="G11" s="26"/>
      <c r="H11" s="91"/>
      <c r="I11" s="91"/>
      <c r="J11" s="26"/>
      <c r="K11" s="39" t="s">
        <v>1050</v>
      </c>
      <c r="L11" s="18">
        <v>5848</v>
      </c>
      <c r="M11" s="2">
        <f>L11*N11/100</f>
        <v>4090.0912</v>
      </c>
      <c r="N11" s="3">
        <v>69.94</v>
      </c>
      <c r="O11" s="3">
        <f>L11/AF11*100000</f>
        <v>1256.7803385226384</v>
      </c>
      <c r="P11" s="2">
        <v>287</v>
      </c>
      <c r="Q11" s="2">
        <f>P11*R11/100</f>
        <v>245.98769999999996</v>
      </c>
      <c r="R11" s="3">
        <v>85.71</v>
      </c>
      <c r="S11" s="3">
        <f>P11/AF11*100000</f>
        <v>61.67851524555356</v>
      </c>
      <c r="T11" s="2">
        <v>3563</v>
      </c>
      <c r="U11" s="2">
        <f>T11*V11/100</f>
        <v>1953.9492</v>
      </c>
      <c r="V11" s="3">
        <v>54.84</v>
      </c>
      <c r="W11" s="3">
        <f>T11/AF11*100000</f>
        <v>765.7162014630917</v>
      </c>
      <c r="X11" s="2">
        <f t="shared" si="0"/>
        <v>1998</v>
      </c>
      <c r="Y11" s="2">
        <f t="shared" si="0"/>
        <v>1890.1542999999997</v>
      </c>
      <c r="Z11" s="3">
        <f>Y11/X11*100</f>
        <v>94.6023173173173</v>
      </c>
      <c r="AA11" s="3">
        <f>X11/AF11*100000</f>
        <v>429.3856218139931</v>
      </c>
      <c r="AB11" s="2">
        <v>112</v>
      </c>
      <c r="AC11" s="2">
        <v>182</v>
      </c>
      <c r="AD11" s="2">
        <v>258</v>
      </c>
      <c r="AE11" s="2">
        <v>79314</v>
      </c>
      <c r="AF11" s="2">
        <v>465316</v>
      </c>
      <c r="AH11" s="47" t="s">
        <v>130</v>
      </c>
      <c r="AI11" s="95">
        <v>1484.21</v>
      </c>
    </row>
    <row r="12" spans="1:40" ht="24" customHeight="1">
      <c r="A12" s="38"/>
      <c r="B12" s="26"/>
      <c r="C12" s="26"/>
      <c r="D12" s="91"/>
      <c r="E12" s="92"/>
      <c r="F12" s="26"/>
      <c r="G12" s="26"/>
      <c r="H12" s="91"/>
      <c r="I12" s="91"/>
      <c r="J12" s="26"/>
      <c r="K12" s="39" t="s">
        <v>1051</v>
      </c>
      <c r="L12" s="18">
        <v>6903</v>
      </c>
      <c r="M12" s="2">
        <f>L12*N12/100</f>
        <v>4437.2484</v>
      </c>
      <c r="N12" s="3">
        <v>64.28</v>
      </c>
      <c r="O12" s="3">
        <f>L12/AF12*100000</f>
        <v>1484.2129027403005</v>
      </c>
      <c r="P12" s="2">
        <v>188</v>
      </c>
      <c r="Q12" s="2">
        <f>P12*R12/100</f>
        <v>153.9908</v>
      </c>
      <c r="R12" s="3">
        <v>81.91</v>
      </c>
      <c r="S12" s="3">
        <f>P12/AF12*100000</f>
        <v>40.42184929960546</v>
      </c>
      <c r="T12" s="2">
        <v>4114</v>
      </c>
      <c r="U12" s="2">
        <f>T12*V12/100</f>
        <v>1912.1872</v>
      </c>
      <c r="V12" s="3">
        <v>46.48</v>
      </c>
      <c r="W12" s="3">
        <f>T12/AF12*100000</f>
        <v>884.5504681839193</v>
      </c>
      <c r="X12" s="2">
        <f t="shared" si="0"/>
        <v>2601</v>
      </c>
      <c r="Y12" s="2">
        <f t="shared" si="0"/>
        <v>2371.0704000000005</v>
      </c>
      <c r="Z12" s="3">
        <f>Y12/X12*100</f>
        <v>91.15995386389852</v>
      </c>
      <c r="AA12" s="3">
        <f>X12/AF12*100000</f>
        <v>559.2405852567755</v>
      </c>
      <c r="AB12" s="2">
        <v>195</v>
      </c>
      <c r="AC12" s="2">
        <v>257</v>
      </c>
      <c r="AD12" s="2">
        <v>164</v>
      </c>
      <c r="AE12" s="2">
        <v>38304</v>
      </c>
      <c r="AF12" s="2">
        <v>465095</v>
      </c>
      <c r="AH12" s="47" t="s">
        <v>132</v>
      </c>
      <c r="AI12" s="95">
        <v>1641.06</v>
      </c>
      <c r="AJ12" s="7"/>
      <c r="AK12" s="27" t="s">
        <v>1016</v>
      </c>
      <c r="AL12" s="97">
        <v>1676</v>
      </c>
      <c r="AM12" s="97">
        <v>72</v>
      </c>
      <c r="AN12" s="97">
        <v>28</v>
      </c>
    </row>
    <row r="13" spans="1:40" ht="24" customHeight="1">
      <c r="A13" s="38"/>
      <c r="B13" s="26"/>
      <c r="C13" s="26"/>
      <c r="D13" s="91"/>
      <c r="E13" s="92"/>
      <c r="F13" s="26"/>
      <c r="G13" s="26"/>
      <c r="H13" s="91"/>
      <c r="I13" s="91"/>
      <c r="J13" s="26"/>
      <c r="K13" s="39" t="s">
        <v>1052</v>
      </c>
      <c r="L13" s="18">
        <v>7639</v>
      </c>
      <c r="M13" s="2">
        <f>L13*N13/100</f>
        <v>4859.9318</v>
      </c>
      <c r="N13" s="3">
        <v>63.62</v>
      </c>
      <c r="O13" s="3">
        <f>L13/AF13*100000</f>
        <v>1641.0558268330565</v>
      </c>
      <c r="P13" s="2">
        <v>185</v>
      </c>
      <c r="Q13" s="2">
        <f>P13*R13/100</f>
        <v>144.00400000000002</v>
      </c>
      <c r="R13" s="3">
        <v>77.84</v>
      </c>
      <c r="S13" s="3">
        <f>P13/AF13*100000</f>
        <v>39.74281031078878</v>
      </c>
      <c r="T13" s="2">
        <v>4609</v>
      </c>
      <c r="U13" s="2">
        <f>T13*V13/100</f>
        <v>2550.1597</v>
      </c>
      <c r="V13" s="3">
        <v>55.33</v>
      </c>
      <c r="W13" s="3">
        <f>T13/AF13*100000</f>
        <v>990.1330417428404</v>
      </c>
      <c r="X13" s="2">
        <f t="shared" si="0"/>
        <v>2845</v>
      </c>
      <c r="Y13" s="2">
        <f t="shared" si="0"/>
        <v>2165.7681000000002</v>
      </c>
      <c r="Z13" s="3">
        <f>Y13/X13*100</f>
        <v>76.1254165202109</v>
      </c>
      <c r="AA13" s="3">
        <f>X13/AF13*100000</f>
        <v>611.1799747794274</v>
      </c>
      <c r="AB13" s="2">
        <v>88</v>
      </c>
      <c r="AC13" s="2">
        <v>166</v>
      </c>
      <c r="AD13" s="2">
        <v>536</v>
      </c>
      <c r="AE13" s="2">
        <v>38797</v>
      </c>
      <c r="AF13" s="2">
        <v>465493</v>
      </c>
      <c r="AH13" s="47" t="s">
        <v>134</v>
      </c>
      <c r="AI13" s="95">
        <v>1583</v>
      </c>
      <c r="AJ13" s="7"/>
      <c r="AK13" s="87" t="s">
        <v>124</v>
      </c>
      <c r="AL13" s="97">
        <v>1775</v>
      </c>
      <c r="AM13" s="97">
        <v>53</v>
      </c>
      <c r="AN13" s="97">
        <v>37</v>
      </c>
    </row>
    <row r="14" spans="1:40" ht="24" customHeight="1">
      <c r="A14" s="38"/>
      <c r="B14" s="26"/>
      <c r="C14" s="26"/>
      <c r="D14" s="91"/>
      <c r="E14" s="92"/>
      <c r="F14" s="26"/>
      <c r="G14" s="26"/>
      <c r="H14" s="91"/>
      <c r="I14" s="91"/>
      <c r="J14" s="26"/>
      <c r="K14" s="39"/>
      <c r="L14" s="18"/>
      <c r="M14" s="2"/>
      <c r="N14" s="3"/>
      <c r="O14" s="3"/>
      <c r="P14" s="2"/>
      <c r="Q14" s="2"/>
      <c r="R14" s="3"/>
      <c r="S14" s="3"/>
      <c r="T14" s="2"/>
      <c r="U14" s="2"/>
      <c r="V14" s="3"/>
      <c r="W14" s="3"/>
      <c r="X14" s="2"/>
      <c r="Y14" s="2"/>
      <c r="Z14" s="3"/>
      <c r="AA14" s="3"/>
      <c r="AB14" s="2"/>
      <c r="AC14" s="2"/>
      <c r="AD14" s="2"/>
      <c r="AE14" s="2"/>
      <c r="AF14" s="2"/>
      <c r="AH14" s="47" t="s">
        <v>135</v>
      </c>
      <c r="AI14" s="95">
        <v>1569.78</v>
      </c>
      <c r="AK14" s="87" t="s">
        <v>125</v>
      </c>
      <c r="AL14" s="97">
        <v>1932</v>
      </c>
      <c r="AM14" s="97">
        <v>17</v>
      </c>
      <c r="AN14" s="97">
        <v>35</v>
      </c>
    </row>
    <row r="15" spans="1:40" ht="24" customHeight="1">
      <c r="A15" s="38"/>
      <c r="B15" s="26"/>
      <c r="C15" s="26"/>
      <c r="D15" s="91"/>
      <c r="E15" s="92"/>
      <c r="F15" s="26"/>
      <c r="G15" s="26"/>
      <c r="H15" s="91"/>
      <c r="I15" s="91"/>
      <c r="J15" s="26"/>
      <c r="K15" s="39" t="s">
        <v>1053</v>
      </c>
      <c r="L15" s="18">
        <v>7364</v>
      </c>
      <c r="M15" s="2">
        <f>L15*N15/100</f>
        <v>5204.1388</v>
      </c>
      <c r="N15" s="3">
        <v>70.67</v>
      </c>
      <c r="O15" s="3">
        <f>L15/AF15*100000</f>
        <v>1583.8159986063108</v>
      </c>
      <c r="P15" s="2">
        <v>256</v>
      </c>
      <c r="Q15" s="2">
        <f>P15*R15/100</f>
        <v>212</v>
      </c>
      <c r="R15" s="3">
        <f>(212/256)*100</f>
        <v>82.8125</v>
      </c>
      <c r="S15" s="3">
        <f>P15/AF15*100000</f>
        <v>55.059328577297066</v>
      </c>
      <c r="T15" s="2">
        <v>4297</v>
      </c>
      <c r="U15" s="2">
        <f>T15*V15/100</f>
        <v>2737.6187</v>
      </c>
      <c r="V15" s="3">
        <v>63.71</v>
      </c>
      <c r="W15" s="3">
        <f>T15/AF15*100000</f>
        <v>924.1794331900213</v>
      </c>
      <c r="X15" s="2">
        <f>L15-P15-T15</f>
        <v>2811</v>
      </c>
      <c r="Y15" s="2">
        <f>M15-Q15-U15</f>
        <v>2254.5200999999997</v>
      </c>
      <c r="Z15" s="3">
        <f>Y15/X15*100</f>
        <v>80.20348986125933</v>
      </c>
      <c r="AA15" s="3">
        <f>X15/AF15*100000</f>
        <v>604.5772368389923</v>
      </c>
      <c r="AB15" s="2">
        <v>195</v>
      </c>
      <c r="AC15" s="2">
        <v>216</v>
      </c>
      <c r="AD15" s="2">
        <v>266</v>
      </c>
      <c r="AE15" s="2">
        <v>41591</v>
      </c>
      <c r="AF15" s="2">
        <v>464953</v>
      </c>
      <c r="AH15" s="98" t="s">
        <v>137</v>
      </c>
      <c r="AI15" s="95">
        <v>1584</v>
      </c>
      <c r="AK15" s="87" t="s">
        <v>127</v>
      </c>
      <c r="AL15" s="99">
        <v>1896</v>
      </c>
      <c r="AM15" s="99">
        <v>36</v>
      </c>
      <c r="AN15" s="99">
        <v>26</v>
      </c>
    </row>
    <row r="16" spans="1:35" ht="24" customHeight="1">
      <c r="A16" s="38"/>
      <c r="B16" s="26"/>
      <c r="C16" s="26"/>
      <c r="D16" s="91"/>
      <c r="E16" s="92"/>
      <c r="F16" s="26"/>
      <c r="G16" s="26"/>
      <c r="H16" s="91"/>
      <c r="I16" s="91"/>
      <c r="J16" s="26"/>
      <c r="K16" s="39" t="s">
        <v>1054</v>
      </c>
      <c r="L16" s="18">
        <v>7279</v>
      </c>
      <c r="M16" s="2">
        <v>5195</v>
      </c>
      <c r="N16" s="3">
        <v>71.37</v>
      </c>
      <c r="O16" s="3">
        <v>1569.78</v>
      </c>
      <c r="P16" s="2">
        <v>211</v>
      </c>
      <c r="Q16" s="2">
        <v>186</v>
      </c>
      <c r="R16" s="3">
        <v>88.15</v>
      </c>
      <c r="S16" s="3">
        <v>45.5</v>
      </c>
      <c r="T16" s="2">
        <v>4142</v>
      </c>
      <c r="U16" s="2">
        <v>2733</v>
      </c>
      <c r="V16" s="3">
        <v>65.98</v>
      </c>
      <c r="W16" s="3">
        <v>893.26</v>
      </c>
      <c r="X16" s="2">
        <v>2926</v>
      </c>
      <c r="Y16" s="2">
        <v>2276</v>
      </c>
      <c r="Z16" s="3">
        <v>77.78</v>
      </c>
      <c r="AA16" s="3">
        <v>631.02</v>
      </c>
      <c r="AB16" s="2">
        <f>AB17+AB18+AB19+AB20</f>
        <v>178</v>
      </c>
      <c r="AC16" s="2">
        <f>AC17+AC18+AC19+AC20</f>
        <v>220</v>
      </c>
      <c r="AD16" s="2">
        <f>AD17+AD18+AD19+AD20</f>
        <v>126</v>
      </c>
      <c r="AE16" s="2">
        <f>AE17+AE18+AE19+AE20</f>
        <v>44214</v>
      </c>
      <c r="AF16" s="2">
        <v>463696</v>
      </c>
      <c r="AH16" s="98" t="s">
        <v>138</v>
      </c>
      <c r="AI16" s="95">
        <v>1787</v>
      </c>
    </row>
    <row r="17" spans="1:35" ht="24" customHeight="1" hidden="1">
      <c r="A17" s="38"/>
      <c r="B17" s="26"/>
      <c r="C17" s="26"/>
      <c r="D17" s="91"/>
      <c r="E17" s="92"/>
      <c r="F17" s="26"/>
      <c r="G17" s="26"/>
      <c r="H17" s="91"/>
      <c r="I17" s="91"/>
      <c r="J17" s="26"/>
      <c r="K17" s="63" t="s">
        <v>119</v>
      </c>
      <c r="L17" s="18">
        <v>1676</v>
      </c>
      <c r="M17" s="2">
        <f>L17*N17/100</f>
        <v>1315.9951999999998</v>
      </c>
      <c r="N17" s="3">
        <v>78.52</v>
      </c>
      <c r="O17" s="3">
        <f aca="true" t="shared" si="1" ref="O17:O35">L17/AF17*100000</f>
        <v>361.18276580659483</v>
      </c>
      <c r="P17" s="2">
        <v>51</v>
      </c>
      <c r="Q17" s="2">
        <f>P17*R17/100</f>
        <v>50.0004</v>
      </c>
      <c r="R17" s="3">
        <v>98.04</v>
      </c>
      <c r="S17" s="3">
        <f>P17/AF17*100000</f>
        <v>10.99064502156106</v>
      </c>
      <c r="T17" s="2">
        <v>986</v>
      </c>
      <c r="U17" s="2">
        <f>T17*V17/100</f>
        <v>745.0216</v>
      </c>
      <c r="V17" s="3">
        <v>75.56</v>
      </c>
      <c r="W17" s="3">
        <f aca="true" t="shared" si="2" ref="W17:W35">T17/AF17*100000</f>
        <v>212.48580375018048</v>
      </c>
      <c r="X17" s="2">
        <f>L17-P17-T17</f>
        <v>639</v>
      </c>
      <c r="Y17" s="2">
        <f>M17-Q17-U17</f>
        <v>520.9731999999999</v>
      </c>
      <c r="Z17" s="3">
        <f>Y17/X17*100</f>
        <v>81.52945226917056</v>
      </c>
      <c r="AA17" s="3">
        <f aca="true" t="shared" si="3" ref="AA17:AA35">X17/AF17*100000</f>
        <v>137.70631703485327</v>
      </c>
      <c r="AB17" s="2">
        <v>72</v>
      </c>
      <c r="AC17" s="2">
        <v>103</v>
      </c>
      <c r="AD17" s="2">
        <v>28</v>
      </c>
      <c r="AE17" s="56">
        <v>2248</v>
      </c>
      <c r="AF17" s="2">
        <v>464031</v>
      </c>
      <c r="AH17" s="98" t="s">
        <v>1055</v>
      </c>
      <c r="AI17" s="95">
        <f>7791/460771*100000</f>
        <v>1690.8616210655618</v>
      </c>
    </row>
    <row r="18" spans="1:35" ht="24" customHeight="1" hidden="1">
      <c r="A18" s="38"/>
      <c r="B18" s="26"/>
      <c r="C18" s="26"/>
      <c r="D18" s="91"/>
      <c r="E18" s="92"/>
      <c r="F18" s="26"/>
      <c r="G18" s="26"/>
      <c r="H18" s="91"/>
      <c r="I18" s="91"/>
      <c r="J18" s="26"/>
      <c r="K18" s="63" t="s">
        <v>120</v>
      </c>
      <c r="L18" s="18">
        <v>1775</v>
      </c>
      <c r="M18" s="2">
        <v>1386</v>
      </c>
      <c r="N18" s="3">
        <v>78.08</v>
      </c>
      <c r="O18" s="3">
        <f t="shared" si="1"/>
        <v>382.72456768295314</v>
      </c>
      <c r="P18" s="2">
        <v>67</v>
      </c>
      <c r="Q18" s="2">
        <f>P18*R18/100</f>
        <v>58.0019</v>
      </c>
      <c r="R18" s="3">
        <v>86.57</v>
      </c>
      <c r="S18" s="3">
        <f>P18/AF18*100000</f>
        <v>14.446504808314286</v>
      </c>
      <c r="T18" s="2">
        <v>1046</v>
      </c>
      <c r="U18" s="2">
        <f>T18*V18/100</f>
        <v>805.0015999999999</v>
      </c>
      <c r="V18" s="3">
        <v>76.96</v>
      </c>
      <c r="W18" s="3">
        <f t="shared" si="2"/>
        <v>225.53797058950366</v>
      </c>
      <c r="X18" s="2">
        <v>662</v>
      </c>
      <c r="Y18" s="2">
        <f>M18-Q18-U18</f>
        <v>522.9965000000001</v>
      </c>
      <c r="Z18" s="3">
        <v>79</v>
      </c>
      <c r="AA18" s="3">
        <f t="shared" si="3"/>
        <v>142.74009228513518</v>
      </c>
      <c r="AB18" s="2">
        <v>53</v>
      </c>
      <c r="AC18" s="2">
        <v>52</v>
      </c>
      <c r="AD18" s="2">
        <v>37</v>
      </c>
      <c r="AE18" s="2">
        <v>17989</v>
      </c>
      <c r="AF18" s="2">
        <v>463780</v>
      </c>
      <c r="AH18" s="47" t="s">
        <v>1056</v>
      </c>
      <c r="AI18" s="100">
        <v>759.63</v>
      </c>
    </row>
    <row r="19" spans="1:40" ht="24" customHeight="1" hidden="1">
      <c r="A19" s="38"/>
      <c r="B19" s="26"/>
      <c r="C19" s="26"/>
      <c r="D19" s="91"/>
      <c r="E19" s="92"/>
      <c r="F19" s="26"/>
      <c r="G19" s="26"/>
      <c r="H19" s="91"/>
      <c r="I19" s="91"/>
      <c r="J19" s="26"/>
      <c r="K19" s="63" t="s">
        <v>121</v>
      </c>
      <c r="L19" s="18">
        <v>1932</v>
      </c>
      <c r="M19" s="2">
        <v>1225</v>
      </c>
      <c r="N19" s="3">
        <v>63.41</v>
      </c>
      <c r="O19" s="3">
        <f t="shared" si="1"/>
        <v>416.6343192816293</v>
      </c>
      <c r="P19" s="2">
        <v>47</v>
      </c>
      <c r="Q19" s="2">
        <v>38</v>
      </c>
      <c r="R19" s="3">
        <v>80.85</v>
      </c>
      <c r="S19" s="3">
        <f>P19/AF19*100000</f>
        <v>10.13551397838332</v>
      </c>
      <c r="T19" s="2">
        <v>1079</v>
      </c>
      <c r="U19" s="2">
        <v>555</v>
      </c>
      <c r="V19" s="3">
        <v>51.44</v>
      </c>
      <c r="W19" s="3">
        <f t="shared" si="2"/>
        <v>232.68552303565113</v>
      </c>
      <c r="X19" s="2">
        <v>806</v>
      </c>
      <c r="Y19" s="2">
        <v>632</v>
      </c>
      <c r="Z19" s="3">
        <v>78.41</v>
      </c>
      <c r="AA19" s="3">
        <f t="shared" si="3"/>
        <v>173.81328226759481</v>
      </c>
      <c r="AB19" s="2">
        <v>17</v>
      </c>
      <c r="AC19" s="2">
        <v>19</v>
      </c>
      <c r="AD19" s="2">
        <v>35</v>
      </c>
      <c r="AE19" s="2">
        <v>14409</v>
      </c>
      <c r="AF19" s="2">
        <v>463716</v>
      </c>
      <c r="AK19" s="101" t="s">
        <v>1057</v>
      </c>
      <c r="AL19" s="102">
        <v>1693</v>
      </c>
      <c r="AM19" s="102">
        <v>43</v>
      </c>
      <c r="AN19" s="103">
        <v>28</v>
      </c>
    </row>
    <row r="20" spans="1:32" ht="24" customHeight="1" hidden="1">
      <c r="A20" s="38"/>
      <c r="B20" s="26"/>
      <c r="C20" s="26"/>
      <c r="D20" s="91"/>
      <c r="E20" s="92"/>
      <c r="F20" s="26"/>
      <c r="G20" s="26"/>
      <c r="H20" s="91"/>
      <c r="I20" s="91"/>
      <c r="J20" s="26"/>
      <c r="K20" s="63" t="s">
        <v>122</v>
      </c>
      <c r="L20" s="18">
        <v>1896</v>
      </c>
      <c r="M20" s="2">
        <v>1268</v>
      </c>
      <c r="N20" s="3">
        <v>66.88</v>
      </c>
      <c r="O20" s="3">
        <f t="shared" si="1"/>
        <v>409.2336581733415</v>
      </c>
      <c r="P20" s="2">
        <v>46</v>
      </c>
      <c r="Q20" s="2">
        <v>40</v>
      </c>
      <c r="R20" s="3">
        <v>86.96</v>
      </c>
      <c r="S20" s="3">
        <f aca="true" t="shared" si="4" ref="S20:S35">P20/AF20*100000</f>
        <v>9.92866470251778</v>
      </c>
      <c r="T20" s="2">
        <v>1031</v>
      </c>
      <c r="U20" s="2">
        <v>628</v>
      </c>
      <c r="V20" s="3">
        <v>60.91</v>
      </c>
      <c r="W20" s="3">
        <f t="shared" si="2"/>
        <v>222.53159365860503</v>
      </c>
      <c r="X20" s="2">
        <v>819</v>
      </c>
      <c r="Y20" s="2">
        <v>600</v>
      </c>
      <c r="Z20" s="3">
        <v>73.26</v>
      </c>
      <c r="AA20" s="3">
        <f t="shared" si="3"/>
        <v>176.77339981221874</v>
      </c>
      <c r="AB20" s="2">
        <v>36</v>
      </c>
      <c r="AC20" s="2">
        <v>46</v>
      </c>
      <c r="AD20" s="2">
        <v>26</v>
      </c>
      <c r="AE20" s="2">
        <v>9568</v>
      </c>
      <c r="AF20" s="2">
        <v>463305</v>
      </c>
    </row>
    <row r="21" spans="1:35" ht="21" customHeight="1">
      <c r="A21" s="38"/>
      <c r="B21" s="26"/>
      <c r="C21" s="26"/>
      <c r="D21" s="91"/>
      <c r="E21" s="92"/>
      <c r="F21" s="26"/>
      <c r="G21" s="26"/>
      <c r="H21" s="91"/>
      <c r="I21" s="91"/>
      <c r="J21" s="26"/>
      <c r="K21" s="39" t="s">
        <v>1058</v>
      </c>
      <c r="L21" s="18">
        <v>7332</v>
      </c>
      <c r="M21" s="2">
        <v>5036</v>
      </c>
      <c r="N21" s="3">
        <f aca="true" t="shared" si="5" ref="N21:N35">M21/L21*100</f>
        <v>68.68521549372613</v>
      </c>
      <c r="O21" s="3">
        <f t="shared" si="1"/>
        <v>1584.3175895554316</v>
      </c>
      <c r="P21" s="2">
        <v>136</v>
      </c>
      <c r="Q21" s="2">
        <v>133</v>
      </c>
      <c r="R21" s="3">
        <f aca="true" t="shared" si="6" ref="R21:R35">Q21/P21*100</f>
        <v>97.79411764705883</v>
      </c>
      <c r="S21" s="3">
        <f t="shared" si="4"/>
        <v>29.38723297593272</v>
      </c>
      <c r="T21" s="2">
        <v>3793</v>
      </c>
      <c r="U21" s="2">
        <v>2168</v>
      </c>
      <c r="V21" s="3">
        <f aca="true" t="shared" si="7" ref="V21:V35">U21/T21*100</f>
        <v>57.15792248879515</v>
      </c>
      <c r="W21" s="3">
        <f t="shared" si="2"/>
        <v>819.6012843949471</v>
      </c>
      <c r="X21" s="2">
        <v>3403</v>
      </c>
      <c r="Y21" s="2">
        <v>2735</v>
      </c>
      <c r="Z21" s="3">
        <f aca="true" t="shared" si="8" ref="Z21:Z35">Y21/X21*100</f>
        <v>80.37026153394065</v>
      </c>
      <c r="AA21" s="3">
        <f t="shared" si="3"/>
        <v>735.3290721845518</v>
      </c>
      <c r="AB21" s="2">
        <v>176</v>
      </c>
      <c r="AC21" s="2">
        <v>221</v>
      </c>
      <c r="AD21" s="2">
        <v>104</v>
      </c>
      <c r="AE21" s="2">
        <v>43787</v>
      </c>
      <c r="AF21" s="2">
        <v>462786</v>
      </c>
      <c r="AH21" s="98" t="s">
        <v>1005</v>
      </c>
      <c r="AI21" s="95">
        <v>1690</v>
      </c>
    </row>
    <row r="22" spans="1:40" ht="24" customHeight="1" hidden="1">
      <c r="A22" s="38"/>
      <c r="B22" s="26"/>
      <c r="C22" s="26"/>
      <c r="D22" s="91"/>
      <c r="E22" s="92"/>
      <c r="F22" s="26"/>
      <c r="G22" s="26"/>
      <c r="H22" s="91"/>
      <c r="I22" s="91"/>
      <c r="J22" s="26"/>
      <c r="K22" s="63" t="s">
        <v>1059</v>
      </c>
      <c r="L22" s="18">
        <v>1693</v>
      </c>
      <c r="M22" s="2">
        <v>1230</v>
      </c>
      <c r="N22" s="3">
        <f t="shared" si="5"/>
        <v>72.6520968694625</v>
      </c>
      <c r="O22" s="3">
        <f t="shared" si="1"/>
        <v>365.6413734120625</v>
      </c>
      <c r="P22" s="2">
        <v>33</v>
      </c>
      <c r="Q22" s="2">
        <v>31</v>
      </c>
      <c r="R22" s="3">
        <f t="shared" si="6"/>
        <v>93.93939393939394</v>
      </c>
      <c r="S22" s="3">
        <f t="shared" si="4"/>
        <v>7.127091153336127</v>
      </c>
      <c r="T22" s="2">
        <v>872</v>
      </c>
      <c r="U22" s="2">
        <v>529</v>
      </c>
      <c r="V22" s="3">
        <f t="shared" si="7"/>
        <v>60.6651376146789</v>
      </c>
      <c r="W22" s="3">
        <f t="shared" si="2"/>
        <v>188.32798441542735</v>
      </c>
      <c r="X22" s="2">
        <f aca="true" t="shared" si="9" ref="X22:X35">L22-P22-T22</f>
        <v>788</v>
      </c>
      <c r="Y22" s="2">
        <f aca="true" t="shared" si="10" ref="Y22:Y35">M22-Q22-U22</f>
        <v>670</v>
      </c>
      <c r="Z22" s="3">
        <f t="shared" si="8"/>
        <v>85.0253807106599</v>
      </c>
      <c r="AA22" s="3">
        <f t="shared" si="3"/>
        <v>170.18629784329903</v>
      </c>
      <c r="AB22" s="2">
        <v>43</v>
      </c>
      <c r="AC22" s="2">
        <v>52</v>
      </c>
      <c r="AD22" s="2">
        <v>28</v>
      </c>
      <c r="AE22" s="2">
        <v>15146</v>
      </c>
      <c r="AF22" s="2">
        <v>463022</v>
      </c>
      <c r="AH22" s="98" t="s">
        <v>152</v>
      </c>
      <c r="AK22" s="84" t="s">
        <v>131</v>
      </c>
      <c r="AL22" s="97">
        <v>1737</v>
      </c>
      <c r="AM22" s="97">
        <v>40</v>
      </c>
      <c r="AN22" s="97">
        <v>20</v>
      </c>
    </row>
    <row r="23" spans="1:40" ht="24" customHeight="1" hidden="1">
      <c r="A23" s="38"/>
      <c r="B23" s="104"/>
      <c r="C23" s="104"/>
      <c r="D23" s="104"/>
      <c r="E23" s="104"/>
      <c r="F23" s="104"/>
      <c r="G23" s="104"/>
      <c r="H23" s="104"/>
      <c r="I23" s="104"/>
      <c r="J23" s="104"/>
      <c r="K23" s="63" t="s">
        <v>97</v>
      </c>
      <c r="L23" s="18">
        <v>1737</v>
      </c>
      <c r="M23" s="2">
        <v>1196</v>
      </c>
      <c r="N23" s="3">
        <f t="shared" si="5"/>
        <v>68.85434657455383</v>
      </c>
      <c r="O23" s="3">
        <f t="shared" si="1"/>
        <v>375.5383364754311</v>
      </c>
      <c r="P23" s="2">
        <v>33</v>
      </c>
      <c r="Q23" s="2">
        <v>28</v>
      </c>
      <c r="R23" s="3">
        <f t="shared" si="6"/>
        <v>84.84848484848484</v>
      </c>
      <c r="S23" s="3">
        <f t="shared" si="4"/>
        <v>7.134579794870021</v>
      </c>
      <c r="T23" s="2">
        <v>912</v>
      </c>
      <c r="U23" s="2">
        <v>542</v>
      </c>
      <c r="V23" s="3">
        <f t="shared" si="7"/>
        <v>59.42982456140351</v>
      </c>
      <c r="W23" s="3">
        <f t="shared" si="2"/>
        <v>197.1738416036806</v>
      </c>
      <c r="X23" s="2">
        <f t="shared" si="9"/>
        <v>792</v>
      </c>
      <c r="Y23" s="2">
        <f t="shared" si="10"/>
        <v>626</v>
      </c>
      <c r="Z23" s="3">
        <f t="shared" si="8"/>
        <v>79.04040404040404</v>
      </c>
      <c r="AA23" s="3">
        <f t="shared" si="3"/>
        <v>171.2299150768805</v>
      </c>
      <c r="AB23" s="2">
        <v>40</v>
      </c>
      <c r="AC23" s="2">
        <v>51</v>
      </c>
      <c r="AD23" s="2">
        <v>20</v>
      </c>
      <c r="AE23" s="2">
        <v>7212</v>
      </c>
      <c r="AF23" s="2">
        <v>462536</v>
      </c>
      <c r="AH23" s="98" t="s">
        <v>153</v>
      </c>
      <c r="AK23" s="105" t="s">
        <v>1060</v>
      </c>
      <c r="AL23">
        <v>1928</v>
      </c>
      <c r="AM23">
        <v>54</v>
      </c>
      <c r="AN23">
        <v>24</v>
      </c>
    </row>
    <row r="24" spans="1:40" ht="24" customHeight="1" hidden="1">
      <c r="A24" s="38"/>
      <c r="B24" s="104"/>
      <c r="C24" s="104"/>
      <c r="D24" s="104"/>
      <c r="E24" s="104"/>
      <c r="F24" s="104"/>
      <c r="G24" s="104"/>
      <c r="H24" s="104"/>
      <c r="I24" s="104"/>
      <c r="J24" s="104"/>
      <c r="K24" s="63" t="s">
        <v>1061</v>
      </c>
      <c r="L24" s="18">
        <v>1928</v>
      </c>
      <c r="M24" s="2">
        <v>1300</v>
      </c>
      <c r="N24" s="3">
        <f t="shared" si="5"/>
        <v>67.42738589211619</v>
      </c>
      <c r="O24" s="3">
        <f t="shared" si="1"/>
        <v>417.0695671172662</v>
      </c>
      <c r="P24" s="2">
        <v>34</v>
      </c>
      <c r="Q24" s="2">
        <v>34</v>
      </c>
      <c r="R24" s="3">
        <f t="shared" si="6"/>
        <v>100</v>
      </c>
      <c r="S24" s="3">
        <f t="shared" si="4"/>
        <v>7.354961245843906</v>
      </c>
      <c r="T24" s="2">
        <v>976</v>
      </c>
      <c r="U24" s="2">
        <v>524</v>
      </c>
      <c r="V24" s="3">
        <f t="shared" si="7"/>
        <v>53.68852459016394</v>
      </c>
      <c r="W24" s="3">
        <f t="shared" si="2"/>
        <v>211.13065223363685</v>
      </c>
      <c r="X24" s="2">
        <f t="shared" si="9"/>
        <v>918</v>
      </c>
      <c r="Y24" s="2">
        <f t="shared" si="10"/>
        <v>742</v>
      </c>
      <c r="Z24" s="3">
        <f t="shared" si="8"/>
        <v>80.82788671023965</v>
      </c>
      <c r="AA24" s="3">
        <f t="shared" si="3"/>
        <v>198.58395363778544</v>
      </c>
      <c r="AB24" s="2">
        <v>54</v>
      </c>
      <c r="AC24" s="2">
        <v>66</v>
      </c>
      <c r="AD24" s="2">
        <v>24</v>
      </c>
      <c r="AE24" s="2">
        <v>11816</v>
      </c>
      <c r="AF24" s="2">
        <v>462273</v>
      </c>
      <c r="AH24" s="98" t="s">
        <v>154</v>
      </c>
      <c r="AK24" s="106" t="s">
        <v>1062</v>
      </c>
      <c r="AL24" s="97">
        <v>1974</v>
      </c>
      <c r="AM24" s="97">
        <v>39</v>
      </c>
      <c r="AN24" s="97">
        <v>32</v>
      </c>
    </row>
    <row r="25" spans="1:34" ht="24" customHeight="1" hidden="1">
      <c r="A25" s="38"/>
      <c r="B25" s="104"/>
      <c r="C25" s="104"/>
      <c r="D25" s="104"/>
      <c r="E25" s="104"/>
      <c r="F25" s="104"/>
      <c r="G25" s="104"/>
      <c r="H25" s="104"/>
      <c r="I25" s="104"/>
      <c r="J25" s="104"/>
      <c r="K25" s="63" t="s">
        <v>1063</v>
      </c>
      <c r="L25" s="18">
        <v>1974</v>
      </c>
      <c r="M25" s="2">
        <v>1310</v>
      </c>
      <c r="N25" s="3">
        <f t="shared" si="5"/>
        <v>66.3627152988855</v>
      </c>
      <c r="O25" s="3">
        <f t="shared" si="1"/>
        <v>427.0333297999606</v>
      </c>
      <c r="P25" s="2">
        <v>36</v>
      </c>
      <c r="Q25" s="2">
        <v>40</v>
      </c>
      <c r="R25" s="3">
        <f t="shared" si="6"/>
        <v>111.11111111111111</v>
      </c>
      <c r="S25" s="3">
        <f t="shared" si="4"/>
        <v>7.787841880850347</v>
      </c>
      <c r="T25" s="2">
        <v>1033</v>
      </c>
      <c r="U25" s="2">
        <v>573</v>
      </c>
      <c r="V25" s="3">
        <f t="shared" si="7"/>
        <v>55.469506292352364</v>
      </c>
      <c r="W25" s="3">
        <f t="shared" si="2"/>
        <v>223.46779619217796</v>
      </c>
      <c r="X25" s="2">
        <f t="shared" si="9"/>
        <v>905</v>
      </c>
      <c r="Y25" s="2">
        <f t="shared" si="10"/>
        <v>697</v>
      </c>
      <c r="Z25" s="3">
        <f t="shared" si="8"/>
        <v>77.01657458563535</v>
      </c>
      <c r="AA25" s="3">
        <f t="shared" si="3"/>
        <v>195.77769172693232</v>
      </c>
      <c r="AB25" s="2">
        <v>39</v>
      </c>
      <c r="AC25" s="2">
        <v>52</v>
      </c>
      <c r="AD25" s="2">
        <v>32</v>
      </c>
      <c r="AE25" s="2">
        <v>9613</v>
      </c>
      <c r="AF25" s="2">
        <v>462259</v>
      </c>
      <c r="AH25" s="98" t="s">
        <v>155</v>
      </c>
    </row>
    <row r="26" spans="1:35" ht="24" customHeight="1">
      <c r="A26" s="38"/>
      <c r="B26" s="104"/>
      <c r="C26" s="104"/>
      <c r="D26" s="104"/>
      <c r="E26" s="104"/>
      <c r="F26" s="104"/>
      <c r="G26" s="104"/>
      <c r="H26" s="104"/>
      <c r="I26" s="104"/>
      <c r="J26" s="104"/>
      <c r="K26" s="69" t="s">
        <v>1064</v>
      </c>
      <c r="L26" s="18">
        <v>8256</v>
      </c>
      <c r="M26" s="2">
        <v>5883</v>
      </c>
      <c r="N26" s="3">
        <f t="shared" si="5"/>
        <v>71.25726744186046</v>
      </c>
      <c r="O26" s="3">
        <f t="shared" si="1"/>
        <v>1787.2605728932147</v>
      </c>
      <c r="P26" s="2">
        <v>123</v>
      </c>
      <c r="Q26" s="2">
        <v>109</v>
      </c>
      <c r="R26" s="3">
        <f t="shared" si="6"/>
        <v>88.6178861788618</v>
      </c>
      <c r="S26" s="3">
        <f t="shared" si="4"/>
        <v>26.627065221156176</v>
      </c>
      <c r="T26" s="2">
        <v>4292</v>
      </c>
      <c r="U26" s="2">
        <v>2540</v>
      </c>
      <c r="V26" s="3">
        <f t="shared" si="7"/>
        <v>59.17986952469712</v>
      </c>
      <c r="W26" s="3">
        <f t="shared" si="2"/>
        <v>929.1330400748155</v>
      </c>
      <c r="X26" s="2">
        <f t="shared" si="9"/>
        <v>3841</v>
      </c>
      <c r="Y26" s="2">
        <f t="shared" si="10"/>
        <v>3234</v>
      </c>
      <c r="Z26" s="3">
        <f t="shared" si="8"/>
        <v>84.19682374381672</v>
      </c>
      <c r="AA26" s="3">
        <f t="shared" si="3"/>
        <v>831.500467597243</v>
      </c>
      <c r="AB26" s="2">
        <v>234</v>
      </c>
      <c r="AC26" s="2">
        <v>241</v>
      </c>
      <c r="AD26" s="2">
        <v>69</v>
      </c>
      <c r="AE26" s="2">
        <v>40875</v>
      </c>
      <c r="AF26" s="2">
        <v>461936</v>
      </c>
      <c r="AH26" s="98" t="s">
        <v>1065</v>
      </c>
      <c r="AI26" s="95">
        <v>1643</v>
      </c>
    </row>
    <row r="27" spans="1:32" ht="24" customHeight="1" hidden="1">
      <c r="A27" s="38"/>
      <c r="B27" s="104"/>
      <c r="C27" s="104"/>
      <c r="D27" s="104"/>
      <c r="E27" s="104"/>
      <c r="F27" s="104"/>
      <c r="G27" s="104"/>
      <c r="H27" s="104"/>
      <c r="I27" s="104"/>
      <c r="J27" s="104"/>
      <c r="K27" s="71" t="s">
        <v>1066</v>
      </c>
      <c r="L27" s="18">
        <v>1810</v>
      </c>
      <c r="M27" s="2">
        <v>1188</v>
      </c>
      <c r="N27" s="3">
        <f t="shared" si="5"/>
        <v>65.6353591160221</v>
      </c>
      <c r="O27" s="3">
        <f t="shared" si="1"/>
        <v>391.66298806401636</v>
      </c>
      <c r="P27" s="2">
        <v>19</v>
      </c>
      <c r="Q27" s="2">
        <v>15</v>
      </c>
      <c r="R27" s="3">
        <f t="shared" si="6"/>
        <v>78.94736842105263</v>
      </c>
      <c r="S27" s="3">
        <f t="shared" si="4"/>
        <v>4.111379432716194</v>
      </c>
      <c r="T27" s="2">
        <v>905</v>
      </c>
      <c r="U27" s="2">
        <v>506</v>
      </c>
      <c r="V27" s="3">
        <f t="shared" si="7"/>
        <v>55.91160220994475</v>
      </c>
      <c r="W27" s="3">
        <f t="shared" si="2"/>
        <v>195.83149403200818</v>
      </c>
      <c r="X27" s="2">
        <f t="shared" si="9"/>
        <v>886</v>
      </c>
      <c r="Y27" s="2">
        <f t="shared" si="10"/>
        <v>667</v>
      </c>
      <c r="Z27" s="3">
        <f t="shared" si="8"/>
        <v>75.2821670428894</v>
      </c>
      <c r="AA27" s="3">
        <f t="shared" si="3"/>
        <v>191.72011459929197</v>
      </c>
      <c r="AB27" s="2">
        <v>52</v>
      </c>
      <c r="AC27" s="2">
        <v>54</v>
      </c>
      <c r="AD27" s="2">
        <v>20</v>
      </c>
      <c r="AE27" s="2">
        <v>10337</v>
      </c>
      <c r="AF27" s="2">
        <v>462132</v>
      </c>
    </row>
    <row r="28" spans="1:32" ht="24" customHeight="1" hidden="1">
      <c r="A28" s="38"/>
      <c r="B28" s="104"/>
      <c r="C28" s="104"/>
      <c r="D28" s="104"/>
      <c r="E28" s="104"/>
      <c r="F28" s="104"/>
      <c r="G28" s="104"/>
      <c r="H28" s="104"/>
      <c r="I28" s="104"/>
      <c r="J28" s="104"/>
      <c r="K28" s="71" t="s">
        <v>97</v>
      </c>
      <c r="L28" s="18">
        <v>2081</v>
      </c>
      <c r="M28" s="2">
        <v>1445</v>
      </c>
      <c r="N28" s="3">
        <f t="shared" si="5"/>
        <v>69.43777030273907</v>
      </c>
      <c r="O28" s="3">
        <f t="shared" si="1"/>
        <v>450.59187548853816</v>
      </c>
      <c r="P28" s="2">
        <v>44</v>
      </c>
      <c r="Q28" s="2">
        <v>34</v>
      </c>
      <c r="R28" s="3">
        <f t="shared" si="6"/>
        <v>77.27272727272727</v>
      </c>
      <c r="S28" s="3">
        <f t="shared" si="4"/>
        <v>9.527170841660586</v>
      </c>
      <c r="T28" s="2">
        <v>1141</v>
      </c>
      <c r="U28" s="2">
        <v>692</v>
      </c>
      <c r="V28" s="3">
        <f t="shared" si="7"/>
        <v>60.64855390008764</v>
      </c>
      <c r="W28" s="3">
        <f t="shared" si="2"/>
        <v>247.05686205306202</v>
      </c>
      <c r="X28" s="2">
        <f t="shared" si="9"/>
        <v>896</v>
      </c>
      <c r="Y28" s="2">
        <f t="shared" si="10"/>
        <v>719</v>
      </c>
      <c r="Z28" s="3">
        <f t="shared" si="8"/>
        <v>80.24553571428571</v>
      </c>
      <c r="AA28" s="3">
        <f t="shared" si="3"/>
        <v>194.00784259381555</v>
      </c>
      <c r="AB28" s="2">
        <v>36</v>
      </c>
      <c r="AC28" s="2">
        <v>36</v>
      </c>
      <c r="AD28" s="2">
        <v>16</v>
      </c>
      <c r="AE28" s="2">
        <v>786</v>
      </c>
      <c r="AF28" s="2">
        <v>461837</v>
      </c>
    </row>
    <row r="29" spans="1:32" ht="24" customHeight="1" hidden="1">
      <c r="A29" s="38"/>
      <c r="B29" s="104"/>
      <c r="C29" s="104"/>
      <c r="D29" s="104"/>
      <c r="E29" s="104"/>
      <c r="F29" s="104"/>
      <c r="G29" s="104"/>
      <c r="H29" s="104"/>
      <c r="I29" s="104"/>
      <c r="J29" s="104"/>
      <c r="K29" s="71" t="s">
        <v>1061</v>
      </c>
      <c r="L29" s="18">
        <v>2320</v>
      </c>
      <c r="M29" s="2">
        <v>1732</v>
      </c>
      <c r="N29" s="3">
        <f t="shared" si="5"/>
        <v>74.6551724137931</v>
      </c>
      <c r="O29" s="3">
        <f t="shared" si="1"/>
        <v>502.6203418251618</v>
      </c>
      <c r="P29" s="2">
        <v>35</v>
      </c>
      <c r="Q29" s="2">
        <v>32</v>
      </c>
      <c r="R29" s="3">
        <f t="shared" si="6"/>
        <v>91.42857142857143</v>
      </c>
      <c r="S29" s="3">
        <f t="shared" si="4"/>
        <v>7.582634467189941</v>
      </c>
      <c r="T29" s="2">
        <v>1154</v>
      </c>
      <c r="U29" s="2">
        <v>721</v>
      </c>
      <c r="V29" s="3">
        <f t="shared" si="7"/>
        <v>62.47833622183708</v>
      </c>
      <c r="W29" s="3">
        <f t="shared" si="2"/>
        <v>250.01029071820548</v>
      </c>
      <c r="X29" s="2">
        <f t="shared" si="9"/>
        <v>1131</v>
      </c>
      <c r="Y29" s="2">
        <f t="shared" si="10"/>
        <v>979</v>
      </c>
      <c r="Z29" s="3">
        <f t="shared" si="8"/>
        <v>86.5605658709107</v>
      </c>
      <c r="AA29" s="3">
        <f t="shared" si="3"/>
        <v>245.02741663976636</v>
      </c>
      <c r="AB29" s="2">
        <v>93</v>
      </c>
      <c r="AC29" s="2">
        <v>92</v>
      </c>
      <c r="AD29" s="2">
        <v>19</v>
      </c>
      <c r="AE29" s="2">
        <v>22884</v>
      </c>
      <c r="AF29" s="2">
        <v>461581</v>
      </c>
    </row>
    <row r="30" spans="1:32" ht="24" customHeight="1" hidden="1">
      <c r="A30" s="38"/>
      <c r="B30" s="104"/>
      <c r="C30" s="104"/>
      <c r="D30" s="104"/>
      <c r="E30" s="104"/>
      <c r="F30" s="104"/>
      <c r="G30" s="104"/>
      <c r="H30" s="104"/>
      <c r="I30" s="104"/>
      <c r="J30" s="104"/>
      <c r="K30" s="71" t="s">
        <v>1063</v>
      </c>
      <c r="L30" s="18">
        <v>2045</v>
      </c>
      <c r="M30" s="2">
        <v>1518</v>
      </c>
      <c r="N30" s="3">
        <f t="shared" si="5"/>
        <v>74.22982885085575</v>
      </c>
      <c r="O30" s="3">
        <f t="shared" si="1"/>
        <v>443.0943368426982</v>
      </c>
      <c r="P30" s="2">
        <v>25</v>
      </c>
      <c r="Q30" s="2">
        <v>28</v>
      </c>
      <c r="R30" s="3">
        <f t="shared" si="6"/>
        <v>112.00000000000001</v>
      </c>
      <c r="S30" s="3">
        <f t="shared" si="4"/>
        <v>5.416801183896067</v>
      </c>
      <c r="T30" s="2">
        <v>1092</v>
      </c>
      <c r="U30" s="2">
        <v>621</v>
      </c>
      <c r="V30" s="3">
        <f t="shared" si="7"/>
        <v>56.86813186813187</v>
      </c>
      <c r="W30" s="3">
        <f t="shared" si="2"/>
        <v>236.6058757125802</v>
      </c>
      <c r="X30" s="2">
        <f t="shared" si="9"/>
        <v>928</v>
      </c>
      <c r="Y30" s="2">
        <f t="shared" si="10"/>
        <v>869</v>
      </c>
      <c r="Z30" s="3">
        <f t="shared" si="8"/>
        <v>93.64224137931035</v>
      </c>
      <c r="AA30" s="3">
        <f t="shared" si="3"/>
        <v>201.07165994622198</v>
      </c>
      <c r="AB30" s="2">
        <v>53</v>
      </c>
      <c r="AC30" s="2">
        <v>59</v>
      </c>
      <c r="AD30" s="2">
        <v>14</v>
      </c>
      <c r="AE30" s="2">
        <v>6868</v>
      </c>
      <c r="AF30" s="2">
        <v>461527</v>
      </c>
    </row>
    <row r="31" spans="1:35" ht="24" customHeight="1">
      <c r="A31" s="38"/>
      <c r="B31" s="104"/>
      <c r="C31" s="104"/>
      <c r="D31" s="104"/>
      <c r="E31" s="104"/>
      <c r="F31" s="104"/>
      <c r="G31" s="104"/>
      <c r="H31" s="104"/>
      <c r="I31" s="104"/>
      <c r="J31" s="104"/>
      <c r="K31" s="69" t="s">
        <v>1067</v>
      </c>
      <c r="L31" s="18">
        <f>SUM(L32:L35)</f>
        <v>7791</v>
      </c>
      <c r="M31" s="2">
        <f>SUM(M32:M35)</f>
        <v>5370</v>
      </c>
      <c r="N31" s="3">
        <f t="shared" si="5"/>
        <v>68.92568348093955</v>
      </c>
      <c r="O31" s="3">
        <f t="shared" si="1"/>
        <v>1689.9996963163169</v>
      </c>
      <c r="P31" s="2">
        <f>SUM(P32:P35)</f>
        <v>155</v>
      </c>
      <c r="Q31" s="2">
        <f>SUM(Q32:Q35)</f>
        <v>137</v>
      </c>
      <c r="R31" s="3">
        <f t="shared" si="6"/>
        <v>88.38709677419355</v>
      </c>
      <c r="S31" s="3">
        <f t="shared" si="4"/>
        <v>33.62212205481057</v>
      </c>
      <c r="T31" s="2">
        <f>SUM(T32:T35)</f>
        <v>3836</v>
      </c>
      <c r="U31" s="2">
        <f>SUM(U32:U35)</f>
        <v>2167</v>
      </c>
      <c r="V31" s="3">
        <f t="shared" si="7"/>
        <v>56.491136600625644</v>
      </c>
      <c r="W31" s="3">
        <f t="shared" si="2"/>
        <v>832.0932916274409</v>
      </c>
      <c r="X31" s="2">
        <f t="shared" si="9"/>
        <v>3800</v>
      </c>
      <c r="Y31" s="2">
        <f t="shared" si="10"/>
        <v>3066</v>
      </c>
      <c r="Z31" s="3">
        <f t="shared" si="8"/>
        <v>80.6842105263158</v>
      </c>
      <c r="AA31" s="3">
        <f t="shared" si="3"/>
        <v>824.2842826340656</v>
      </c>
      <c r="AB31" s="2">
        <f>SUM(AB32:AB35)</f>
        <v>289</v>
      </c>
      <c r="AC31" s="2">
        <f>SUM(AC32:AC35)</f>
        <v>318</v>
      </c>
      <c r="AD31" s="2">
        <f>SUM(AD32:AD35)</f>
        <v>89</v>
      </c>
      <c r="AE31" s="2">
        <f>SUM(AE32:AE35)</f>
        <v>21829</v>
      </c>
      <c r="AF31" s="2">
        <v>461006</v>
      </c>
      <c r="AH31" s="98" t="s">
        <v>1068</v>
      </c>
      <c r="AI31" s="95">
        <v>1562</v>
      </c>
    </row>
    <row r="32" spans="1:32" ht="24" customHeight="1" hidden="1">
      <c r="A32" s="38"/>
      <c r="B32" s="104"/>
      <c r="C32" s="104"/>
      <c r="D32" s="104"/>
      <c r="E32" s="104"/>
      <c r="F32" s="104"/>
      <c r="G32" s="104"/>
      <c r="H32" s="104"/>
      <c r="I32" s="104"/>
      <c r="J32" s="104"/>
      <c r="K32" s="71" t="s">
        <v>1066</v>
      </c>
      <c r="L32" s="18">
        <v>1987</v>
      </c>
      <c r="M32" s="2">
        <v>1383</v>
      </c>
      <c r="N32" s="3">
        <f t="shared" si="5"/>
        <v>69.60241570206341</v>
      </c>
      <c r="O32" s="3">
        <f t="shared" si="1"/>
        <v>430.69159923789044</v>
      </c>
      <c r="P32" s="17">
        <v>32</v>
      </c>
      <c r="Q32" s="17">
        <v>23</v>
      </c>
      <c r="R32" s="3">
        <f t="shared" si="6"/>
        <v>71.875</v>
      </c>
      <c r="S32" s="3">
        <f t="shared" si="4"/>
        <v>6.936150566488422</v>
      </c>
      <c r="T32" s="2">
        <v>957</v>
      </c>
      <c r="U32" s="2">
        <v>521</v>
      </c>
      <c r="V32" s="3">
        <f t="shared" si="7"/>
        <v>54.44096133751306</v>
      </c>
      <c r="W32" s="3">
        <f t="shared" si="2"/>
        <v>207.43425287904435</v>
      </c>
      <c r="X32" s="2">
        <f t="shared" si="9"/>
        <v>998</v>
      </c>
      <c r="Y32" s="2">
        <f t="shared" si="10"/>
        <v>839</v>
      </c>
      <c r="Z32" s="3">
        <f t="shared" si="8"/>
        <v>84.06813627254509</v>
      </c>
      <c r="AA32" s="3">
        <f t="shared" si="3"/>
        <v>216.32119579235768</v>
      </c>
      <c r="AB32" s="2">
        <v>78</v>
      </c>
      <c r="AC32" s="2">
        <v>84</v>
      </c>
      <c r="AD32" s="2">
        <v>22</v>
      </c>
      <c r="AE32" s="2">
        <v>2180</v>
      </c>
      <c r="AF32" s="2">
        <v>461351</v>
      </c>
    </row>
    <row r="33" spans="1:32" ht="24" customHeight="1" hidden="1">
      <c r="A33" s="38"/>
      <c r="B33" s="104"/>
      <c r="C33" s="104"/>
      <c r="D33" s="104"/>
      <c r="E33" s="104"/>
      <c r="F33" s="104"/>
      <c r="G33" s="104"/>
      <c r="H33" s="104"/>
      <c r="I33" s="104"/>
      <c r="J33" s="104"/>
      <c r="K33" s="71" t="s">
        <v>97</v>
      </c>
      <c r="L33" s="18">
        <v>1889</v>
      </c>
      <c r="M33" s="2">
        <v>1351</v>
      </c>
      <c r="N33" s="3">
        <f t="shared" si="5"/>
        <v>71.51932239280042</v>
      </c>
      <c r="O33" s="3">
        <f t="shared" si="1"/>
        <v>409.56504582401925</v>
      </c>
      <c r="P33" s="17">
        <v>43</v>
      </c>
      <c r="Q33" s="17">
        <v>39</v>
      </c>
      <c r="R33" s="3">
        <f t="shared" si="6"/>
        <v>90.69767441860465</v>
      </c>
      <c r="S33" s="3">
        <f t="shared" si="4"/>
        <v>9.323079391441414</v>
      </c>
      <c r="T33" s="2">
        <v>982</v>
      </c>
      <c r="U33" s="2">
        <v>630</v>
      </c>
      <c r="V33" s="3">
        <f t="shared" si="7"/>
        <v>64.15478615071282</v>
      </c>
      <c r="W33" s="3">
        <f t="shared" si="2"/>
        <v>212.91311540454575</v>
      </c>
      <c r="X33" s="2">
        <f t="shared" si="9"/>
        <v>864</v>
      </c>
      <c r="Y33" s="2">
        <f t="shared" si="10"/>
        <v>682</v>
      </c>
      <c r="Z33" s="3">
        <f t="shared" si="8"/>
        <v>78.93518518518519</v>
      </c>
      <c r="AA33" s="3">
        <f t="shared" si="3"/>
        <v>187.32885102803212</v>
      </c>
      <c r="AB33" s="2">
        <v>58</v>
      </c>
      <c r="AC33" s="2">
        <v>78</v>
      </c>
      <c r="AD33" s="2">
        <v>20</v>
      </c>
      <c r="AE33" s="2">
        <v>2690</v>
      </c>
      <c r="AF33" s="2">
        <v>461221</v>
      </c>
    </row>
    <row r="34" spans="1:32" ht="24" customHeight="1" hidden="1">
      <c r="A34" s="38"/>
      <c r="B34" s="104"/>
      <c r="C34" s="104"/>
      <c r="D34" s="104"/>
      <c r="E34" s="104"/>
      <c r="F34" s="104"/>
      <c r="G34" s="104"/>
      <c r="H34" s="104"/>
      <c r="I34" s="104"/>
      <c r="J34" s="104"/>
      <c r="K34" s="71" t="s">
        <v>1061</v>
      </c>
      <c r="L34" s="18">
        <v>2099</v>
      </c>
      <c r="M34" s="2">
        <v>1469</v>
      </c>
      <c r="N34" s="3">
        <f t="shared" si="5"/>
        <v>69.98570747975226</v>
      </c>
      <c r="O34" s="3">
        <f t="shared" si="1"/>
        <v>455.22269910842283</v>
      </c>
      <c r="P34" s="17">
        <v>39</v>
      </c>
      <c r="Q34" s="17">
        <v>29</v>
      </c>
      <c r="R34" s="3">
        <f t="shared" si="6"/>
        <v>74.35897435897436</v>
      </c>
      <c r="S34" s="3">
        <f t="shared" si="4"/>
        <v>8.458163537507618</v>
      </c>
      <c r="T34" s="2">
        <v>1024</v>
      </c>
      <c r="U34" s="2">
        <v>583</v>
      </c>
      <c r="V34" s="3">
        <f t="shared" si="7"/>
        <v>56.93359375</v>
      </c>
      <c r="W34" s="3">
        <f t="shared" si="2"/>
        <v>222.08101185661027</v>
      </c>
      <c r="X34" s="2">
        <f t="shared" si="9"/>
        <v>1036</v>
      </c>
      <c r="Y34" s="2">
        <f t="shared" si="10"/>
        <v>857</v>
      </c>
      <c r="Z34" s="3">
        <f t="shared" si="8"/>
        <v>82.72200772200772</v>
      </c>
      <c r="AA34" s="3">
        <f t="shared" si="3"/>
        <v>224.6835237143049</v>
      </c>
      <c r="AB34" s="17">
        <v>91</v>
      </c>
      <c r="AC34" s="17">
        <v>94</v>
      </c>
      <c r="AD34" s="2">
        <v>24</v>
      </c>
      <c r="AE34" s="2">
        <v>2618</v>
      </c>
      <c r="AF34" s="2">
        <v>461093</v>
      </c>
    </row>
    <row r="35" spans="1:32" ht="24" customHeight="1" hidden="1">
      <c r="A35" s="38"/>
      <c r="B35" s="104"/>
      <c r="C35" s="104"/>
      <c r="D35" s="104"/>
      <c r="E35" s="104"/>
      <c r="F35" s="104"/>
      <c r="G35" s="104"/>
      <c r="H35" s="104"/>
      <c r="I35" s="104"/>
      <c r="J35" s="104"/>
      <c r="K35" s="71" t="s">
        <v>1063</v>
      </c>
      <c r="L35" s="18">
        <v>1816</v>
      </c>
      <c r="M35" s="2">
        <v>1167</v>
      </c>
      <c r="N35" s="3">
        <f t="shared" si="5"/>
        <v>64.26211453744493</v>
      </c>
      <c r="O35" s="3">
        <f t="shared" si="1"/>
        <v>393.92112033249026</v>
      </c>
      <c r="P35" s="17">
        <v>41</v>
      </c>
      <c r="Q35" s="17">
        <v>46</v>
      </c>
      <c r="R35" s="3">
        <f t="shared" si="6"/>
        <v>112.19512195121952</v>
      </c>
      <c r="S35" s="3">
        <f t="shared" si="4"/>
        <v>8.893593575788602</v>
      </c>
      <c r="T35" s="2">
        <v>873</v>
      </c>
      <c r="U35" s="2">
        <v>433</v>
      </c>
      <c r="V35" s="3">
        <f t="shared" si="7"/>
        <v>49.59908361970218</v>
      </c>
      <c r="W35" s="3">
        <f t="shared" si="2"/>
        <v>189.3684680893524</v>
      </c>
      <c r="X35" s="2">
        <f t="shared" si="9"/>
        <v>902</v>
      </c>
      <c r="Y35" s="2">
        <f t="shared" si="10"/>
        <v>688</v>
      </c>
      <c r="Z35" s="3">
        <f t="shared" si="8"/>
        <v>76.27494456762749</v>
      </c>
      <c r="AA35" s="3">
        <f t="shared" si="3"/>
        <v>195.65905866734923</v>
      </c>
      <c r="AB35" s="17">
        <v>62</v>
      </c>
      <c r="AC35" s="17">
        <v>62</v>
      </c>
      <c r="AD35" s="2">
        <v>23</v>
      </c>
      <c r="AE35" s="2">
        <v>14341</v>
      </c>
      <c r="AF35" s="2">
        <v>461006</v>
      </c>
    </row>
    <row r="36" spans="1:32" ht="24" customHeight="1">
      <c r="A36" s="38"/>
      <c r="B36" s="104"/>
      <c r="C36" s="104"/>
      <c r="D36" s="104"/>
      <c r="E36" s="104"/>
      <c r="F36" s="104"/>
      <c r="G36" s="104"/>
      <c r="H36" s="104"/>
      <c r="I36" s="104"/>
      <c r="J36" s="104"/>
      <c r="K36" s="71"/>
      <c r="L36" s="18"/>
      <c r="M36" s="2"/>
      <c r="N36" s="3"/>
      <c r="O36" s="3"/>
      <c r="P36" s="17"/>
      <c r="Q36" s="17"/>
      <c r="R36" s="3"/>
      <c r="S36" s="3"/>
      <c r="T36" s="2"/>
      <c r="U36" s="2"/>
      <c r="V36" s="3"/>
      <c r="W36" s="3"/>
      <c r="X36" s="2"/>
      <c r="Y36" s="2"/>
      <c r="Z36" s="3"/>
      <c r="AA36" s="3"/>
      <c r="AB36" s="17"/>
      <c r="AC36" s="17"/>
      <c r="AD36" s="2"/>
      <c r="AE36" s="2"/>
      <c r="AF36" s="2"/>
    </row>
    <row r="37" spans="1:32" ht="24" customHeight="1">
      <c r="A37" s="38"/>
      <c r="B37" s="104"/>
      <c r="C37" s="104"/>
      <c r="D37" s="104"/>
      <c r="E37" s="104"/>
      <c r="F37" s="104"/>
      <c r="G37" s="104"/>
      <c r="H37" s="104"/>
      <c r="I37" s="104"/>
      <c r="J37" s="104"/>
      <c r="K37" s="69" t="s">
        <v>1069</v>
      </c>
      <c r="L37" s="18">
        <v>7563</v>
      </c>
      <c r="M37" s="2">
        <v>5956</v>
      </c>
      <c r="N37" s="3">
        <f aca="true" t="shared" si="11" ref="N37:N45">M37/L37*100</f>
        <v>78.75181806161577</v>
      </c>
      <c r="O37" s="3">
        <f aca="true" t="shared" si="12" ref="O37:O45">L37/AF37*100000</f>
        <v>1642.6591835138963</v>
      </c>
      <c r="P37" s="17">
        <v>132</v>
      </c>
      <c r="Q37" s="17">
        <v>127</v>
      </c>
      <c r="R37" s="3">
        <f aca="true" t="shared" si="13" ref="R37:R45">Q37/P37*100</f>
        <v>96.21212121212122</v>
      </c>
      <c r="S37" s="3">
        <f aca="true" t="shared" si="14" ref="S37:S45">P37/AF37*100000</f>
        <v>28.669973849508697</v>
      </c>
      <c r="T37" s="2">
        <v>3335</v>
      </c>
      <c r="U37" s="2">
        <v>2137</v>
      </c>
      <c r="V37" s="3">
        <f aca="true" t="shared" si="15" ref="V37:V45">U37/T37*100</f>
        <v>64.07796101949026</v>
      </c>
      <c r="W37" s="3">
        <f aca="true" t="shared" si="16" ref="W37:W45">T37/AF37*100000</f>
        <v>724.351233243269</v>
      </c>
      <c r="X37" s="2">
        <f>SUM(X38:X41)</f>
        <v>4096</v>
      </c>
      <c r="Y37" s="2">
        <f>SUM(Y38:Y41)</f>
        <v>3692</v>
      </c>
      <c r="Z37" s="3">
        <f aca="true" t="shared" si="17" ref="Z37:Z45">Y37/X37*100</f>
        <v>90.13671875</v>
      </c>
      <c r="AA37" s="3">
        <f aca="true" t="shared" si="18" ref="AA37:AA45">X37/AF37*100000</f>
        <v>889.6379764211185</v>
      </c>
      <c r="AB37" s="17">
        <v>203</v>
      </c>
      <c r="AC37" s="17">
        <v>250</v>
      </c>
      <c r="AD37" s="2">
        <v>72</v>
      </c>
      <c r="AE37" s="2">
        <v>19288</v>
      </c>
      <c r="AF37" s="2">
        <v>460412</v>
      </c>
    </row>
    <row r="38" spans="1:32" ht="24" customHeight="1" hidden="1">
      <c r="A38" s="38"/>
      <c r="B38" s="104"/>
      <c r="C38" s="104"/>
      <c r="D38" s="104"/>
      <c r="E38" s="104"/>
      <c r="F38" s="104"/>
      <c r="G38" s="104"/>
      <c r="H38" s="104"/>
      <c r="I38" s="104"/>
      <c r="J38" s="104"/>
      <c r="K38" s="71" t="s">
        <v>1066</v>
      </c>
      <c r="L38" s="18">
        <v>1851</v>
      </c>
      <c r="M38" s="2">
        <v>1486</v>
      </c>
      <c r="N38" s="3">
        <f t="shared" si="11"/>
        <v>80.28092922744462</v>
      </c>
      <c r="O38" s="3">
        <f t="shared" si="12"/>
        <v>402.1124481066391</v>
      </c>
      <c r="P38" s="17">
        <v>32</v>
      </c>
      <c r="Q38" s="17">
        <v>34</v>
      </c>
      <c r="R38" s="3">
        <f t="shared" si="13"/>
        <v>106.25</v>
      </c>
      <c r="S38" s="3">
        <f t="shared" si="14"/>
        <v>6.951700885690141</v>
      </c>
      <c r="T38" s="2">
        <v>824</v>
      </c>
      <c r="U38" s="2">
        <v>504</v>
      </c>
      <c r="V38" s="3">
        <f t="shared" si="15"/>
        <v>61.165048543689316</v>
      </c>
      <c r="W38" s="3">
        <f t="shared" si="16"/>
        <v>179.00629780652113</v>
      </c>
      <c r="X38" s="2">
        <f aca="true" t="shared" si="19" ref="X38:Y41">L38-P38-T38</f>
        <v>995</v>
      </c>
      <c r="Y38" s="2">
        <f t="shared" si="19"/>
        <v>948</v>
      </c>
      <c r="Z38" s="3">
        <f t="shared" si="17"/>
        <v>95.27638190954774</v>
      </c>
      <c r="AA38" s="3">
        <f t="shared" si="18"/>
        <v>216.1544494144278</v>
      </c>
      <c r="AB38" s="17">
        <v>63</v>
      </c>
      <c r="AC38" s="17">
        <v>89</v>
      </c>
      <c r="AD38" s="2">
        <v>15</v>
      </c>
      <c r="AE38" s="2">
        <v>1018</v>
      </c>
      <c r="AF38" s="2">
        <v>460319</v>
      </c>
    </row>
    <row r="39" spans="1:32" ht="24" customHeight="1" hidden="1">
      <c r="A39" s="38"/>
      <c r="B39" s="104"/>
      <c r="C39" s="104"/>
      <c r="D39" s="104"/>
      <c r="E39" s="104"/>
      <c r="F39" s="104"/>
      <c r="G39" s="104"/>
      <c r="H39" s="104"/>
      <c r="I39" s="104"/>
      <c r="J39" s="104"/>
      <c r="K39" s="71" t="s">
        <v>97</v>
      </c>
      <c r="L39" s="18">
        <v>1824</v>
      </c>
      <c r="M39" s="2">
        <v>1419</v>
      </c>
      <c r="N39" s="3">
        <f t="shared" si="11"/>
        <v>77.79605263157895</v>
      </c>
      <c r="O39" s="3">
        <f t="shared" si="12"/>
        <v>396.28052489788826</v>
      </c>
      <c r="P39" s="17">
        <v>26</v>
      </c>
      <c r="Q39" s="17">
        <v>28</v>
      </c>
      <c r="R39" s="3">
        <f t="shared" si="13"/>
        <v>107.6923076923077</v>
      </c>
      <c r="S39" s="3">
        <f t="shared" si="14"/>
        <v>5.648735552272529</v>
      </c>
      <c r="T39" s="2">
        <v>843</v>
      </c>
      <c r="U39" s="2">
        <v>582</v>
      </c>
      <c r="V39" s="3">
        <f t="shared" si="15"/>
        <v>69.03914590747331</v>
      </c>
      <c r="W39" s="3">
        <f t="shared" si="16"/>
        <v>183.14938732945163</v>
      </c>
      <c r="X39" s="2">
        <f t="shared" si="19"/>
        <v>955</v>
      </c>
      <c r="Y39" s="2">
        <f t="shared" si="19"/>
        <v>809</v>
      </c>
      <c r="Z39" s="3">
        <f t="shared" si="17"/>
        <v>84.71204188481676</v>
      </c>
      <c r="AA39" s="3">
        <f t="shared" si="18"/>
        <v>207.4824020161641</v>
      </c>
      <c r="AB39" s="17">
        <v>37</v>
      </c>
      <c r="AC39" s="2">
        <v>55</v>
      </c>
      <c r="AD39" s="2">
        <v>24</v>
      </c>
      <c r="AE39" s="2">
        <v>5942</v>
      </c>
      <c r="AF39" s="2">
        <v>460280</v>
      </c>
    </row>
    <row r="40" spans="1:32" ht="24" customHeight="1" hidden="1">
      <c r="A40" s="38"/>
      <c r="B40" s="104"/>
      <c r="C40" s="104"/>
      <c r="D40" s="104"/>
      <c r="E40" s="104"/>
      <c r="F40" s="104"/>
      <c r="G40" s="104"/>
      <c r="H40" s="104"/>
      <c r="I40" s="104"/>
      <c r="J40" s="104"/>
      <c r="K40" s="71" t="s">
        <v>1061</v>
      </c>
      <c r="L40" s="2">
        <v>2057</v>
      </c>
      <c r="M40" s="2">
        <v>1599</v>
      </c>
      <c r="N40" s="3">
        <f t="shared" si="11"/>
        <v>77.7345649003403</v>
      </c>
      <c r="O40" s="3">
        <f t="shared" si="12"/>
        <v>446.8727596619669</v>
      </c>
      <c r="P40" s="2">
        <v>33</v>
      </c>
      <c r="Q40" s="2">
        <v>29</v>
      </c>
      <c r="R40" s="3">
        <f t="shared" si="13"/>
        <v>87.87878787878788</v>
      </c>
      <c r="S40" s="3">
        <f t="shared" si="14"/>
        <v>7.169081705806955</v>
      </c>
      <c r="T40" s="2">
        <v>865</v>
      </c>
      <c r="U40" s="2">
        <v>521</v>
      </c>
      <c r="V40" s="3">
        <f t="shared" si="15"/>
        <v>60.23121387283237</v>
      </c>
      <c r="W40" s="3">
        <f t="shared" si="16"/>
        <v>187.91683865221265</v>
      </c>
      <c r="X40" s="2">
        <f t="shared" si="19"/>
        <v>1159</v>
      </c>
      <c r="Y40" s="2">
        <f t="shared" si="19"/>
        <v>1049</v>
      </c>
      <c r="Z40" s="3">
        <f t="shared" si="17"/>
        <v>90.5090595340811</v>
      </c>
      <c r="AA40" s="3">
        <f t="shared" si="18"/>
        <v>251.78683930394732</v>
      </c>
      <c r="AB40" s="2">
        <v>86</v>
      </c>
      <c r="AC40" s="2">
        <v>86</v>
      </c>
      <c r="AD40" s="2">
        <v>14</v>
      </c>
      <c r="AE40" s="2">
        <v>1002</v>
      </c>
      <c r="AF40" s="2">
        <v>460310</v>
      </c>
    </row>
    <row r="41" spans="1:32" ht="24" customHeight="1" hidden="1">
      <c r="A41" s="38"/>
      <c r="B41" s="104"/>
      <c r="C41" s="104"/>
      <c r="D41" s="104"/>
      <c r="E41" s="104"/>
      <c r="F41" s="104"/>
      <c r="G41" s="104"/>
      <c r="H41" s="104"/>
      <c r="I41" s="104"/>
      <c r="J41" s="104"/>
      <c r="K41" s="71" t="s">
        <v>1063</v>
      </c>
      <c r="L41" s="2">
        <v>1831</v>
      </c>
      <c r="M41" s="2">
        <v>1452</v>
      </c>
      <c r="N41" s="3">
        <f t="shared" si="11"/>
        <v>79.3009284543965</v>
      </c>
      <c r="O41" s="3">
        <f t="shared" si="12"/>
        <v>397.68728877613967</v>
      </c>
      <c r="P41" s="2">
        <v>41</v>
      </c>
      <c r="Q41" s="2">
        <v>36</v>
      </c>
      <c r="R41" s="3">
        <f t="shared" si="13"/>
        <v>87.8048780487805</v>
      </c>
      <c r="S41" s="3">
        <f t="shared" si="14"/>
        <v>8.905067635074673</v>
      </c>
      <c r="T41" s="2">
        <v>803</v>
      </c>
      <c r="U41" s="2">
        <v>530</v>
      </c>
      <c r="V41" s="3">
        <f t="shared" si="15"/>
        <v>66.0024906600249</v>
      </c>
      <c r="W41" s="3">
        <f t="shared" si="16"/>
        <v>174.40900758451124</v>
      </c>
      <c r="X41" s="2">
        <f t="shared" si="19"/>
        <v>987</v>
      </c>
      <c r="Y41" s="2">
        <f t="shared" si="19"/>
        <v>886</v>
      </c>
      <c r="Z41" s="3">
        <f t="shared" si="17"/>
        <v>89.76697061803445</v>
      </c>
      <c r="AA41" s="3">
        <f t="shared" si="18"/>
        <v>214.37321355655368</v>
      </c>
      <c r="AB41" s="2">
        <v>17</v>
      </c>
      <c r="AC41" s="2">
        <v>20</v>
      </c>
      <c r="AD41" s="2">
        <v>19</v>
      </c>
      <c r="AE41" s="2">
        <v>11326</v>
      </c>
      <c r="AF41" s="2">
        <v>460412</v>
      </c>
    </row>
    <row r="42" spans="1:32" ht="24" customHeight="1">
      <c r="A42" s="38"/>
      <c r="B42" s="104"/>
      <c r="C42" s="104"/>
      <c r="D42" s="104"/>
      <c r="E42" s="104"/>
      <c r="F42" s="104"/>
      <c r="G42" s="104"/>
      <c r="H42" s="104"/>
      <c r="I42" s="104"/>
      <c r="J42" s="104"/>
      <c r="K42" s="69" t="s">
        <v>95</v>
      </c>
      <c r="L42" s="2">
        <v>7201</v>
      </c>
      <c r="M42" s="2">
        <v>5698</v>
      </c>
      <c r="N42" s="3">
        <f t="shared" si="11"/>
        <v>79.12789890293016</v>
      </c>
      <c r="O42" s="3">
        <f t="shared" si="12"/>
        <v>1562.045822324609</v>
      </c>
      <c r="P42" s="2">
        <v>89</v>
      </c>
      <c r="Q42" s="2">
        <v>85</v>
      </c>
      <c r="R42" s="3">
        <f t="shared" si="13"/>
        <v>95.50561797752809</v>
      </c>
      <c r="S42" s="3">
        <f t="shared" si="14"/>
        <v>19.305940589763946</v>
      </c>
      <c r="T42" s="2">
        <v>2963</v>
      </c>
      <c r="U42" s="2">
        <v>2004</v>
      </c>
      <c r="V42" s="3">
        <f t="shared" si="15"/>
        <v>67.63415457306785</v>
      </c>
      <c r="W42" s="3">
        <f t="shared" si="16"/>
        <v>642.7359771625906</v>
      </c>
      <c r="X42" s="2">
        <v>4149</v>
      </c>
      <c r="Y42" s="2">
        <v>3609</v>
      </c>
      <c r="Z42" s="3">
        <f t="shared" si="17"/>
        <v>86.98481561822126</v>
      </c>
      <c r="AA42" s="3">
        <f t="shared" si="18"/>
        <v>900.0039045722542</v>
      </c>
      <c r="AB42" s="2">
        <v>188</v>
      </c>
      <c r="AC42" s="2">
        <v>239</v>
      </c>
      <c r="AD42" s="2">
        <v>87</v>
      </c>
      <c r="AE42" s="2">
        <v>9623</v>
      </c>
      <c r="AF42" s="2">
        <v>460998</v>
      </c>
    </row>
    <row r="43" spans="1:38" ht="29.25" customHeight="1">
      <c r="A43" s="38"/>
      <c r="B43" s="104"/>
      <c r="C43" s="104"/>
      <c r="D43" s="104"/>
      <c r="E43" s="104"/>
      <c r="F43" s="104"/>
      <c r="G43" s="104"/>
      <c r="H43" s="104"/>
      <c r="I43" s="104"/>
      <c r="J43" s="104"/>
      <c r="K43" s="71" t="s">
        <v>1066</v>
      </c>
      <c r="L43" s="2">
        <v>1781</v>
      </c>
      <c r="M43" s="2">
        <v>1537</v>
      </c>
      <c r="N43" s="3">
        <f t="shared" si="11"/>
        <v>86.299831555306</v>
      </c>
      <c r="O43" s="3">
        <f t="shared" si="12"/>
        <v>386.73085399987406</v>
      </c>
      <c r="P43" s="2">
        <v>20</v>
      </c>
      <c r="Q43" s="2">
        <v>22</v>
      </c>
      <c r="R43" s="3">
        <f t="shared" si="13"/>
        <v>110.00000000000001</v>
      </c>
      <c r="S43" s="3">
        <f t="shared" si="14"/>
        <v>4.342850690621831</v>
      </c>
      <c r="T43" s="2">
        <v>758</v>
      </c>
      <c r="U43" s="2">
        <v>608</v>
      </c>
      <c r="V43" s="3">
        <f t="shared" si="15"/>
        <v>80.21108179419525</v>
      </c>
      <c r="W43" s="3">
        <f t="shared" si="16"/>
        <v>164.5940411745674</v>
      </c>
      <c r="X43" s="2">
        <f aca="true" t="shared" si="20" ref="X43:Y45">L43-P43-T43</f>
        <v>1003</v>
      </c>
      <c r="Y43" s="2">
        <f t="shared" si="20"/>
        <v>907</v>
      </c>
      <c r="Z43" s="3">
        <f t="shared" si="17"/>
        <v>90.42871385842473</v>
      </c>
      <c r="AA43" s="3">
        <f t="shared" si="18"/>
        <v>217.79396213468485</v>
      </c>
      <c r="AB43" s="2">
        <v>25</v>
      </c>
      <c r="AC43" s="2">
        <v>32</v>
      </c>
      <c r="AD43" s="2">
        <v>27</v>
      </c>
      <c r="AE43" s="2">
        <v>2772</v>
      </c>
      <c r="AF43" s="2">
        <v>460527</v>
      </c>
      <c r="AI43" s="90" t="s">
        <v>1070</v>
      </c>
      <c r="AJ43" t="s">
        <v>1071</v>
      </c>
      <c r="AK43" t="s">
        <v>1072</v>
      </c>
      <c r="AL43" t="s">
        <v>1073</v>
      </c>
    </row>
    <row r="44" spans="1:38" ht="29.25" customHeight="1">
      <c r="A44" s="38"/>
      <c r="B44" s="104"/>
      <c r="C44" s="104"/>
      <c r="D44" s="104"/>
      <c r="E44" s="104"/>
      <c r="F44" s="104"/>
      <c r="G44" s="104"/>
      <c r="H44" s="104"/>
      <c r="I44" s="104"/>
      <c r="J44" s="104"/>
      <c r="K44" s="71" t="s">
        <v>97</v>
      </c>
      <c r="L44" s="2">
        <v>1806</v>
      </c>
      <c r="M44" s="2">
        <v>1375</v>
      </c>
      <c r="N44" s="3">
        <f t="shared" si="11"/>
        <v>76.13510520487264</v>
      </c>
      <c r="O44" s="3">
        <f t="shared" si="12"/>
        <v>391.86840512162894</v>
      </c>
      <c r="P44" s="2">
        <v>26</v>
      </c>
      <c r="Q44" s="2">
        <v>24</v>
      </c>
      <c r="R44" s="3">
        <f t="shared" si="13"/>
        <v>92.3076923076923</v>
      </c>
      <c r="S44" s="3">
        <f t="shared" si="14"/>
        <v>5.641516352803074</v>
      </c>
      <c r="T44" s="2">
        <v>805</v>
      </c>
      <c r="U44" s="2">
        <v>500</v>
      </c>
      <c r="V44" s="3">
        <f t="shared" si="15"/>
        <v>62.11180124223602</v>
      </c>
      <c r="W44" s="3">
        <f t="shared" si="16"/>
        <v>174.67002553871058</v>
      </c>
      <c r="X44" s="2">
        <f t="shared" si="20"/>
        <v>975</v>
      </c>
      <c r="Y44" s="2">
        <f t="shared" si="20"/>
        <v>851</v>
      </c>
      <c r="Z44" s="3">
        <f t="shared" si="17"/>
        <v>87.28205128205128</v>
      </c>
      <c r="AA44" s="3">
        <f t="shared" si="18"/>
        <v>211.55686323011528</v>
      </c>
      <c r="AB44" s="2">
        <v>34</v>
      </c>
      <c r="AC44" s="2">
        <v>74</v>
      </c>
      <c r="AD44" s="2">
        <v>21</v>
      </c>
      <c r="AE44" s="2">
        <v>1998</v>
      </c>
      <c r="AF44" s="2">
        <v>460869</v>
      </c>
      <c r="AI44" s="107" t="s">
        <v>170</v>
      </c>
      <c r="AJ44" s="51">
        <v>1687</v>
      </c>
      <c r="AK44" s="97">
        <v>29</v>
      </c>
      <c r="AL44" s="97">
        <v>34</v>
      </c>
    </row>
    <row r="45" spans="1:38" ht="29.25" customHeight="1">
      <c r="A45" s="38"/>
      <c r="B45" s="104"/>
      <c r="C45" s="104"/>
      <c r="D45" s="104"/>
      <c r="E45" s="104"/>
      <c r="F45" s="104"/>
      <c r="G45" s="104"/>
      <c r="H45" s="104"/>
      <c r="I45" s="104"/>
      <c r="J45" s="104"/>
      <c r="K45" s="71" t="s">
        <v>1061</v>
      </c>
      <c r="L45" s="2">
        <v>1952</v>
      </c>
      <c r="M45" s="2">
        <v>1483</v>
      </c>
      <c r="N45" s="3">
        <f t="shared" si="11"/>
        <v>75.97336065573771</v>
      </c>
      <c r="O45" s="3">
        <f t="shared" si="12"/>
        <v>423.3465195364008</v>
      </c>
      <c r="P45" s="2">
        <v>28</v>
      </c>
      <c r="Q45" s="2">
        <v>25</v>
      </c>
      <c r="R45" s="3">
        <f t="shared" si="13"/>
        <v>89.28571428571429</v>
      </c>
      <c r="S45" s="3">
        <f t="shared" si="14"/>
        <v>6.072593517940176</v>
      </c>
      <c r="T45" s="2">
        <v>745</v>
      </c>
      <c r="U45" s="2">
        <v>501</v>
      </c>
      <c r="V45" s="3">
        <f t="shared" si="15"/>
        <v>67.24832214765101</v>
      </c>
      <c r="W45" s="3">
        <f t="shared" si="16"/>
        <v>161.57436324519398</v>
      </c>
      <c r="X45" s="2">
        <f t="shared" si="20"/>
        <v>1179</v>
      </c>
      <c r="Y45" s="2">
        <f t="shared" si="20"/>
        <v>957</v>
      </c>
      <c r="Z45" s="3">
        <f t="shared" si="17"/>
        <v>81.1704834605598</v>
      </c>
      <c r="AA45" s="3">
        <f t="shared" si="18"/>
        <v>255.69956277326668</v>
      </c>
      <c r="AB45" s="2">
        <v>119</v>
      </c>
      <c r="AC45" s="2">
        <v>119</v>
      </c>
      <c r="AD45" s="2">
        <v>23</v>
      </c>
      <c r="AE45" s="2">
        <v>1701</v>
      </c>
      <c r="AF45" s="2">
        <v>461088</v>
      </c>
      <c r="AI45" s="27"/>
      <c r="AJ45" s="6"/>
      <c r="AK45" s="97"/>
      <c r="AL45" s="97"/>
    </row>
    <row r="46" spans="1:38" ht="29.25" customHeight="1">
      <c r="A46" s="38"/>
      <c r="B46" s="104"/>
      <c r="C46" s="104"/>
      <c r="D46" s="104"/>
      <c r="E46" s="104"/>
      <c r="F46" s="104"/>
      <c r="G46" s="104"/>
      <c r="H46" s="104"/>
      <c r="I46" s="104"/>
      <c r="J46" s="104"/>
      <c r="K46" s="71" t="s">
        <v>1063</v>
      </c>
      <c r="L46" s="2">
        <v>1662</v>
      </c>
      <c r="M46" s="2">
        <v>1303</v>
      </c>
      <c r="N46" s="3">
        <f>M46/L46*100</f>
        <v>78.39951865222623</v>
      </c>
      <c r="O46" s="3">
        <f>L46/AF46*100000</f>
        <v>360.5221714627829</v>
      </c>
      <c r="P46" s="2">
        <v>15</v>
      </c>
      <c r="Q46" s="2">
        <v>14</v>
      </c>
      <c r="R46" s="3">
        <f>Q46/P46*100</f>
        <v>93.33333333333333</v>
      </c>
      <c r="S46" s="3">
        <f>P46/AF46*100000</f>
        <v>3.2538102117579686</v>
      </c>
      <c r="T46" s="2">
        <v>655</v>
      </c>
      <c r="U46" s="2">
        <v>395</v>
      </c>
      <c r="V46" s="3">
        <f>U46/T46*100</f>
        <v>60.30534351145038</v>
      </c>
      <c r="W46" s="3">
        <f>T46/AF46*100000</f>
        <v>142.08304591343128</v>
      </c>
      <c r="X46" s="2">
        <f>L46-P46-T46</f>
        <v>992</v>
      </c>
      <c r="Y46" s="2">
        <f>M46-Q46-U46</f>
        <v>894</v>
      </c>
      <c r="Z46" s="3">
        <f>Y46/X46*100</f>
        <v>90.12096774193549</v>
      </c>
      <c r="AA46" s="3">
        <f>X46/AF46*100000</f>
        <v>215.18531533759366</v>
      </c>
      <c r="AB46" s="2">
        <v>10</v>
      </c>
      <c r="AC46" s="2">
        <v>14</v>
      </c>
      <c r="AD46" s="2">
        <v>16</v>
      </c>
      <c r="AE46" s="2">
        <v>3152</v>
      </c>
      <c r="AF46" s="2">
        <v>460998</v>
      </c>
      <c r="AI46" s="27"/>
      <c r="AJ46" s="6"/>
      <c r="AK46" s="97"/>
      <c r="AL46" s="97"/>
    </row>
    <row r="47" spans="1:38" ht="29.25" customHeight="1">
      <c r="A47" s="38"/>
      <c r="B47" s="104"/>
      <c r="C47" s="104"/>
      <c r="D47" s="104"/>
      <c r="E47" s="104"/>
      <c r="F47" s="104"/>
      <c r="G47" s="104"/>
      <c r="H47" s="104"/>
      <c r="I47" s="104"/>
      <c r="J47" s="104"/>
      <c r="K47" s="69" t="s">
        <v>169</v>
      </c>
      <c r="L47" s="2"/>
      <c r="M47" s="2"/>
      <c r="N47" s="3"/>
      <c r="O47" s="3"/>
      <c r="P47" s="2"/>
      <c r="Q47" s="2"/>
      <c r="R47" s="3"/>
      <c r="S47" s="3"/>
      <c r="T47" s="2"/>
      <c r="U47" s="2"/>
      <c r="V47" s="3"/>
      <c r="W47" s="3"/>
      <c r="X47" s="2"/>
      <c r="Y47" s="2"/>
      <c r="Z47" s="3"/>
      <c r="AA47" s="3"/>
      <c r="AB47" s="2"/>
      <c r="AC47" s="2"/>
      <c r="AD47" s="2"/>
      <c r="AE47" s="2"/>
      <c r="AF47" s="2"/>
      <c r="AI47" s="27"/>
      <c r="AJ47" s="6"/>
      <c r="AK47" s="97"/>
      <c r="AL47" s="97"/>
    </row>
    <row r="48" spans="1:38" ht="29.25" customHeight="1" thickBot="1">
      <c r="A48" s="38"/>
      <c r="B48" s="104"/>
      <c r="C48" s="104"/>
      <c r="D48" s="104"/>
      <c r="E48" s="104"/>
      <c r="F48" s="104"/>
      <c r="G48" s="104"/>
      <c r="H48" s="104"/>
      <c r="I48" s="104"/>
      <c r="J48" s="104"/>
      <c r="K48" s="71" t="s">
        <v>1066</v>
      </c>
      <c r="L48" s="2">
        <v>1687</v>
      </c>
      <c r="M48" s="2">
        <v>1426</v>
      </c>
      <c r="N48" s="3">
        <f>M48/L48*100</f>
        <v>84.52874925903971</v>
      </c>
      <c r="O48" s="3">
        <f>L48/AF48*100000</f>
        <v>366.0190277822979</v>
      </c>
      <c r="P48" s="2">
        <v>22</v>
      </c>
      <c r="Q48" s="2">
        <v>13</v>
      </c>
      <c r="R48" s="3">
        <f>Q48/P48*100</f>
        <v>59.09090909090909</v>
      </c>
      <c r="S48" s="3">
        <f>P48/AF48*100000</f>
        <v>4.773217908245734</v>
      </c>
      <c r="T48" s="2">
        <v>686</v>
      </c>
      <c r="U48" s="2">
        <v>509</v>
      </c>
      <c r="V48" s="3">
        <f>U48/T48*100</f>
        <v>74.19825072886297</v>
      </c>
      <c r="W48" s="3">
        <f>T48/AF48*100000</f>
        <v>148.837612957117</v>
      </c>
      <c r="X48" s="2">
        <f>L48-P48-T48</f>
        <v>979</v>
      </c>
      <c r="Y48" s="2">
        <f>M48-Q48-U48</f>
        <v>904</v>
      </c>
      <c r="Z48" s="3">
        <f>Y48/X48*100</f>
        <v>92.3391215526047</v>
      </c>
      <c r="AA48" s="3">
        <f>X48/AF48*100000</f>
        <v>212.40819691693514</v>
      </c>
      <c r="AB48" s="2">
        <v>29</v>
      </c>
      <c r="AC48" s="2">
        <v>70</v>
      </c>
      <c r="AD48" s="2">
        <v>34</v>
      </c>
      <c r="AE48" s="2">
        <v>17436</v>
      </c>
      <c r="AF48" s="2">
        <v>460905</v>
      </c>
      <c r="AI48" s="27"/>
      <c r="AJ48" s="51"/>
      <c r="AK48" s="97"/>
      <c r="AL48" s="97"/>
    </row>
    <row r="49" spans="1:38" ht="24" customHeight="1" thickBot="1">
      <c r="A49" s="38"/>
      <c r="B49" s="104"/>
      <c r="C49" s="104"/>
      <c r="D49" s="104"/>
      <c r="E49" s="104"/>
      <c r="F49" s="104"/>
      <c r="G49" s="104"/>
      <c r="H49" s="104"/>
      <c r="I49" s="104"/>
      <c r="J49" s="104"/>
      <c r="K49" s="740" t="s">
        <v>1074</v>
      </c>
      <c r="L49" s="925">
        <f>(L48-L46)/L46*100</f>
        <v>1.5042117930204573</v>
      </c>
      <c r="M49" s="916">
        <f>(M48-M46)/M46*100</f>
        <v>9.439754412893322</v>
      </c>
      <c r="N49" s="108" t="s">
        <v>1075</v>
      </c>
      <c r="O49" s="108" t="s">
        <v>1076</v>
      </c>
      <c r="P49" s="916">
        <f>(P48-P46)/P46*100</f>
        <v>46.666666666666664</v>
      </c>
      <c r="Q49" s="916">
        <f>(Q48-Q46)/Q46*100</f>
        <v>-7.142857142857142</v>
      </c>
      <c r="R49" s="108" t="s">
        <v>1075</v>
      </c>
      <c r="S49" s="108" t="s">
        <v>1076</v>
      </c>
      <c r="T49" s="916">
        <f>(T48-T46)/T46*100</f>
        <v>4.732824427480916</v>
      </c>
      <c r="U49" s="916">
        <f>(U48-U46)/U46*100</f>
        <v>28.860759493670884</v>
      </c>
      <c r="V49" s="108" t="s">
        <v>1075</v>
      </c>
      <c r="W49" s="108" t="s">
        <v>1076</v>
      </c>
      <c r="X49" s="916">
        <f>(X48-X46)/X46*100</f>
        <v>-1.310483870967742</v>
      </c>
      <c r="Y49" s="916">
        <f>(Y48-Y46)/Y46*100</f>
        <v>1.1185682326621924</v>
      </c>
      <c r="Z49" s="108" t="s">
        <v>1075</v>
      </c>
      <c r="AA49" s="108" t="s">
        <v>1076</v>
      </c>
      <c r="AB49" s="921">
        <f>(AB48-AB46)/AB46*100</f>
        <v>190</v>
      </c>
      <c r="AC49" s="921">
        <f>(AC48-AC46)/AC46*100</f>
        <v>400</v>
      </c>
      <c r="AD49" s="921">
        <f>(AD48-AD46)/AD46*100</f>
        <v>112.5</v>
      </c>
      <c r="AE49" s="921">
        <f>(AE48-AE46)/AE46*100</f>
        <v>453.1725888324873</v>
      </c>
      <c r="AF49" s="921">
        <f>(AF48-AF46)/AF46*100</f>
        <v>-0.020173623312899406</v>
      </c>
      <c r="AI49" s="27"/>
      <c r="AJ49" s="51"/>
      <c r="AK49" s="97"/>
      <c r="AL49" s="97"/>
    </row>
    <row r="50" spans="1:32" ht="24" customHeight="1" thickBot="1">
      <c r="A50" s="38"/>
      <c r="B50" s="914"/>
      <c r="C50" s="914"/>
      <c r="D50" s="914"/>
      <c r="E50" s="914"/>
      <c r="F50" s="914"/>
      <c r="G50" s="914"/>
      <c r="H50" s="914"/>
      <c r="I50" s="914"/>
      <c r="J50" s="914"/>
      <c r="K50" s="553"/>
      <c r="L50" s="925"/>
      <c r="M50" s="916"/>
      <c r="N50" s="109">
        <f>N48-N46</f>
        <v>6.129230606813479</v>
      </c>
      <c r="O50" s="109">
        <f>O48-O46</f>
        <v>5.496856319514961</v>
      </c>
      <c r="P50" s="916"/>
      <c r="Q50" s="916"/>
      <c r="R50" s="109">
        <f>R48-R46</f>
        <v>-34.242424242424235</v>
      </c>
      <c r="S50" s="109">
        <f>S48-S46</f>
        <v>1.5194076964877659</v>
      </c>
      <c r="T50" s="916"/>
      <c r="U50" s="916"/>
      <c r="V50" s="109">
        <f>V48-V46</f>
        <v>13.892907217412592</v>
      </c>
      <c r="W50" s="109">
        <f>W48-W46</f>
        <v>6.754567043685711</v>
      </c>
      <c r="X50" s="916"/>
      <c r="Y50" s="916"/>
      <c r="Z50" s="109">
        <f>Z48-Z46</f>
        <v>2.2181538106692074</v>
      </c>
      <c r="AA50" s="109">
        <f>AA48-AA46</f>
        <v>-2.7771184206585247</v>
      </c>
      <c r="AB50" s="921"/>
      <c r="AC50" s="921"/>
      <c r="AD50" s="921"/>
      <c r="AE50" s="921"/>
      <c r="AF50" s="921"/>
    </row>
    <row r="51" spans="1:32" ht="24" customHeight="1" thickBot="1">
      <c r="A51" s="38"/>
      <c r="B51" s="914"/>
      <c r="C51" s="914"/>
      <c r="D51" s="914"/>
      <c r="E51" s="914"/>
      <c r="F51" s="914"/>
      <c r="G51" s="914"/>
      <c r="H51" s="914"/>
      <c r="I51" s="914"/>
      <c r="J51" s="914"/>
      <c r="K51" s="915" t="s">
        <v>1077</v>
      </c>
      <c r="L51" s="924">
        <f>(L48-L43)/L43*100</f>
        <v>-5.277933745087029</v>
      </c>
      <c r="M51" s="921">
        <f>(M48-M43)/M43*100</f>
        <v>-7.221860767729344</v>
      </c>
      <c r="N51" s="110" t="s">
        <v>1075</v>
      </c>
      <c r="O51" s="110" t="s">
        <v>1076</v>
      </c>
      <c r="P51" s="921">
        <f>(P48-P43)/P43*100</f>
        <v>10</v>
      </c>
      <c r="Q51" s="921">
        <f>(Q48-Q43)/Q43*100</f>
        <v>-40.909090909090914</v>
      </c>
      <c r="R51" s="110" t="s">
        <v>1075</v>
      </c>
      <c r="S51" s="110" t="s">
        <v>1076</v>
      </c>
      <c r="T51" s="921">
        <f>(T48-T43)/T43*100</f>
        <v>-9.498680738786279</v>
      </c>
      <c r="U51" s="921">
        <f>(U48-U43)/U43*100</f>
        <v>-16.282894736842106</v>
      </c>
      <c r="V51" s="110" t="s">
        <v>1075</v>
      </c>
      <c r="W51" s="110" t="s">
        <v>1076</v>
      </c>
      <c r="X51" s="921">
        <f>(X48-X43)/X43*100</f>
        <v>-2.3928215353938187</v>
      </c>
      <c r="Y51" s="921">
        <f>(Y48-Y43)/Y43*100</f>
        <v>-0.33076074972436603</v>
      </c>
      <c r="Z51" s="110" t="s">
        <v>1075</v>
      </c>
      <c r="AA51" s="110" t="s">
        <v>1076</v>
      </c>
      <c r="AB51" s="921">
        <f>(AB48-AB43)/AB43*100</f>
        <v>16</v>
      </c>
      <c r="AC51" s="921">
        <f>(AC48-AC43)/AC43*100</f>
        <v>118.75</v>
      </c>
      <c r="AD51" s="921">
        <f>(AD48-AD43)/AD43*100</f>
        <v>25.925925925925924</v>
      </c>
      <c r="AE51" s="921">
        <f>(AE48-AE43)/AE43*100</f>
        <v>529.004329004329</v>
      </c>
      <c r="AF51" s="921">
        <f>(AF48-AF43)/AF43*100</f>
        <v>0.0820798780527526</v>
      </c>
    </row>
    <row r="52" spans="1:32" ht="24" customHeight="1" thickBot="1">
      <c r="A52" s="111"/>
      <c r="B52" s="112"/>
      <c r="C52" s="112"/>
      <c r="D52" s="113"/>
      <c r="E52" s="113"/>
      <c r="F52" s="112"/>
      <c r="G52" s="112"/>
      <c r="H52" s="113"/>
      <c r="I52" s="113"/>
      <c r="J52" s="114"/>
      <c r="K52" s="545"/>
      <c r="L52" s="924"/>
      <c r="M52" s="921"/>
      <c r="N52" s="115">
        <f>N48-N43</f>
        <v>-1.771082296266286</v>
      </c>
      <c r="O52" s="115">
        <f>O48-O43</f>
        <v>-20.711826217576174</v>
      </c>
      <c r="P52" s="921"/>
      <c r="Q52" s="921"/>
      <c r="R52" s="115">
        <f>R48-R43</f>
        <v>-50.90909090909092</v>
      </c>
      <c r="S52" s="115">
        <f>S48-S43</f>
        <v>0.4303672176239033</v>
      </c>
      <c r="T52" s="921"/>
      <c r="U52" s="921"/>
      <c r="V52" s="115">
        <f>V48-V43</f>
        <v>-6.0128310653322785</v>
      </c>
      <c r="W52" s="115">
        <f>W48-W43</f>
        <v>-15.756428217450406</v>
      </c>
      <c r="X52" s="921"/>
      <c r="Y52" s="921"/>
      <c r="Z52" s="115">
        <f>Z48-Z43</f>
        <v>1.9104076941799661</v>
      </c>
      <c r="AA52" s="115">
        <f>AA48-AA43</f>
        <v>-5.385765217749707</v>
      </c>
      <c r="AB52" s="921"/>
      <c r="AC52" s="921"/>
      <c r="AD52" s="921"/>
      <c r="AE52" s="921"/>
      <c r="AF52" s="921"/>
    </row>
    <row r="53" spans="11:32" ht="24.75" customHeight="1">
      <c r="K53" s="7" t="s">
        <v>1078</v>
      </c>
      <c r="L53" s="116"/>
      <c r="M53" s="116"/>
      <c r="N53" s="117"/>
      <c r="O53" s="117"/>
      <c r="P53" s="116"/>
      <c r="Q53" s="116"/>
      <c r="R53" s="117"/>
      <c r="S53" s="117"/>
      <c r="T53" s="118"/>
      <c r="U53" s="118"/>
      <c r="V53" s="119"/>
      <c r="W53" s="119"/>
      <c r="X53" s="120"/>
      <c r="Y53" s="120"/>
      <c r="Z53" s="119"/>
      <c r="AA53" s="119"/>
      <c r="AB53" s="118"/>
      <c r="AC53" s="118"/>
      <c r="AD53" s="118"/>
      <c r="AE53" s="118"/>
      <c r="AF53" s="121"/>
    </row>
    <row r="54" spans="1:22" ht="24.75" customHeight="1">
      <c r="A54" s="930"/>
      <c r="B54" s="931"/>
      <c r="C54" s="931"/>
      <c r="D54" s="931"/>
      <c r="E54" s="931"/>
      <c r="F54" s="931"/>
      <c r="G54" s="931"/>
      <c r="H54" s="931"/>
      <c r="I54" s="931"/>
      <c r="J54" s="931"/>
      <c r="K54" s="936" t="s">
        <v>1079</v>
      </c>
      <c r="L54" s="936"/>
      <c r="M54" s="936"/>
      <c r="N54" s="936"/>
      <c r="O54" s="936"/>
      <c r="P54" s="936"/>
      <c r="Q54"/>
      <c r="V54"/>
    </row>
    <row r="55" spans="11:22" ht="24.75" customHeight="1">
      <c r="K55" s="30"/>
      <c r="L55" s="30"/>
      <c r="M55" s="30"/>
      <c r="N55" s="30"/>
      <c r="O55" s="30"/>
      <c r="P55" s="30"/>
      <c r="Q55"/>
      <c r="V55"/>
    </row>
    <row r="56" spans="1:32" ht="24.75" customHeight="1">
      <c r="A56" s="725" t="s">
        <v>1080</v>
      </c>
      <c r="B56" s="725"/>
      <c r="C56" s="725"/>
      <c r="D56" s="725"/>
      <c r="E56" s="725"/>
      <c r="F56" s="725"/>
      <c r="G56" s="725"/>
      <c r="H56" s="725"/>
      <c r="I56" s="725"/>
      <c r="J56" s="725"/>
      <c r="K56" s="932" t="s">
        <v>1081</v>
      </c>
      <c r="L56" s="933"/>
      <c r="M56" s="933"/>
      <c r="N56" s="933"/>
      <c r="O56" s="933"/>
      <c r="P56" s="933"/>
      <c r="Q56" s="933"/>
      <c r="R56" s="933"/>
      <c r="S56" s="933"/>
      <c r="T56" s="933"/>
      <c r="U56" s="933"/>
      <c r="V56" s="934" t="s">
        <v>1082</v>
      </c>
      <c r="W56" s="935"/>
      <c r="X56" s="935"/>
      <c r="Y56" s="935"/>
      <c r="Z56" s="935"/>
      <c r="AA56" s="935"/>
      <c r="AB56" s="935"/>
      <c r="AC56" s="935"/>
      <c r="AD56" s="935"/>
      <c r="AE56" s="935"/>
      <c r="AF56" s="935"/>
    </row>
    <row r="57" spans="2:21" ht="24.75" customHeight="1">
      <c r="B57" s="124"/>
      <c r="C57" s="124"/>
      <c r="F57" s="124"/>
      <c r="G57" s="124"/>
      <c r="J57" s="124"/>
      <c r="K57" s="124"/>
      <c r="R57" s="124"/>
      <c r="S57" s="124"/>
      <c r="T57" s="124"/>
      <c r="U57" s="124"/>
    </row>
    <row r="58" spans="2:21" ht="24.75" customHeight="1">
      <c r="B58" s="124"/>
      <c r="C58" s="124"/>
      <c r="F58" s="124"/>
      <c r="G58" s="124"/>
      <c r="J58" s="124"/>
      <c r="K58" s="124"/>
      <c r="R58" s="124"/>
      <c r="S58" s="124"/>
      <c r="T58" s="124"/>
      <c r="U58" s="124"/>
    </row>
    <row r="59" spans="2:21" ht="24.75" customHeight="1">
      <c r="B59" s="124"/>
      <c r="C59" s="124"/>
      <c r="F59" s="124"/>
      <c r="G59" s="124"/>
      <c r="J59" s="124"/>
      <c r="K59" s="124"/>
      <c r="R59" s="124"/>
      <c r="S59" s="124"/>
      <c r="T59" s="124"/>
      <c r="U59" s="124"/>
    </row>
    <row r="60" spans="2:21" ht="24.75" customHeight="1">
      <c r="B60" s="124"/>
      <c r="C60" s="124"/>
      <c r="F60" s="124"/>
      <c r="G60" s="124"/>
      <c r="J60" s="124"/>
      <c r="K60" s="124"/>
      <c r="R60" s="124"/>
      <c r="S60" s="124"/>
      <c r="T60" s="124"/>
      <c r="U60" s="124"/>
    </row>
    <row r="61" spans="2:21" ht="24.75" customHeight="1">
      <c r="B61" s="124"/>
      <c r="C61" s="124"/>
      <c r="F61" s="124"/>
      <c r="G61" s="124"/>
      <c r="J61" s="124"/>
      <c r="K61" s="124"/>
      <c r="R61" s="124"/>
      <c r="S61" s="124"/>
      <c r="T61" s="124"/>
      <c r="U61" s="124"/>
    </row>
    <row r="62" spans="2:21" ht="24.75" customHeight="1">
      <c r="B62" s="124"/>
      <c r="C62" s="124"/>
      <c r="F62" s="124"/>
      <c r="G62" s="124"/>
      <c r="J62" s="124"/>
      <c r="K62" s="124"/>
      <c r="R62" s="124"/>
      <c r="S62" s="124"/>
      <c r="T62" s="124"/>
      <c r="U62" s="124"/>
    </row>
    <row r="63" spans="2:21" ht="24.75" customHeight="1">
      <c r="B63" s="124"/>
      <c r="C63" s="124"/>
      <c r="F63" s="124"/>
      <c r="G63" s="124"/>
      <c r="J63" s="124"/>
      <c r="K63" s="124"/>
      <c r="R63" s="124"/>
      <c r="S63" s="124"/>
      <c r="T63" s="124"/>
      <c r="U63" s="124"/>
    </row>
    <row r="64" spans="2:21" ht="24.75" customHeight="1">
      <c r="B64" s="124"/>
      <c r="C64" s="124"/>
      <c r="F64" s="124"/>
      <c r="G64" s="124"/>
      <c r="J64" s="124"/>
      <c r="K64" s="124"/>
      <c r="R64" s="124"/>
      <c r="S64" s="124"/>
      <c r="T64" s="124"/>
      <c r="U64" s="124"/>
    </row>
    <row r="65" spans="2:21" ht="24.75" customHeight="1">
      <c r="B65" s="124"/>
      <c r="C65" s="124"/>
      <c r="F65" s="124"/>
      <c r="G65" s="124"/>
      <c r="J65" s="124"/>
      <c r="K65" s="124"/>
      <c r="R65" s="124"/>
      <c r="S65" s="124"/>
      <c r="T65" s="124"/>
      <c r="U65" s="124"/>
    </row>
    <row r="66" spans="2:21" ht="24.75" customHeight="1">
      <c r="B66" s="124"/>
      <c r="C66" s="124"/>
      <c r="F66" s="124"/>
      <c r="G66" s="124"/>
      <c r="J66" s="124"/>
      <c r="K66" s="124"/>
      <c r="R66" s="124"/>
      <c r="S66" s="124"/>
      <c r="T66" s="124"/>
      <c r="U66" s="124"/>
    </row>
    <row r="67" spans="2:21" ht="24.75" customHeight="1">
      <c r="B67" s="124"/>
      <c r="C67" s="124"/>
      <c r="F67" s="124"/>
      <c r="G67" s="124"/>
      <c r="J67" s="124"/>
      <c r="K67" s="124"/>
      <c r="R67" s="124"/>
      <c r="S67" s="124"/>
      <c r="T67" s="124"/>
      <c r="U67" s="124"/>
    </row>
    <row r="68" spans="2:21" ht="24.75" customHeight="1">
      <c r="B68" s="124"/>
      <c r="C68" s="124"/>
      <c r="F68" s="124"/>
      <c r="G68" s="124"/>
      <c r="J68" s="124"/>
      <c r="K68" s="124"/>
      <c r="R68" s="124"/>
      <c r="S68" s="124"/>
      <c r="T68" s="124"/>
      <c r="U68" s="124"/>
    </row>
    <row r="69" spans="2:21" ht="24.75" customHeight="1">
      <c r="B69" s="124"/>
      <c r="C69" s="124"/>
      <c r="F69" s="124"/>
      <c r="G69" s="124"/>
      <c r="J69" s="124"/>
      <c r="K69" s="124"/>
      <c r="R69" s="124"/>
      <c r="S69" s="124"/>
      <c r="T69" s="124"/>
      <c r="U69" s="124"/>
    </row>
    <row r="70" spans="2:21" ht="24.75" customHeight="1">
      <c r="B70" s="124"/>
      <c r="C70" s="124"/>
      <c r="F70" s="124"/>
      <c r="G70" s="124"/>
      <c r="J70" s="124"/>
      <c r="K70" s="124"/>
      <c r="R70" s="124"/>
      <c r="S70" s="124"/>
      <c r="T70" s="124"/>
      <c r="U70" s="124"/>
    </row>
    <row r="71" spans="2:21" ht="24.75" customHeight="1">
      <c r="B71" s="124"/>
      <c r="C71" s="124"/>
      <c r="F71" s="124"/>
      <c r="G71" s="124"/>
      <c r="J71" s="124"/>
      <c r="K71" s="124"/>
      <c r="R71" s="124"/>
      <c r="S71" s="124"/>
      <c r="T71" s="124"/>
      <c r="U71" s="124"/>
    </row>
    <row r="72" spans="2:21" ht="24.75" customHeight="1">
      <c r="B72" s="124"/>
      <c r="C72" s="124"/>
      <c r="F72" s="124"/>
      <c r="G72" s="124"/>
      <c r="J72" s="124"/>
      <c r="K72" s="124"/>
      <c r="R72" s="124"/>
      <c r="S72" s="124"/>
      <c r="T72" s="124"/>
      <c r="U72" s="124"/>
    </row>
    <row r="73" spans="2:21" ht="24.75" customHeight="1">
      <c r="B73" s="124"/>
      <c r="C73" s="124"/>
      <c r="F73" s="124"/>
      <c r="G73" s="124"/>
      <c r="J73" s="124"/>
      <c r="K73" s="124"/>
      <c r="R73" s="124"/>
      <c r="S73" s="124"/>
      <c r="T73" s="124"/>
      <c r="U73" s="124"/>
    </row>
    <row r="74" spans="2:21" ht="24.75" customHeight="1">
      <c r="B74" s="124"/>
      <c r="C74" s="124"/>
      <c r="F74" s="124"/>
      <c r="G74" s="124"/>
      <c r="J74" s="124"/>
      <c r="K74" s="124"/>
      <c r="R74" s="124"/>
      <c r="S74" s="124"/>
      <c r="T74" s="124"/>
      <c r="U74" s="124"/>
    </row>
    <row r="75" spans="2:21" ht="24.75" customHeight="1">
      <c r="B75" s="124"/>
      <c r="C75" s="124"/>
      <c r="F75" s="124"/>
      <c r="G75" s="124"/>
      <c r="J75" s="124"/>
      <c r="K75" s="124"/>
      <c r="R75" s="124"/>
      <c r="S75" s="124"/>
      <c r="T75" s="124"/>
      <c r="U75" s="124"/>
    </row>
    <row r="76" spans="2:21" ht="24.75" customHeight="1">
      <c r="B76" s="124"/>
      <c r="C76" s="124"/>
      <c r="F76" s="124"/>
      <c r="G76" s="124"/>
      <c r="J76" s="124"/>
      <c r="K76" s="124"/>
      <c r="R76" s="124"/>
      <c r="S76" s="124"/>
      <c r="T76" s="124"/>
      <c r="U76" s="124"/>
    </row>
    <row r="77" spans="2:21" ht="24.75" customHeight="1">
      <c r="B77" s="124"/>
      <c r="C77" s="124"/>
      <c r="F77" s="124"/>
      <c r="G77" s="124"/>
      <c r="J77" s="124"/>
      <c r="K77" s="124"/>
      <c r="R77" s="124"/>
      <c r="S77" s="124"/>
      <c r="T77" s="124"/>
      <c r="U77" s="124"/>
    </row>
    <row r="78" spans="2:21" ht="24.75" customHeight="1">
      <c r="B78" s="124"/>
      <c r="C78" s="124"/>
      <c r="F78" s="124"/>
      <c r="G78" s="124"/>
      <c r="J78" s="124"/>
      <c r="K78" s="124"/>
      <c r="R78" s="124"/>
      <c r="S78" s="124"/>
      <c r="T78" s="124"/>
      <c r="U78" s="124"/>
    </row>
    <row r="79" spans="2:21" ht="24.75" customHeight="1">
      <c r="B79" s="124"/>
      <c r="C79" s="124"/>
      <c r="F79" s="124"/>
      <c r="G79" s="124"/>
      <c r="J79" s="124"/>
      <c r="K79" s="124"/>
      <c r="R79" s="124"/>
      <c r="S79" s="124"/>
      <c r="T79" s="124"/>
      <c r="U79" s="124"/>
    </row>
    <row r="80" spans="2:21" ht="24.75" customHeight="1">
      <c r="B80" s="124"/>
      <c r="C80" s="124"/>
      <c r="F80" s="124"/>
      <c r="G80" s="124"/>
      <c r="J80" s="124"/>
      <c r="K80" s="124"/>
      <c r="R80" s="124"/>
      <c r="S80" s="124"/>
      <c r="T80" s="124"/>
      <c r="U80" s="124"/>
    </row>
    <row r="81" spans="2:21" ht="24.75" customHeight="1">
      <c r="B81" s="124"/>
      <c r="C81" s="124"/>
      <c r="F81" s="124"/>
      <c r="G81" s="124"/>
      <c r="J81" s="124"/>
      <c r="K81" s="124"/>
      <c r="R81" s="124"/>
      <c r="S81" s="124"/>
      <c r="T81" s="124"/>
      <c r="U81" s="124"/>
    </row>
    <row r="82" spans="2:21" ht="24.75" customHeight="1">
      <c r="B82" s="124"/>
      <c r="C82" s="124"/>
      <c r="F82" s="124"/>
      <c r="G82" s="124"/>
      <c r="J82" s="124"/>
      <c r="K82" s="124"/>
      <c r="R82" s="124"/>
      <c r="S82" s="124"/>
      <c r="T82" s="124"/>
      <c r="U82" s="124"/>
    </row>
    <row r="83" spans="2:21" ht="24.75" customHeight="1">
      <c r="B83" s="124"/>
      <c r="C83" s="124"/>
      <c r="F83" s="124"/>
      <c r="G83" s="124"/>
      <c r="J83" s="124"/>
      <c r="K83" s="124"/>
      <c r="R83" s="124"/>
      <c r="S83" s="124"/>
      <c r="T83" s="124"/>
      <c r="U83" s="124"/>
    </row>
    <row r="84" spans="2:21" ht="24.75" customHeight="1">
      <c r="B84" s="124"/>
      <c r="C84" s="124"/>
      <c r="F84" s="124"/>
      <c r="G84" s="124"/>
      <c r="J84" s="124"/>
      <c r="K84" s="124"/>
      <c r="R84" s="124"/>
      <c r="S84" s="124"/>
      <c r="T84" s="124"/>
      <c r="U84" s="124"/>
    </row>
    <row r="85" spans="2:21" ht="24.75" customHeight="1">
      <c r="B85" s="124"/>
      <c r="C85" s="124"/>
      <c r="F85" s="124"/>
      <c r="G85" s="124"/>
      <c r="J85" s="124"/>
      <c r="K85" s="124"/>
      <c r="R85" s="124"/>
      <c r="S85" s="124"/>
      <c r="T85" s="124"/>
      <c r="U85" s="124"/>
    </row>
    <row r="86" spans="2:21" ht="24.75" customHeight="1">
      <c r="B86" s="124"/>
      <c r="C86" s="124"/>
      <c r="F86" s="124"/>
      <c r="G86" s="124"/>
      <c r="J86" s="124"/>
      <c r="K86" s="124"/>
      <c r="R86" s="124"/>
      <c r="S86" s="124"/>
      <c r="T86" s="124"/>
      <c r="U86" s="124"/>
    </row>
    <row r="87" spans="2:21" ht="24.75" customHeight="1">
      <c r="B87" s="124"/>
      <c r="C87" s="124"/>
      <c r="F87" s="124"/>
      <c r="G87" s="124"/>
      <c r="J87" s="124"/>
      <c r="K87" s="124"/>
      <c r="R87" s="124"/>
      <c r="S87" s="124"/>
      <c r="T87" s="124"/>
      <c r="U87" s="124"/>
    </row>
    <row r="88" spans="2:21" ht="24.75" customHeight="1">
      <c r="B88" s="124"/>
      <c r="C88" s="124"/>
      <c r="F88" s="124"/>
      <c r="G88" s="124"/>
      <c r="J88" s="124"/>
      <c r="K88" s="124"/>
      <c r="R88" s="124"/>
      <c r="S88" s="124"/>
      <c r="T88" s="124"/>
      <c r="U88" s="124"/>
    </row>
    <row r="89" spans="11:21" ht="24.75" customHeight="1">
      <c r="K89" s="124"/>
      <c r="R89" s="124"/>
      <c r="S89" s="124"/>
      <c r="T89" s="124"/>
      <c r="U89" s="124"/>
    </row>
  </sheetData>
  <mergeCells count="77">
    <mergeCell ref="T51:T52"/>
    <mergeCell ref="T49:T50"/>
    <mergeCell ref="Y4:Y5"/>
    <mergeCell ref="Z4:Z5"/>
    <mergeCell ref="U49:U50"/>
    <mergeCell ref="U51:U52"/>
    <mergeCell ref="A1:J1"/>
    <mergeCell ref="A2:J5"/>
    <mergeCell ref="K2:K5"/>
    <mergeCell ref="U4:U5"/>
    <mergeCell ref="T3:W3"/>
    <mergeCell ref="L4:L5"/>
    <mergeCell ref="V4:V5"/>
    <mergeCell ref="W4:W5"/>
    <mergeCell ref="T4:T5"/>
    <mergeCell ref="N4:N5"/>
    <mergeCell ref="AF51:AF52"/>
    <mergeCell ref="AD49:AD50"/>
    <mergeCell ref="X49:X50"/>
    <mergeCell ref="Y49:Y50"/>
    <mergeCell ref="AE49:AE50"/>
    <mergeCell ref="AB49:AB50"/>
    <mergeCell ref="X51:X52"/>
    <mergeCell ref="AE51:AE52"/>
    <mergeCell ref="Y51:Y52"/>
    <mergeCell ref="AF49:AF50"/>
    <mergeCell ref="A54:J54"/>
    <mergeCell ref="K56:U56"/>
    <mergeCell ref="V56:AF56"/>
    <mergeCell ref="K54:P54"/>
    <mergeCell ref="A56:J56"/>
    <mergeCell ref="AD51:AD52"/>
    <mergeCell ref="AD3:AD5"/>
    <mergeCell ref="AC49:AC50"/>
    <mergeCell ref="AB51:AB52"/>
    <mergeCell ref="AC51:AC52"/>
    <mergeCell ref="AE3:AE5"/>
    <mergeCell ref="X4:X5"/>
    <mergeCell ref="AC3:AC5"/>
    <mergeCell ref="Q4:Q5"/>
    <mergeCell ref="AB3:AB5"/>
    <mergeCell ref="AA4:AA5"/>
    <mergeCell ref="O4:O5"/>
    <mergeCell ref="P49:P50"/>
    <mergeCell ref="P4:P5"/>
    <mergeCell ref="Q51:Q52"/>
    <mergeCell ref="L51:L52"/>
    <mergeCell ref="M51:M52"/>
    <mergeCell ref="J50:J51"/>
    <mergeCell ref="L49:L50"/>
    <mergeCell ref="M49:M50"/>
    <mergeCell ref="G50:G51"/>
    <mergeCell ref="B50:B51"/>
    <mergeCell ref="D50:D51"/>
    <mergeCell ref="C50:C51"/>
    <mergeCell ref="F50:F51"/>
    <mergeCell ref="E50:E51"/>
    <mergeCell ref="H50:H51"/>
    <mergeCell ref="K51:K52"/>
    <mergeCell ref="Q49:Q50"/>
    <mergeCell ref="L1:U1"/>
    <mergeCell ref="M4:M5"/>
    <mergeCell ref="K49:K50"/>
    <mergeCell ref="P3:S3"/>
    <mergeCell ref="P51:P52"/>
    <mergeCell ref="R4:R5"/>
    <mergeCell ref="I50:I51"/>
    <mergeCell ref="V1:AD1"/>
    <mergeCell ref="AB2:AC2"/>
    <mergeCell ref="AD2:AE2"/>
    <mergeCell ref="L2:U2"/>
    <mergeCell ref="AE1:AF1"/>
    <mergeCell ref="AF2:AF5"/>
    <mergeCell ref="L3:O3"/>
    <mergeCell ref="V2:AA2"/>
    <mergeCell ref="S4:S5"/>
    <mergeCell ref="X3:AA3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83"/>
  <sheetViews>
    <sheetView workbookViewId="0" topLeftCell="A1">
      <selection activeCell="B1" sqref="B1:N1"/>
    </sheetView>
  </sheetViews>
  <sheetFormatPr defaultColWidth="9.00390625" defaultRowHeight="24.75" customHeight="1"/>
  <cols>
    <col min="1" max="1" width="5.625" style="13" customWidth="1"/>
    <col min="2" max="2" width="10.125" style="7" customWidth="1"/>
    <col min="3" max="4" width="9.50390625" style="13" customWidth="1"/>
    <col min="5" max="5" width="5.375" style="13" customWidth="1"/>
    <col min="6" max="6" width="5.625" style="13" customWidth="1"/>
    <col min="7" max="7" width="5.75390625" style="13" customWidth="1"/>
    <col min="8" max="8" width="5.25390625" style="13" customWidth="1"/>
    <col min="9" max="9" width="5.625" style="13" customWidth="1"/>
    <col min="10" max="10" width="5.875" style="13" customWidth="1"/>
    <col min="11" max="12" width="6.125" style="13" customWidth="1"/>
    <col min="13" max="13" width="5.25390625" style="13" customWidth="1"/>
    <col min="14" max="14" width="6.375" style="13" customWidth="1"/>
    <col min="15" max="15" width="13.75390625" style="13" customWidth="1"/>
    <col min="16" max="16" width="8.50390625" style="13" customWidth="1"/>
    <col min="17" max="17" width="7.50390625" style="141" customWidth="1"/>
    <col min="18" max="18" width="5.875" style="13" customWidth="1"/>
    <col min="19" max="19" width="6.00390625" style="13" customWidth="1"/>
    <col min="20" max="20" width="6.375" style="13" customWidth="1"/>
    <col min="21" max="21" width="5.75390625" style="13" customWidth="1"/>
    <col min="22" max="22" width="7.125" style="13" customWidth="1"/>
    <col min="23" max="23" width="6.125" style="13" customWidth="1"/>
    <col min="24" max="24" width="6.625" style="13" customWidth="1"/>
    <col min="25" max="25" width="6.25390625" style="13" customWidth="1"/>
    <col min="26" max="26" width="6.125" style="13" customWidth="1"/>
    <col min="27" max="27" width="8.125" style="13" customWidth="1"/>
    <col min="28" max="28" width="11.875" style="13" bestFit="1" customWidth="1"/>
    <col min="29" max="29" width="9.00390625" style="13" customWidth="1"/>
    <col min="30" max="30" width="11.625" style="13" customWidth="1"/>
    <col min="31" max="31" width="16.125" style="13" bestFit="1" customWidth="1"/>
    <col min="32" max="32" width="9.00390625" style="13" customWidth="1"/>
    <col min="33" max="34" width="13.625" style="13" bestFit="1" customWidth="1"/>
    <col min="35" max="35" width="13.25390625" style="13" customWidth="1"/>
    <col min="36" max="36" width="13.25390625" style="13" bestFit="1" customWidth="1"/>
    <col min="37" max="16384" width="9.00390625" style="13" customWidth="1"/>
  </cols>
  <sheetData>
    <row r="1" spans="2:27" ht="50.25" customHeight="1" thickBot="1">
      <c r="B1" s="733" t="s">
        <v>1083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"/>
      <c r="Q1" s="957" t="s">
        <v>1084</v>
      </c>
      <c r="R1" s="957"/>
      <c r="S1" s="957"/>
      <c r="T1" s="957"/>
      <c r="U1" s="957"/>
      <c r="V1" s="957"/>
      <c r="W1" s="957"/>
      <c r="X1" s="957"/>
      <c r="Z1" s="953" t="s">
        <v>1085</v>
      </c>
      <c r="AA1" s="953"/>
    </row>
    <row r="2" spans="2:27" ht="20.25" customHeight="1">
      <c r="B2" s="951" t="s">
        <v>173</v>
      </c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740" t="s">
        <v>1086</v>
      </c>
      <c r="P2" s="948" t="s">
        <v>1087</v>
      </c>
      <c r="Q2" s="716" t="s">
        <v>1088</v>
      </c>
      <c r="R2" s="960" t="s">
        <v>1000</v>
      </c>
      <c r="S2" s="960"/>
      <c r="T2" s="960"/>
      <c r="U2" s="960"/>
      <c r="V2" s="960"/>
      <c r="W2" s="960"/>
      <c r="X2" s="960"/>
      <c r="Y2" s="960"/>
      <c r="Z2" s="961"/>
      <c r="AA2" s="954" t="s">
        <v>1089</v>
      </c>
    </row>
    <row r="3" spans="2:27" ht="30" customHeight="1"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39"/>
      <c r="P3" s="949"/>
      <c r="Q3" s="669"/>
      <c r="R3" s="962" t="s">
        <v>1090</v>
      </c>
      <c r="S3" s="959"/>
      <c r="T3" s="958" t="s">
        <v>1091</v>
      </c>
      <c r="U3" s="959"/>
      <c r="V3" s="958" t="s">
        <v>1092</v>
      </c>
      <c r="W3" s="959"/>
      <c r="X3" s="958" t="s">
        <v>1093</v>
      </c>
      <c r="Y3" s="959"/>
      <c r="Z3" s="919" t="s">
        <v>1094</v>
      </c>
      <c r="AA3" s="955"/>
    </row>
    <row r="4" spans="2:27" ht="57" customHeight="1" thickBot="1"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741"/>
      <c r="P4" s="950"/>
      <c r="Q4" s="717"/>
      <c r="R4" s="126" t="s">
        <v>1095</v>
      </c>
      <c r="S4" s="127" t="s">
        <v>1096</v>
      </c>
      <c r="T4" s="127" t="s">
        <v>1095</v>
      </c>
      <c r="U4" s="127" t="s">
        <v>1096</v>
      </c>
      <c r="V4" s="127" t="s">
        <v>1095</v>
      </c>
      <c r="W4" s="127" t="s">
        <v>1096</v>
      </c>
      <c r="X4" s="127" t="s">
        <v>1095</v>
      </c>
      <c r="Y4" s="127" t="s">
        <v>1096</v>
      </c>
      <c r="Z4" s="920"/>
      <c r="AA4" s="956"/>
    </row>
    <row r="5" spans="2:34" ht="24.75" customHeight="1" hidden="1"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128" t="s">
        <v>1097</v>
      </c>
      <c r="P5" s="129">
        <f>SUM(R5:AA5)</f>
        <v>295829</v>
      </c>
      <c r="Q5" s="130">
        <f>SUM(R5:Z5)</f>
        <v>88383</v>
      </c>
      <c r="R5" s="131">
        <v>20</v>
      </c>
      <c r="S5" s="131">
        <v>286</v>
      </c>
      <c r="T5" s="131">
        <v>1844</v>
      </c>
      <c r="U5" s="131">
        <v>2140</v>
      </c>
      <c r="V5" s="131">
        <v>69547</v>
      </c>
      <c r="W5" s="131">
        <v>1140</v>
      </c>
      <c r="X5" s="131">
        <v>12575</v>
      </c>
      <c r="Y5" s="131">
        <v>13</v>
      </c>
      <c r="Z5" s="131">
        <v>818</v>
      </c>
      <c r="AA5" s="131">
        <v>207446</v>
      </c>
      <c r="AF5" s="132" t="s">
        <v>1098</v>
      </c>
      <c r="AG5" s="133">
        <v>109741</v>
      </c>
      <c r="AH5" s="133">
        <v>247163</v>
      </c>
    </row>
    <row r="6" spans="2:27" ht="24.75" customHeight="1" hidden="1">
      <c r="B6" s="952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58" t="s">
        <v>1047</v>
      </c>
      <c r="P6" s="134">
        <f>SUM(R6:AA6)</f>
        <v>314674</v>
      </c>
      <c r="Q6" s="130">
        <f>SUM(R6:Z6)</f>
        <v>94367</v>
      </c>
      <c r="R6" s="131">
        <v>19</v>
      </c>
      <c r="S6" s="131">
        <v>240</v>
      </c>
      <c r="T6" s="131">
        <v>1903</v>
      </c>
      <c r="U6" s="131">
        <v>1955</v>
      </c>
      <c r="V6" s="131">
        <v>74917</v>
      </c>
      <c r="W6" s="131">
        <v>1151</v>
      </c>
      <c r="X6" s="131">
        <v>13333</v>
      </c>
      <c r="Y6" s="131">
        <v>7</v>
      </c>
      <c r="Z6" s="131">
        <v>842</v>
      </c>
      <c r="AA6" s="131">
        <v>220307</v>
      </c>
    </row>
    <row r="7" spans="15:27" ht="24.75" customHeight="1" hidden="1">
      <c r="O7" s="35"/>
      <c r="P7" s="135"/>
      <c r="Q7" s="136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15:27" ht="24.75" customHeight="1" hidden="1">
      <c r="O8" s="39" t="s">
        <v>1048</v>
      </c>
      <c r="P8" s="134">
        <f>SUM(R8:AA8)</f>
        <v>332425</v>
      </c>
      <c r="Q8" s="130">
        <f>SUM(R8:Z8)</f>
        <v>100495</v>
      </c>
      <c r="R8" s="131">
        <v>21</v>
      </c>
      <c r="S8" s="131">
        <v>88</v>
      </c>
      <c r="T8" s="131">
        <v>1969</v>
      </c>
      <c r="U8" s="131">
        <v>2000</v>
      </c>
      <c r="V8" s="131">
        <v>80108</v>
      </c>
      <c r="W8" s="131">
        <v>1108</v>
      </c>
      <c r="X8" s="131">
        <v>14311</v>
      </c>
      <c r="Y8" s="131">
        <v>19</v>
      </c>
      <c r="Z8" s="131">
        <v>871</v>
      </c>
      <c r="AA8" s="131">
        <v>231930</v>
      </c>
    </row>
    <row r="9" spans="15:27" ht="24.75" customHeight="1" hidden="1">
      <c r="O9" s="39" t="s">
        <v>1049</v>
      </c>
      <c r="P9" s="134">
        <v>339763</v>
      </c>
      <c r="Q9" s="130">
        <v>103033</v>
      </c>
      <c r="R9" s="131">
        <v>18</v>
      </c>
      <c r="S9" s="131">
        <v>102</v>
      </c>
      <c r="T9" s="131">
        <v>1923</v>
      </c>
      <c r="U9" s="131">
        <v>1991</v>
      </c>
      <c r="V9" s="131">
        <v>82679</v>
      </c>
      <c r="W9" s="131">
        <v>1077</v>
      </c>
      <c r="X9" s="131">
        <v>14342</v>
      </c>
      <c r="Y9" s="131">
        <v>12</v>
      </c>
      <c r="Z9" s="131">
        <v>889</v>
      </c>
      <c r="AA9" s="131">
        <v>236730</v>
      </c>
    </row>
    <row r="10" spans="15:27" ht="24.75" customHeight="1">
      <c r="O10" s="39" t="s">
        <v>1050</v>
      </c>
      <c r="P10" s="134">
        <v>348663</v>
      </c>
      <c r="Q10" s="130">
        <v>106695</v>
      </c>
      <c r="R10" s="131">
        <v>17</v>
      </c>
      <c r="S10" s="131">
        <v>104</v>
      </c>
      <c r="T10" s="131">
        <v>1941</v>
      </c>
      <c r="U10" s="131">
        <v>1985</v>
      </c>
      <c r="V10" s="131">
        <v>86244</v>
      </c>
      <c r="W10" s="131">
        <v>1059</v>
      </c>
      <c r="X10" s="131">
        <v>14420</v>
      </c>
      <c r="Y10" s="131">
        <v>11</v>
      </c>
      <c r="Z10" s="131">
        <v>914</v>
      </c>
      <c r="AA10" s="131">
        <v>241968</v>
      </c>
    </row>
    <row r="11" spans="15:27" ht="24.75" customHeight="1">
      <c r="O11" s="39" t="s">
        <v>1099</v>
      </c>
      <c r="P11" s="134">
        <v>356904</v>
      </c>
      <c r="Q11" s="130">
        <v>109741</v>
      </c>
      <c r="R11" s="131">
        <v>16</v>
      </c>
      <c r="S11" s="131">
        <v>111</v>
      </c>
      <c r="T11" s="131">
        <v>1893</v>
      </c>
      <c r="U11" s="131">
        <v>1949</v>
      </c>
      <c r="V11" s="131">
        <v>88973</v>
      </c>
      <c r="W11" s="131">
        <v>1005</v>
      </c>
      <c r="X11" s="131">
        <v>14726</v>
      </c>
      <c r="Y11" s="131">
        <v>8</v>
      </c>
      <c r="Z11" s="131">
        <v>1060</v>
      </c>
      <c r="AA11" s="131">
        <v>247163</v>
      </c>
    </row>
    <row r="12" spans="15:27" ht="24.75" customHeight="1">
      <c r="O12" s="39" t="s">
        <v>1052</v>
      </c>
      <c r="P12" s="134">
        <v>362009</v>
      </c>
      <c r="Q12" s="130">
        <v>111693</v>
      </c>
      <c r="R12" s="131">
        <v>17</v>
      </c>
      <c r="S12" s="131">
        <v>116</v>
      </c>
      <c r="T12" s="131">
        <v>1928</v>
      </c>
      <c r="U12" s="131">
        <v>1957</v>
      </c>
      <c r="V12" s="131">
        <v>90618</v>
      </c>
      <c r="W12" s="131">
        <v>961</v>
      </c>
      <c r="X12" s="131">
        <v>15037</v>
      </c>
      <c r="Y12" s="131">
        <v>9</v>
      </c>
      <c r="Z12" s="131">
        <v>1050</v>
      </c>
      <c r="AA12" s="131">
        <v>250316</v>
      </c>
    </row>
    <row r="13" spans="15:27" ht="24.75" customHeight="1">
      <c r="O13" s="35"/>
      <c r="P13" s="135"/>
      <c r="Q13" s="136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5:27" ht="24.75" customHeight="1">
      <c r="O14" s="137" t="s">
        <v>1053</v>
      </c>
      <c r="P14" s="134">
        <v>369117</v>
      </c>
      <c r="Q14" s="130">
        <v>116802</v>
      </c>
      <c r="R14" s="131">
        <v>21</v>
      </c>
      <c r="S14" s="131">
        <v>106</v>
      </c>
      <c r="T14" s="131">
        <v>1971</v>
      </c>
      <c r="U14" s="131">
        <v>1991</v>
      </c>
      <c r="V14" s="131">
        <v>94368</v>
      </c>
      <c r="W14" s="131">
        <v>886</v>
      </c>
      <c r="X14" s="131">
        <v>15653</v>
      </c>
      <c r="Y14" s="131">
        <v>7</v>
      </c>
      <c r="Z14" s="131">
        <v>1079</v>
      </c>
      <c r="AA14" s="131">
        <v>253035</v>
      </c>
    </row>
    <row r="15" spans="15:27" ht="24.75" customHeight="1">
      <c r="O15" s="39" t="s">
        <v>1054</v>
      </c>
      <c r="P15" s="134">
        <v>378520</v>
      </c>
      <c r="Q15" s="130">
        <v>119269</v>
      </c>
      <c r="R15" s="131">
        <v>21</v>
      </c>
      <c r="S15" s="131">
        <v>109</v>
      </c>
      <c r="T15" s="131">
        <v>2039</v>
      </c>
      <c r="U15" s="131">
        <v>2041</v>
      </c>
      <c r="V15" s="131">
        <v>96981</v>
      </c>
      <c r="W15" s="131">
        <v>866</v>
      </c>
      <c r="X15" s="131">
        <v>16102</v>
      </c>
      <c r="Y15" s="131">
        <v>11</v>
      </c>
      <c r="Z15" s="131">
        <v>1099</v>
      </c>
      <c r="AA15" s="131">
        <v>259251</v>
      </c>
    </row>
    <row r="16" spans="15:30" ht="24.75" customHeight="1" hidden="1">
      <c r="O16" s="63" t="s">
        <v>119</v>
      </c>
      <c r="P16" s="134">
        <f>SUM(R16:AA16)</f>
        <v>370944</v>
      </c>
      <c r="Q16" s="130">
        <f>SUM(R16:Z16)</f>
        <v>116849</v>
      </c>
      <c r="R16" s="131">
        <v>20</v>
      </c>
      <c r="S16" s="131">
        <v>107</v>
      </c>
      <c r="T16" s="131">
        <v>1975</v>
      </c>
      <c r="U16" s="131">
        <v>2009</v>
      </c>
      <c r="V16" s="131">
        <v>95013</v>
      </c>
      <c r="W16" s="131">
        <v>884</v>
      </c>
      <c r="X16" s="131">
        <v>15763</v>
      </c>
      <c r="Y16" s="131">
        <v>10</v>
      </c>
      <c r="Z16" s="131">
        <v>1068</v>
      </c>
      <c r="AA16" s="131">
        <v>254095</v>
      </c>
      <c r="AC16" s="13" t="s">
        <v>1100</v>
      </c>
      <c r="AD16" s="13">
        <v>103</v>
      </c>
    </row>
    <row r="17" spans="15:27" ht="24.75" customHeight="1" hidden="1">
      <c r="O17" s="63" t="s">
        <v>1101</v>
      </c>
      <c r="P17" s="138">
        <v>372826</v>
      </c>
      <c r="Q17" s="130">
        <f>SUM(R17:Z17)</f>
        <v>117662</v>
      </c>
      <c r="R17" s="131">
        <v>20</v>
      </c>
      <c r="S17" s="139">
        <v>104</v>
      </c>
      <c r="T17" s="139">
        <v>2019</v>
      </c>
      <c r="U17" s="139">
        <v>2020</v>
      </c>
      <c r="V17" s="131">
        <v>95571</v>
      </c>
      <c r="W17" s="131">
        <v>887</v>
      </c>
      <c r="X17" s="131">
        <v>15959</v>
      </c>
      <c r="Y17" s="131">
        <v>9</v>
      </c>
      <c r="Z17" s="131">
        <v>1073</v>
      </c>
      <c r="AA17" s="131">
        <v>255164</v>
      </c>
    </row>
    <row r="18" spans="15:27" ht="24.75" customHeight="1" hidden="1">
      <c r="O18" s="63" t="s">
        <v>1102</v>
      </c>
      <c r="P18" s="138">
        <v>376633</v>
      </c>
      <c r="Q18" s="130">
        <f>SUM(R18:Z18)</f>
        <v>118627</v>
      </c>
      <c r="R18" s="131">
        <v>21</v>
      </c>
      <c r="S18" s="139">
        <v>109</v>
      </c>
      <c r="T18" s="139">
        <v>2031</v>
      </c>
      <c r="U18" s="139">
        <v>2035</v>
      </c>
      <c r="V18" s="131">
        <v>96429</v>
      </c>
      <c r="W18" s="131">
        <v>875</v>
      </c>
      <c r="X18" s="131">
        <v>16039</v>
      </c>
      <c r="Y18" s="131">
        <v>11</v>
      </c>
      <c r="Z18" s="131">
        <v>1077</v>
      </c>
      <c r="AA18" s="131">
        <v>258006</v>
      </c>
    </row>
    <row r="19" spans="15:27" ht="24.75" customHeight="1" hidden="1">
      <c r="O19" s="63" t="s">
        <v>1103</v>
      </c>
      <c r="P19" s="138">
        <v>378520</v>
      </c>
      <c r="Q19" s="130">
        <f>SUM(R19:Z19)</f>
        <v>119269</v>
      </c>
      <c r="R19" s="131">
        <v>21</v>
      </c>
      <c r="S19" s="139">
        <v>109</v>
      </c>
      <c r="T19" s="139">
        <v>2039</v>
      </c>
      <c r="U19" s="139">
        <v>2041</v>
      </c>
      <c r="V19" s="131">
        <v>96981</v>
      </c>
      <c r="W19" s="131">
        <v>866</v>
      </c>
      <c r="X19" s="131">
        <v>16102</v>
      </c>
      <c r="Y19" s="131">
        <v>11</v>
      </c>
      <c r="Z19" s="131">
        <v>1099</v>
      </c>
      <c r="AA19" s="131">
        <v>259251</v>
      </c>
    </row>
    <row r="20" spans="15:27" ht="24.75" customHeight="1">
      <c r="O20" s="39" t="s">
        <v>1058</v>
      </c>
      <c r="P20" s="134">
        <v>388870</v>
      </c>
      <c r="Q20" s="130">
        <v>123389</v>
      </c>
      <c r="R20" s="131">
        <v>17</v>
      </c>
      <c r="S20" s="131">
        <v>110</v>
      </c>
      <c r="T20" s="131">
        <v>2105</v>
      </c>
      <c r="U20" s="131">
        <v>2097</v>
      </c>
      <c r="V20" s="131">
        <v>100298</v>
      </c>
      <c r="W20" s="131">
        <v>1088</v>
      </c>
      <c r="X20" s="131">
        <v>16553</v>
      </c>
      <c r="Y20" s="131">
        <v>11</v>
      </c>
      <c r="Z20" s="131">
        <v>1110</v>
      </c>
      <c r="AA20" s="131">
        <v>265481</v>
      </c>
    </row>
    <row r="21" spans="15:27" ht="24.75" customHeight="1" hidden="1">
      <c r="O21" s="63" t="s">
        <v>1066</v>
      </c>
      <c r="P21" s="134">
        <f aca="true" t="shared" si="0" ref="P21:P29">Q21+AA21</f>
        <v>380523</v>
      </c>
      <c r="Q21" s="130">
        <f>SUM(R21:Z21)</f>
        <v>120216</v>
      </c>
      <c r="R21" s="131">
        <v>20</v>
      </c>
      <c r="S21" s="131">
        <v>114</v>
      </c>
      <c r="T21" s="131">
        <v>2050</v>
      </c>
      <c r="U21" s="131">
        <v>2072</v>
      </c>
      <c r="V21" s="131">
        <v>97826</v>
      </c>
      <c r="W21" s="131">
        <v>853</v>
      </c>
      <c r="X21" s="131">
        <v>16192</v>
      </c>
      <c r="Y21" s="131">
        <v>11</v>
      </c>
      <c r="Z21" s="131">
        <v>1078</v>
      </c>
      <c r="AA21" s="131">
        <v>260307</v>
      </c>
    </row>
    <row r="22" spans="15:27" ht="24.75" customHeight="1" hidden="1">
      <c r="O22" s="63" t="s">
        <v>97</v>
      </c>
      <c r="P22" s="134">
        <f t="shared" si="0"/>
        <v>384021</v>
      </c>
      <c r="Q22" s="130">
        <f>SUM(R22:Z22)</f>
        <v>121666</v>
      </c>
      <c r="R22" s="131">
        <v>20</v>
      </c>
      <c r="S22" s="131">
        <v>113</v>
      </c>
      <c r="T22" s="131">
        <v>2061</v>
      </c>
      <c r="U22" s="131">
        <v>2076</v>
      </c>
      <c r="V22" s="131">
        <v>99013</v>
      </c>
      <c r="W22" s="131">
        <v>849</v>
      </c>
      <c r="X22" s="131">
        <v>16438</v>
      </c>
      <c r="Y22" s="131">
        <v>11</v>
      </c>
      <c r="Z22" s="131">
        <v>1085</v>
      </c>
      <c r="AA22" s="131">
        <v>262355</v>
      </c>
    </row>
    <row r="23" spans="15:27" ht="24.75" customHeight="1" hidden="1">
      <c r="O23" s="63" t="s">
        <v>1061</v>
      </c>
      <c r="P23" s="134">
        <f t="shared" si="0"/>
        <v>387108</v>
      </c>
      <c r="Q23" s="130">
        <f>SUM(R23:Z23)</f>
        <v>122223</v>
      </c>
      <c r="R23" s="131">
        <v>19</v>
      </c>
      <c r="S23" s="131">
        <v>109</v>
      </c>
      <c r="T23" s="131">
        <v>2080</v>
      </c>
      <c r="U23" s="131">
        <v>2095</v>
      </c>
      <c r="V23" s="131">
        <v>99200</v>
      </c>
      <c r="W23" s="131">
        <v>1126</v>
      </c>
      <c r="X23" s="131">
        <v>16487</v>
      </c>
      <c r="Y23" s="131">
        <v>11</v>
      </c>
      <c r="Z23" s="131">
        <v>1096</v>
      </c>
      <c r="AA23" s="131">
        <v>264885</v>
      </c>
    </row>
    <row r="24" spans="15:27" ht="24.75" customHeight="1" hidden="1">
      <c r="O24" s="63" t="s">
        <v>1063</v>
      </c>
      <c r="P24" s="134">
        <f t="shared" si="0"/>
        <v>388870</v>
      </c>
      <c r="Q24" s="130">
        <f>SUM(R24:Z24)</f>
        <v>123389</v>
      </c>
      <c r="R24" s="131">
        <v>17</v>
      </c>
      <c r="S24" s="131">
        <v>110</v>
      </c>
      <c r="T24" s="131">
        <v>2105</v>
      </c>
      <c r="U24" s="131">
        <v>2097</v>
      </c>
      <c r="V24" s="131">
        <v>100298</v>
      </c>
      <c r="W24" s="131">
        <v>1088</v>
      </c>
      <c r="X24" s="131">
        <v>16553</v>
      </c>
      <c r="Y24" s="131">
        <v>11</v>
      </c>
      <c r="Z24" s="131">
        <v>1110</v>
      </c>
      <c r="AA24" s="131">
        <v>265481</v>
      </c>
    </row>
    <row r="25" spans="15:27" ht="24.75" customHeight="1">
      <c r="O25" s="39" t="s">
        <v>1064</v>
      </c>
      <c r="P25" s="134">
        <f t="shared" si="0"/>
        <v>399702</v>
      </c>
      <c r="Q25" s="130">
        <v>128944</v>
      </c>
      <c r="R25" s="131">
        <v>20</v>
      </c>
      <c r="S25" s="131">
        <v>81</v>
      </c>
      <c r="T25" s="131">
        <v>2154</v>
      </c>
      <c r="U25" s="131">
        <v>2205</v>
      </c>
      <c r="V25" s="131">
        <v>105097</v>
      </c>
      <c r="W25" s="131">
        <v>1051</v>
      </c>
      <c r="X25" s="131">
        <v>17223</v>
      </c>
      <c r="Y25" s="131">
        <v>17</v>
      </c>
      <c r="Z25" s="131">
        <v>1096</v>
      </c>
      <c r="AA25" s="131">
        <v>270758</v>
      </c>
    </row>
    <row r="26" spans="15:27" ht="24.75" customHeight="1" hidden="1">
      <c r="O26" s="63" t="s">
        <v>1066</v>
      </c>
      <c r="P26" s="134">
        <f t="shared" si="0"/>
        <v>391840</v>
      </c>
      <c r="Q26" s="130">
        <f>SUM(R26:Z26)</f>
        <v>125346</v>
      </c>
      <c r="R26" s="131">
        <v>19</v>
      </c>
      <c r="S26" s="131">
        <v>72</v>
      </c>
      <c r="T26" s="131">
        <v>2118</v>
      </c>
      <c r="U26" s="131">
        <v>2144</v>
      </c>
      <c r="V26" s="131">
        <v>102003</v>
      </c>
      <c r="W26" s="131">
        <v>1088</v>
      </c>
      <c r="X26" s="131">
        <v>16780</v>
      </c>
      <c r="Y26" s="131">
        <v>11</v>
      </c>
      <c r="Z26" s="131">
        <v>1111</v>
      </c>
      <c r="AA26" s="131">
        <v>266494</v>
      </c>
    </row>
    <row r="27" spans="15:27" ht="24.75" customHeight="1" hidden="1">
      <c r="O27" s="63" t="s">
        <v>97</v>
      </c>
      <c r="P27" s="134">
        <f t="shared" si="0"/>
        <v>394694</v>
      </c>
      <c r="Q27" s="130">
        <f>SUM(R27:Z27)</f>
        <v>126748</v>
      </c>
      <c r="R27" s="131">
        <v>20</v>
      </c>
      <c r="S27" s="131">
        <v>73</v>
      </c>
      <c r="T27" s="131">
        <v>2141</v>
      </c>
      <c r="U27" s="131">
        <v>2174</v>
      </c>
      <c r="V27" s="131">
        <v>103161</v>
      </c>
      <c r="W27" s="131">
        <v>1087</v>
      </c>
      <c r="X27" s="131">
        <v>16975</v>
      </c>
      <c r="Y27" s="131">
        <v>10</v>
      </c>
      <c r="Z27" s="131">
        <v>1107</v>
      </c>
      <c r="AA27" s="131">
        <v>267946</v>
      </c>
    </row>
    <row r="28" spans="15:27" ht="24.75" customHeight="1" hidden="1">
      <c r="O28" s="63" t="s">
        <v>1061</v>
      </c>
      <c r="P28" s="134">
        <f t="shared" si="0"/>
        <v>398189</v>
      </c>
      <c r="Q28" s="130">
        <f>SUM(R28:Z28)</f>
        <v>127878</v>
      </c>
      <c r="R28" s="131">
        <v>20</v>
      </c>
      <c r="S28" s="131">
        <v>82</v>
      </c>
      <c r="T28" s="131">
        <v>2162</v>
      </c>
      <c r="U28" s="131">
        <v>2184</v>
      </c>
      <c r="V28" s="131">
        <v>104110</v>
      </c>
      <c r="W28" s="131">
        <v>1076</v>
      </c>
      <c r="X28" s="131">
        <v>17110</v>
      </c>
      <c r="Y28" s="131">
        <v>20</v>
      </c>
      <c r="Z28" s="131">
        <v>1114</v>
      </c>
      <c r="AA28" s="131">
        <v>270311</v>
      </c>
    </row>
    <row r="29" spans="15:27" ht="24.75" customHeight="1" hidden="1">
      <c r="O29" s="63" t="s">
        <v>1063</v>
      </c>
      <c r="P29" s="134">
        <f t="shared" si="0"/>
        <v>399702</v>
      </c>
      <c r="Q29" s="130">
        <f>SUM(R29:Z29)</f>
        <v>128944</v>
      </c>
      <c r="R29" s="131">
        <v>20</v>
      </c>
      <c r="S29" s="131">
        <v>81</v>
      </c>
      <c r="T29" s="131">
        <v>2154</v>
      </c>
      <c r="U29" s="131">
        <v>2205</v>
      </c>
      <c r="V29" s="131">
        <v>105097</v>
      </c>
      <c r="W29" s="131">
        <v>1051</v>
      </c>
      <c r="X29" s="131">
        <v>17223</v>
      </c>
      <c r="Y29" s="131">
        <v>17</v>
      </c>
      <c r="Z29" s="131">
        <v>1096</v>
      </c>
      <c r="AA29" s="131">
        <v>270758</v>
      </c>
    </row>
    <row r="30" spans="15:27" ht="24.75" customHeight="1">
      <c r="O30" s="39" t="s">
        <v>1067</v>
      </c>
      <c r="P30" s="134">
        <v>407191</v>
      </c>
      <c r="Q30" s="130">
        <v>131905</v>
      </c>
      <c r="R30" s="130">
        <v>21</v>
      </c>
      <c r="S30" s="130">
        <v>82</v>
      </c>
      <c r="T30" s="130">
        <v>2207</v>
      </c>
      <c r="U30" s="130">
        <v>2370</v>
      </c>
      <c r="V30" s="130">
        <v>107350</v>
      </c>
      <c r="W30" s="130">
        <v>1024</v>
      </c>
      <c r="X30" s="130">
        <v>17703</v>
      </c>
      <c r="Y30" s="130">
        <v>47</v>
      </c>
      <c r="Z30" s="130">
        <v>1101</v>
      </c>
      <c r="AA30" s="130">
        <v>275286</v>
      </c>
    </row>
    <row r="31" spans="15:27" ht="24.75" customHeight="1" hidden="1">
      <c r="O31" s="63" t="s">
        <v>1066</v>
      </c>
      <c r="P31" s="134">
        <f>Q31+AA31</f>
        <v>402114</v>
      </c>
      <c r="Q31" s="130">
        <f>SUM(R31:Z31)</f>
        <v>130133</v>
      </c>
      <c r="R31" s="131">
        <v>20</v>
      </c>
      <c r="S31" s="131">
        <v>81</v>
      </c>
      <c r="T31" s="131">
        <v>2173</v>
      </c>
      <c r="U31" s="131">
        <v>2298</v>
      </c>
      <c r="V31" s="131">
        <v>106006</v>
      </c>
      <c r="W31" s="131">
        <v>1042</v>
      </c>
      <c r="X31" s="131">
        <v>17387</v>
      </c>
      <c r="Y31" s="131">
        <v>32</v>
      </c>
      <c r="Z31" s="131">
        <v>1094</v>
      </c>
      <c r="AA31" s="131">
        <v>271981</v>
      </c>
    </row>
    <row r="32" spans="15:27" ht="24.75" customHeight="1" hidden="1">
      <c r="O32" s="63" t="s">
        <v>97</v>
      </c>
      <c r="P32" s="134">
        <v>403472</v>
      </c>
      <c r="Q32" s="130">
        <f>SUM(R32:Z32)</f>
        <v>130671</v>
      </c>
      <c r="R32" s="131">
        <v>21</v>
      </c>
      <c r="S32" s="131">
        <v>86</v>
      </c>
      <c r="T32" s="131">
        <v>2163</v>
      </c>
      <c r="U32" s="131">
        <v>2353</v>
      </c>
      <c r="V32" s="131">
        <v>106397</v>
      </c>
      <c r="W32" s="131">
        <v>1036</v>
      </c>
      <c r="X32" s="131">
        <v>17472</v>
      </c>
      <c r="Y32" s="131">
        <v>33</v>
      </c>
      <c r="Z32" s="131">
        <v>1110</v>
      </c>
      <c r="AA32" s="131">
        <v>272801</v>
      </c>
    </row>
    <row r="33" spans="15:27" ht="24.75" customHeight="1" hidden="1">
      <c r="O33" s="71" t="s">
        <v>1061</v>
      </c>
      <c r="P33" s="120">
        <v>405919</v>
      </c>
      <c r="Q33" s="130">
        <f>SUM(R33:Z33)</f>
        <v>131125</v>
      </c>
      <c r="R33" s="120">
        <v>21</v>
      </c>
      <c r="S33" s="120">
        <v>85</v>
      </c>
      <c r="T33" s="120">
        <v>2181</v>
      </c>
      <c r="U33" s="120">
        <v>2394</v>
      </c>
      <c r="V33" s="120">
        <v>106694</v>
      </c>
      <c r="W33" s="120">
        <v>1033</v>
      </c>
      <c r="X33" s="120">
        <v>17582</v>
      </c>
      <c r="Y33" s="120">
        <v>33</v>
      </c>
      <c r="Z33" s="120">
        <v>1102</v>
      </c>
      <c r="AA33" s="120">
        <v>274794</v>
      </c>
    </row>
    <row r="34" spans="15:27" ht="24.75" customHeight="1" hidden="1">
      <c r="O34" s="71" t="s">
        <v>1063</v>
      </c>
      <c r="P34" s="120">
        <v>407191</v>
      </c>
      <c r="Q34" s="130">
        <f>SUM(R34:Z34)</f>
        <v>131905</v>
      </c>
      <c r="R34" s="120">
        <v>21</v>
      </c>
      <c r="S34" s="120">
        <v>82</v>
      </c>
      <c r="T34" s="120">
        <v>2207</v>
      </c>
      <c r="U34" s="120">
        <v>2370</v>
      </c>
      <c r="V34" s="120">
        <v>107350</v>
      </c>
      <c r="W34" s="120">
        <v>1024</v>
      </c>
      <c r="X34" s="120">
        <v>17703</v>
      </c>
      <c r="Y34" s="120">
        <v>47</v>
      </c>
      <c r="Z34" s="120">
        <v>1101</v>
      </c>
      <c r="AA34" s="120">
        <v>275286</v>
      </c>
    </row>
    <row r="35" spans="15:27" ht="24.75" customHeight="1">
      <c r="O35" s="71"/>
      <c r="P35" s="120"/>
      <c r="Q35" s="13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</row>
    <row r="36" spans="15:27" ht="24.75" customHeight="1">
      <c r="O36" s="69" t="s">
        <v>1069</v>
      </c>
      <c r="P36" s="120">
        <v>414464</v>
      </c>
      <c r="Q36" s="120">
        <v>133358</v>
      </c>
      <c r="R36" s="120">
        <v>19</v>
      </c>
      <c r="S36" s="120">
        <v>118</v>
      </c>
      <c r="T36" s="120">
        <v>2159</v>
      </c>
      <c r="U36" s="120">
        <v>2296</v>
      </c>
      <c r="V36" s="120">
        <v>108688</v>
      </c>
      <c r="W36" s="120">
        <v>1088</v>
      </c>
      <c r="X36" s="120">
        <v>17813</v>
      </c>
      <c r="Y36" s="120">
        <v>38</v>
      </c>
      <c r="Z36" s="120">
        <v>1139</v>
      </c>
      <c r="AA36" s="120">
        <v>281106</v>
      </c>
    </row>
    <row r="37" spans="15:27" ht="24.75" customHeight="1" hidden="1">
      <c r="O37" s="71" t="s">
        <v>1066</v>
      </c>
      <c r="P37" s="120">
        <v>409001</v>
      </c>
      <c r="Q37" s="130">
        <v>132751</v>
      </c>
      <c r="R37" s="130">
        <v>20</v>
      </c>
      <c r="S37" s="130">
        <v>84</v>
      </c>
      <c r="T37" s="120">
        <v>2214</v>
      </c>
      <c r="U37" s="120">
        <v>2372</v>
      </c>
      <c r="V37" s="120">
        <v>108074</v>
      </c>
      <c r="W37" s="120">
        <v>1056</v>
      </c>
      <c r="X37" s="120">
        <v>17792</v>
      </c>
      <c r="Y37" s="120">
        <v>33</v>
      </c>
      <c r="Z37" s="120">
        <v>1106</v>
      </c>
      <c r="AA37" s="120">
        <v>276250</v>
      </c>
    </row>
    <row r="38" spans="15:27" ht="24.75" customHeight="1" hidden="1">
      <c r="O38" s="71" t="s">
        <v>97</v>
      </c>
      <c r="P38" s="120">
        <v>410144</v>
      </c>
      <c r="Q38" s="130">
        <v>132941</v>
      </c>
      <c r="R38" s="130">
        <v>20</v>
      </c>
      <c r="S38" s="130">
        <v>87</v>
      </c>
      <c r="T38" s="120">
        <v>2203</v>
      </c>
      <c r="U38" s="120">
        <v>2350</v>
      </c>
      <c r="V38" s="120">
        <v>108250</v>
      </c>
      <c r="W38" s="120">
        <v>1066</v>
      </c>
      <c r="X38" s="120">
        <v>17821</v>
      </c>
      <c r="Y38" s="120">
        <v>43</v>
      </c>
      <c r="Z38" s="120">
        <v>1101</v>
      </c>
      <c r="AA38" s="120">
        <v>277203</v>
      </c>
    </row>
    <row r="39" spans="15:27" ht="24.75" customHeight="1" hidden="1">
      <c r="O39" s="71" t="s">
        <v>1061</v>
      </c>
      <c r="P39" s="130">
        <v>413263</v>
      </c>
      <c r="Q39" s="130">
        <v>133041</v>
      </c>
      <c r="R39" s="130">
        <v>20</v>
      </c>
      <c r="S39" s="130">
        <v>90</v>
      </c>
      <c r="T39" s="130">
        <v>2176</v>
      </c>
      <c r="U39" s="130">
        <v>2310</v>
      </c>
      <c r="V39" s="130">
        <v>108372</v>
      </c>
      <c r="W39" s="130">
        <v>1075</v>
      </c>
      <c r="X39" s="130">
        <v>17840</v>
      </c>
      <c r="Y39" s="130">
        <v>41</v>
      </c>
      <c r="Z39" s="130">
        <v>1117</v>
      </c>
      <c r="AA39" s="130">
        <v>280222</v>
      </c>
    </row>
    <row r="40" spans="15:28" ht="24.75" customHeight="1" hidden="1">
      <c r="O40" s="71" t="s">
        <v>1063</v>
      </c>
      <c r="P40" s="120">
        <v>414464</v>
      </c>
      <c r="Q40" s="120">
        <v>133358</v>
      </c>
      <c r="R40" s="120">
        <v>19</v>
      </c>
      <c r="S40" s="120">
        <v>118</v>
      </c>
      <c r="T40" s="120">
        <v>2159</v>
      </c>
      <c r="U40" s="120">
        <v>2296</v>
      </c>
      <c r="V40" s="120">
        <v>108688</v>
      </c>
      <c r="W40" s="120">
        <v>1088</v>
      </c>
      <c r="X40" s="120">
        <v>17813</v>
      </c>
      <c r="Y40" s="120">
        <v>38</v>
      </c>
      <c r="Z40" s="120">
        <v>1139</v>
      </c>
      <c r="AA40" s="120">
        <v>281106</v>
      </c>
      <c r="AB40" s="140"/>
    </row>
    <row r="41" spans="15:27" ht="24.75" customHeight="1">
      <c r="O41" s="69" t="s">
        <v>95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</row>
    <row r="42" spans="15:27" s="120" customFormat="1" ht="28.5" customHeight="1">
      <c r="O42" s="71" t="s">
        <v>1066</v>
      </c>
      <c r="P42" s="120">
        <v>416127</v>
      </c>
      <c r="Q42" s="120">
        <v>133662</v>
      </c>
      <c r="R42" s="120">
        <v>19</v>
      </c>
      <c r="S42" s="120">
        <v>121</v>
      </c>
      <c r="T42" s="120">
        <v>2155</v>
      </c>
      <c r="U42" s="120">
        <v>2298</v>
      </c>
      <c r="V42" s="120">
        <v>108980</v>
      </c>
      <c r="W42" s="120">
        <v>1099</v>
      </c>
      <c r="X42" s="120">
        <v>17803</v>
      </c>
      <c r="Y42" s="120">
        <v>49</v>
      </c>
      <c r="Z42" s="120">
        <v>1138</v>
      </c>
      <c r="AA42" s="120">
        <v>282465</v>
      </c>
    </row>
    <row r="43" spans="15:27" s="120" customFormat="1" ht="28.5" customHeight="1">
      <c r="O43" s="71" t="s">
        <v>97</v>
      </c>
      <c r="P43" s="120">
        <v>417885</v>
      </c>
      <c r="Q43" s="120">
        <v>133326</v>
      </c>
      <c r="R43" s="120">
        <v>19</v>
      </c>
      <c r="S43" s="120">
        <v>122</v>
      </c>
      <c r="T43" s="120">
        <v>2163</v>
      </c>
      <c r="U43" s="120">
        <v>2240</v>
      </c>
      <c r="V43" s="120">
        <v>108706</v>
      </c>
      <c r="W43" s="120">
        <v>1101</v>
      </c>
      <c r="X43" s="120">
        <v>17784</v>
      </c>
      <c r="Y43" s="120">
        <v>59</v>
      </c>
      <c r="Z43" s="120">
        <v>1132</v>
      </c>
      <c r="AA43" s="120">
        <v>284559</v>
      </c>
    </row>
    <row r="44" spans="15:27" s="120" customFormat="1" ht="28.5" customHeight="1">
      <c r="O44" s="71" t="s">
        <v>1061</v>
      </c>
      <c r="P44" s="120">
        <v>419994</v>
      </c>
      <c r="Q44" s="120">
        <v>133149</v>
      </c>
      <c r="R44" s="120">
        <v>19</v>
      </c>
      <c r="S44" s="120">
        <v>122</v>
      </c>
      <c r="T44" s="120">
        <v>2174</v>
      </c>
      <c r="U44" s="120">
        <v>2184</v>
      </c>
      <c r="V44" s="120">
        <v>108584</v>
      </c>
      <c r="W44" s="120">
        <v>1099</v>
      </c>
      <c r="X44" s="120">
        <v>17789</v>
      </c>
      <c r="Y44" s="120">
        <v>56</v>
      </c>
      <c r="Z44" s="120">
        <v>1122</v>
      </c>
      <c r="AA44" s="120">
        <v>286845</v>
      </c>
    </row>
    <row r="45" spans="15:27" s="120" customFormat="1" ht="28.5" customHeight="1">
      <c r="O45" s="71" t="s">
        <v>1063</v>
      </c>
      <c r="P45" s="120">
        <v>421871</v>
      </c>
      <c r="Q45" s="120">
        <v>133662</v>
      </c>
      <c r="R45" s="120">
        <v>23</v>
      </c>
      <c r="S45" s="120">
        <v>140</v>
      </c>
      <c r="T45" s="120">
        <v>2190</v>
      </c>
      <c r="U45" s="120">
        <v>2211</v>
      </c>
      <c r="V45" s="120">
        <v>108973</v>
      </c>
      <c r="W45" s="120">
        <v>1122</v>
      </c>
      <c r="X45" s="120">
        <v>17817</v>
      </c>
      <c r="Y45" s="120">
        <v>56</v>
      </c>
      <c r="Z45" s="120">
        <v>1130</v>
      </c>
      <c r="AA45" s="120">
        <v>288209</v>
      </c>
    </row>
    <row r="46" s="120" customFormat="1" ht="28.5" customHeight="1">
      <c r="O46" s="69" t="s">
        <v>158</v>
      </c>
    </row>
    <row r="47" spans="15:27" s="120" customFormat="1" ht="28.5" customHeight="1" thickBot="1">
      <c r="O47" s="71" t="s">
        <v>1066</v>
      </c>
      <c r="P47" s="120">
        <v>422895</v>
      </c>
      <c r="Q47" s="120">
        <v>134214</v>
      </c>
      <c r="R47" s="120">
        <v>22</v>
      </c>
      <c r="S47" s="120">
        <v>142</v>
      </c>
      <c r="T47" s="120">
        <v>2229</v>
      </c>
      <c r="U47" s="120">
        <v>2241</v>
      </c>
      <c r="V47" s="120">
        <v>109415</v>
      </c>
      <c r="W47" s="120">
        <v>1120</v>
      </c>
      <c r="X47" s="120">
        <v>17856</v>
      </c>
      <c r="Y47" s="120">
        <v>69</v>
      </c>
      <c r="Z47" s="120">
        <v>1120</v>
      </c>
      <c r="AA47" s="120">
        <v>288681</v>
      </c>
    </row>
    <row r="48" spans="15:27" ht="24.75" customHeight="1" thickBot="1">
      <c r="O48" s="731" t="s">
        <v>1104</v>
      </c>
      <c r="P48" s="730">
        <f>(P47-P45)/P45*100</f>
        <v>0.24272822734911856</v>
      </c>
      <c r="Q48" s="718">
        <f aca="true" t="shared" si="1" ref="Q48:AA48">(Q47-Q45)/Q45*100</f>
        <v>0.41298199937154917</v>
      </c>
      <c r="R48" s="718">
        <f t="shared" si="1"/>
        <v>-4.3478260869565215</v>
      </c>
      <c r="S48" s="718">
        <f t="shared" si="1"/>
        <v>1.4285714285714286</v>
      </c>
      <c r="T48" s="718">
        <f t="shared" si="1"/>
        <v>1.7808219178082192</v>
      </c>
      <c r="U48" s="718">
        <f t="shared" si="1"/>
        <v>1.3568521031207599</v>
      </c>
      <c r="V48" s="718">
        <f t="shared" si="1"/>
        <v>0.40560505813366615</v>
      </c>
      <c r="W48" s="718">
        <f t="shared" si="1"/>
        <v>-0.17825311942959002</v>
      </c>
      <c r="X48" s="718">
        <f t="shared" si="1"/>
        <v>0.2188920693719481</v>
      </c>
      <c r="Y48" s="718">
        <f t="shared" si="1"/>
        <v>23.214285714285715</v>
      </c>
      <c r="Z48" s="718">
        <f t="shared" si="1"/>
        <v>-0.8849557522123894</v>
      </c>
      <c r="AA48" s="718">
        <f t="shared" si="1"/>
        <v>0.1637700418793306</v>
      </c>
    </row>
    <row r="49" spans="15:35" ht="24.75" customHeight="1" thickBot="1">
      <c r="O49" s="947"/>
      <c r="P49" s="730"/>
      <c r="Q49" s="718"/>
      <c r="R49" s="718"/>
      <c r="S49" s="718"/>
      <c r="T49" s="718"/>
      <c r="U49" s="718"/>
      <c r="V49" s="718"/>
      <c r="W49" s="718"/>
      <c r="X49" s="718"/>
      <c r="Y49" s="718"/>
      <c r="Z49" s="718"/>
      <c r="AA49" s="718"/>
      <c r="AC49" s="13" t="s">
        <v>1105</v>
      </c>
      <c r="AD49" s="140">
        <v>110535</v>
      </c>
      <c r="AE49" s="13">
        <f>(AD49/AD$54)*100</f>
        <v>82.3572801645134</v>
      </c>
      <c r="AH49" s="13" t="s">
        <v>1106</v>
      </c>
      <c r="AI49" s="13" t="s">
        <v>1107</v>
      </c>
    </row>
    <row r="50" spans="15:36" ht="24.75" customHeight="1" thickBot="1">
      <c r="O50" s="946" t="s">
        <v>1108</v>
      </c>
      <c r="P50" s="730">
        <f>(P47-P42)/P42*100</f>
        <v>1.6264265476645352</v>
      </c>
      <c r="Q50" s="718">
        <f aca="true" t="shared" si="2" ref="Q50:AA50">(Q47-Q42)/Q42*100</f>
        <v>0.41298199937154917</v>
      </c>
      <c r="R50" s="718">
        <f t="shared" si="2"/>
        <v>15.789473684210526</v>
      </c>
      <c r="S50" s="718">
        <f t="shared" si="2"/>
        <v>17.355371900826448</v>
      </c>
      <c r="T50" s="718">
        <f t="shared" si="2"/>
        <v>3.433874709976798</v>
      </c>
      <c r="U50" s="718">
        <f t="shared" si="2"/>
        <v>-2.4804177545691903</v>
      </c>
      <c r="V50" s="718">
        <f t="shared" si="2"/>
        <v>0.399155808405212</v>
      </c>
      <c r="W50" s="718">
        <f t="shared" si="2"/>
        <v>1.910828025477707</v>
      </c>
      <c r="X50" s="718">
        <f t="shared" si="2"/>
        <v>0.2977026343874628</v>
      </c>
      <c r="Y50" s="718">
        <f t="shared" si="2"/>
        <v>40.816326530612244</v>
      </c>
      <c r="Z50" s="718">
        <f t="shared" si="2"/>
        <v>-1.5817223198594026</v>
      </c>
      <c r="AA50" s="718">
        <f t="shared" si="2"/>
        <v>2.200626626307684</v>
      </c>
      <c r="AC50" s="13" t="s">
        <v>1109</v>
      </c>
      <c r="AD50" s="140">
        <v>17925</v>
      </c>
      <c r="AE50" s="13">
        <f>(AD50/AD$54)*100</f>
        <v>13.3555366802271</v>
      </c>
      <c r="AG50" s="132" t="s">
        <v>177</v>
      </c>
      <c r="AH50" s="133">
        <v>133662</v>
      </c>
      <c r="AI50" s="133">
        <v>282465</v>
      </c>
      <c r="AJ50" s="133">
        <f>SUM(AH50:AI50)</f>
        <v>416127</v>
      </c>
    </row>
    <row r="51" spans="15:36" ht="24.75" customHeight="1" thickBot="1">
      <c r="O51" s="594"/>
      <c r="P51" s="730"/>
      <c r="Q51" s="718"/>
      <c r="R51" s="718"/>
      <c r="S51" s="718"/>
      <c r="T51" s="718"/>
      <c r="U51" s="718"/>
      <c r="V51" s="718"/>
      <c r="W51" s="718"/>
      <c r="X51" s="718"/>
      <c r="Y51" s="718"/>
      <c r="Z51" s="718"/>
      <c r="AA51" s="718"/>
      <c r="AC51" s="13" t="s">
        <v>1110</v>
      </c>
      <c r="AD51" s="140">
        <v>4470</v>
      </c>
      <c r="AE51" s="13">
        <f>(AD51/AD$54)*100</f>
        <v>3.3305020340650007</v>
      </c>
      <c r="AG51" s="281" t="s">
        <v>178</v>
      </c>
      <c r="AH51" s="133">
        <v>133326</v>
      </c>
      <c r="AI51" s="133">
        <v>284559</v>
      </c>
      <c r="AJ51" s="133">
        <f>SUM(AH51:AI51)</f>
        <v>417885</v>
      </c>
    </row>
    <row r="52" spans="15:36" ht="24.75" customHeight="1">
      <c r="O52" s="7" t="s">
        <v>1111</v>
      </c>
      <c r="AC52" s="13" t="s">
        <v>1100</v>
      </c>
      <c r="AD52" s="140">
        <v>164</v>
      </c>
      <c r="AE52" s="13">
        <f>(AD52/AD$54)*100</f>
        <v>0.12219291579119913</v>
      </c>
      <c r="AG52" s="281" t="s">
        <v>179</v>
      </c>
      <c r="AH52" s="133">
        <v>133149</v>
      </c>
      <c r="AI52" s="133">
        <v>286845</v>
      </c>
      <c r="AJ52" s="133">
        <f>SUM(AH52:AI52)</f>
        <v>419994</v>
      </c>
    </row>
    <row r="53" spans="15:36" ht="24.75" customHeight="1">
      <c r="O53" s="936" t="s">
        <v>1112</v>
      </c>
      <c r="P53" s="936"/>
      <c r="Q53" s="936"/>
      <c r="R53" s="936"/>
      <c r="S53" s="936"/>
      <c r="T53" s="936"/>
      <c r="U53" s="936"/>
      <c r="V53" s="936"/>
      <c r="W53" s="936"/>
      <c r="AC53" s="13" t="s">
        <v>1113</v>
      </c>
      <c r="AD53" s="140">
        <v>1120</v>
      </c>
      <c r="AE53" s="13">
        <f>(AD53/AD$54)*100</f>
        <v>0.8344882054033111</v>
      </c>
      <c r="AG53" s="282" t="s">
        <v>180</v>
      </c>
      <c r="AH53" s="133">
        <v>133662</v>
      </c>
      <c r="AI53" s="133">
        <v>288209</v>
      </c>
      <c r="AJ53" s="133">
        <f>SUM(AH53:AI53)</f>
        <v>421871</v>
      </c>
    </row>
    <row r="54" spans="30:36" ht="24.75" customHeight="1">
      <c r="AD54" s="140">
        <f>SUM(AD49:AD53)</f>
        <v>134214</v>
      </c>
      <c r="AG54" s="142" t="s">
        <v>181</v>
      </c>
      <c r="AH54" s="133">
        <v>134214</v>
      </c>
      <c r="AI54" s="133">
        <v>288681</v>
      </c>
      <c r="AJ54" s="133">
        <f>SUM(AH54:AI54)</f>
        <v>422895</v>
      </c>
    </row>
    <row r="55" spans="1:35" ht="24.75" customHeight="1">
      <c r="A55" s="725" t="s">
        <v>996</v>
      </c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 t="s">
        <v>1114</v>
      </c>
      <c r="P55" s="725"/>
      <c r="Q55" s="725"/>
      <c r="R55" s="725"/>
      <c r="S55" s="725"/>
      <c r="T55" s="725"/>
      <c r="U55" s="725"/>
      <c r="V55" s="725"/>
      <c r="W55" s="725"/>
      <c r="X55" s="725"/>
      <c r="Y55" s="725"/>
      <c r="Z55" s="725"/>
      <c r="AA55" s="725"/>
      <c r="AD55" s="140"/>
      <c r="AG55" s="142"/>
      <c r="AH55" s="133"/>
      <c r="AI55" s="133"/>
    </row>
    <row r="56" spans="2:35" ht="43.5" customHeight="1">
      <c r="B56" s="13"/>
      <c r="AG56" s="142"/>
      <c r="AH56" s="133"/>
      <c r="AI56" s="133"/>
    </row>
    <row r="57" spans="2:35" ht="24.75" customHeight="1">
      <c r="B57" s="13"/>
      <c r="AH57" s="133"/>
      <c r="AI57" s="133"/>
    </row>
    <row r="58" ht="24.75" customHeight="1">
      <c r="B58" s="13"/>
    </row>
    <row r="59" ht="24.75" customHeight="1">
      <c r="B59" s="13"/>
    </row>
    <row r="60" ht="24.75" customHeight="1">
      <c r="B60" s="13"/>
    </row>
    <row r="61" ht="24.75" customHeight="1">
      <c r="B61" s="13"/>
    </row>
    <row r="62" ht="24.75" customHeight="1">
      <c r="B62" s="13"/>
    </row>
    <row r="63" ht="24.75" customHeight="1">
      <c r="B63" s="13"/>
    </row>
    <row r="64" ht="24.75" customHeight="1">
      <c r="B64" s="13"/>
    </row>
    <row r="65" ht="24.75" customHeight="1">
      <c r="B65" s="13"/>
    </row>
    <row r="66" ht="24.75" customHeight="1">
      <c r="B66" s="13"/>
    </row>
    <row r="67" ht="24.75" customHeight="1">
      <c r="B67" s="13"/>
    </row>
    <row r="68" ht="24.75" customHeight="1">
      <c r="B68" s="13"/>
    </row>
    <row r="69" ht="24.75" customHeight="1">
      <c r="B69" s="13"/>
    </row>
    <row r="70" ht="24.75" customHeight="1">
      <c r="B70" s="13"/>
    </row>
    <row r="71" ht="24.75" customHeight="1">
      <c r="B71" s="13"/>
    </row>
    <row r="72" ht="24.75" customHeight="1">
      <c r="B72" s="13"/>
    </row>
    <row r="73" ht="24.75" customHeight="1">
      <c r="B73" s="13"/>
    </row>
    <row r="74" ht="24.75" customHeight="1">
      <c r="B74" s="13"/>
    </row>
    <row r="75" ht="24.75" customHeight="1">
      <c r="B75" s="13"/>
    </row>
    <row r="76" ht="24.75" customHeight="1">
      <c r="B76" s="13"/>
    </row>
    <row r="77" ht="24.75" customHeight="1">
      <c r="B77" s="13"/>
    </row>
    <row r="78" ht="24.75" customHeight="1">
      <c r="B78" s="13"/>
    </row>
    <row r="79" ht="24.75" customHeight="1">
      <c r="B79" s="13"/>
    </row>
    <row r="80" ht="24.75" customHeight="1">
      <c r="B80" s="13"/>
    </row>
    <row r="81" ht="24.75" customHeight="1">
      <c r="B81" s="13"/>
    </row>
    <row r="82" ht="24.75" customHeight="1">
      <c r="B82" s="13"/>
    </row>
    <row r="83" ht="24.75" customHeight="1">
      <c r="B83" s="13"/>
    </row>
  </sheetData>
  <mergeCells count="43">
    <mergeCell ref="P50:P51"/>
    <mergeCell ref="Q50:Q51"/>
    <mergeCell ref="T48:T49"/>
    <mergeCell ref="Q48:Q49"/>
    <mergeCell ref="R3:S3"/>
    <mergeCell ref="U48:U49"/>
    <mergeCell ref="R48:R49"/>
    <mergeCell ref="S48:S49"/>
    <mergeCell ref="B2:N6"/>
    <mergeCell ref="Z1:AA1"/>
    <mergeCell ref="AA2:AA4"/>
    <mergeCell ref="Z3:Z4"/>
    <mergeCell ref="B1:N1"/>
    <mergeCell ref="Q1:X1"/>
    <mergeCell ref="T3:U3"/>
    <mergeCell ref="R2:Z2"/>
    <mergeCell ref="X3:Y3"/>
    <mergeCell ref="V3:W3"/>
    <mergeCell ref="O48:O49"/>
    <mergeCell ref="Q2:Q4"/>
    <mergeCell ref="O2:O4"/>
    <mergeCell ref="P2:P4"/>
    <mergeCell ref="P48:P49"/>
    <mergeCell ref="O55:AA55"/>
    <mergeCell ref="AA50:AA51"/>
    <mergeCell ref="O50:O51"/>
    <mergeCell ref="Z50:Z51"/>
    <mergeCell ref="X50:X51"/>
    <mergeCell ref="Y50:Y51"/>
    <mergeCell ref="S50:S51"/>
    <mergeCell ref="U50:U51"/>
    <mergeCell ref="T50:T51"/>
    <mergeCell ref="O53:W53"/>
    <mergeCell ref="A55:N55"/>
    <mergeCell ref="AA48:AA49"/>
    <mergeCell ref="V48:V49"/>
    <mergeCell ref="W48:W49"/>
    <mergeCell ref="X48:X49"/>
    <mergeCell ref="Y48:Y49"/>
    <mergeCell ref="Z48:Z49"/>
    <mergeCell ref="R50:R51"/>
    <mergeCell ref="W50:W51"/>
    <mergeCell ref="V50:V51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8" r:id="rId2"/>
  <colBreaks count="1" manualBreakCount="1">
    <brk id="14" max="54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4"/>
  <sheetViews>
    <sheetView workbookViewId="0" topLeftCell="A1">
      <selection activeCell="A1" sqref="A1:I1"/>
    </sheetView>
  </sheetViews>
  <sheetFormatPr defaultColWidth="9.00390625" defaultRowHeight="24.75" customHeight="1"/>
  <cols>
    <col min="1" max="8" width="9.00390625" style="13" customWidth="1"/>
    <col min="9" max="9" width="10.75390625" style="13" customWidth="1"/>
    <col min="10" max="10" width="11.875" style="7" customWidth="1"/>
    <col min="11" max="11" width="9.00390625" style="13" customWidth="1"/>
    <col min="12" max="13" width="9.25390625" style="13" customWidth="1"/>
    <col min="14" max="16" width="7.625" style="13" customWidth="1"/>
    <col min="17" max="17" width="6.875" style="13" customWidth="1"/>
    <col min="18" max="18" width="9.50390625" style="13" customWidth="1"/>
    <col min="19" max="19" width="7.125" style="13" customWidth="1"/>
    <col min="20" max="23" width="9.00390625" style="13" customWidth="1"/>
    <col min="24" max="24" width="8.50390625" style="13" customWidth="1"/>
    <col min="25" max="25" width="9.875" style="13" customWidth="1"/>
    <col min="26" max="26" width="9.00390625" style="13" customWidth="1"/>
    <col min="27" max="27" width="11.875" style="13" customWidth="1"/>
    <col min="28" max="16384" width="9.00390625" style="13" customWidth="1"/>
  </cols>
  <sheetData>
    <row r="1" spans="1:18" ht="48.75" customHeight="1" thickBot="1">
      <c r="A1" s="733" t="s">
        <v>1116</v>
      </c>
      <c r="B1" s="733"/>
      <c r="C1" s="733"/>
      <c r="D1" s="733"/>
      <c r="E1" s="733"/>
      <c r="F1" s="733"/>
      <c r="G1" s="733"/>
      <c r="H1" s="733"/>
      <c r="I1" s="733"/>
      <c r="J1" s="143"/>
      <c r="K1" s="957" t="s">
        <v>1117</v>
      </c>
      <c r="L1" s="957"/>
      <c r="M1" s="957"/>
      <c r="N1" s="957"/>
      <c r="O1" s="957"/>
      <c r="P1" s="957"/>
      <c r="Q1" s="957"/>
      <c r="R1" s="957"/>
    </row>
    <row r="2" spans="1:19" s="31" customFormat="1" ht="34.5" customHeight="1">
      <c r="A2" s="619" t="s">
        <v>182</v>
      </c>
      <c r="B2" s="619"/>
      <c r="C2" s="619"/>
      <c r="D2" s="619"/>
      <c r="E2" s="619"/>
      <c r="F2" s="619"/>
      <c r="G2" s="619"/>
      <c r="H2" s="619"/>
      <c r="I2" s="938"/>
      <c r="J2" s="740" t="s">
        <v>1118</v>
      </c>
      <c r="K2" s="965" t="s">
        <v>1119</v>
      </c>
      <c r="L2" s="716" t="s">
        <v>1120</v>
      </c>
      <c r="M2" s="975" t="s">
        <v>1121</v>
      </c>
      <c r="N2" s="969" t="s">
        <v>1122</v>
      </c>
      <c r="O2" s="969"/>
      <c r="P2" s="969"/>
      <c r="Q2" s="897" t="s">
        <v>1123</v>
      </c>
      <c r="R2" s="974"/>
      <c r="S2" s="974"/>
    </row>
    <row r="3" spans="1:26" s="31" customFormat="1" ht="42.75" customHeight="1" thickBot="1">
      <c r="A3" s="619"/>
      <c r="B3" s="619"/>
      <c r="C3" s="619"/>
      <c r="D3" s="619"/>
      <c r="E3" s="619"/>
      <c r="F3" s="619"/>
      <c r="G3" s="619"/>
      <c r="H3" s="619"/>
      <c r="I3" s="938"/>
      <c r="J3" s="741"/>
      <c r="K3" s="966"/>
      <c r="L3" s="717"/>
      <c r="M3" s="920"/>
      <c r="N3" s="144" t="s">
        <v>1124</v>
      </c>
      <c r="O3" s="144" t="s">
        <v>1125</v>
      </c>
      <c r="P3" s="144" t="s">
        <v>1126</v>
      </c>
      <c r="Q3" s="144" t="s">
        <v>1124</v>
      </c>
      <c r="R3" s="127" t="s">
        <v>1127</v>
      </c>
      <c r="S3" s="145" t="s">
        <v>1128</v>
      </c>
      <c r="T3" s="38"/>
      <c r="Y3" s="38"/>
      <c r="Z3" s="26"/>
    </row>
    <row r="4" spans="10:26" ht="24.75" customHeight="1" hidden="1">
      <c r="J4" s="39" t="s">
        <v>1015</v>
      </c>
      <c r="K4" s="18">
        <v>145</v>
      </c>
      <c r="L4" s="5">
        <f>K4/365</f>
        <v>0.3972602739726027</v>
      </c>
      <c r="M4" s="5">
        <f>K4/'[3]機動車輛'!P5*10000</f>
        <v>4.901480247034605</v>
      </c>
      <c r="N4" s="2">
        <f>O4+P4</f>
        <v>256</v>
      </c>
      <c r="O4" s="2">
        <v>123</v>
      </c>
      <c r="P4" s="2">
        <v>133</v>
      </c>
      <c r="Q4" s="2">
        <f>R4+S4</f>
        <v>144</v>
      </c>
      <c r="R4" s="2">
        <v>142</v>
      </c>
      <c r="S4" s="2">
        <v>2</v>
      </c>
      <c r="T4" s="38"/>
      <c r="Y4" s="38"/>
      <c r="Z4" s="73"/>
    </row>
    <row r="5" spans="10:26" ht="24.75" customHeight="1" hidden="1">
      <c r="J5" s="45" t="s">
        <v>1047</v>
      </c>
      <c r="K5" s="18">
        <v>121</v>
      </c>
      <c r="L5" s="5">
        <f>K5/365</f>
        <v>0.3315068493150685</v>
      </c>
      <c r="M5" s="5">
        <f>K5/'[3]機動車輛'!P6*10000</f>
        <v>3.84524936918843</v>
      </c>
      <c r="N5" s="2">
        <f>O5+P5</f>
        <v>208</v>
      </c>
      <c r="O5" s="2">
        <v>113</v>
      </c>
      <c r="P5" s="2">
        <v>95</v>
      </c>
      <c r="Q5" s="2">
        <f>R5+S5</f>
        <v>121</v>
      </c>
      <c r="R5" s="2">
        <v>120</v>
      </c>
      <c r="S5" s="2">
        <v>1</v>
      </c>
      <c r="T5" s="38"/>
      <c r="Z5" s="141"/>
    </row>
    <row r="6" spans="10:26" ht="24.75" customHeight="1" hidden="1">
      <c r="J6" s="39"/>
      <c r="K6" s="146"/>
      <c r="L6" s="147"/>
      <c r="M6" s="147"/>
      <c r="N6" s="147"/>
      <c r="O6" s="147"/>
      <c r="P6" s="147"/>
      <c r="Q6" s="147"/>
      <c r="R6" s="147"/>
      <c r="S6" s="147"/>
      <c r="T6" s="38"/>
      <c r="Z6" s="141"/>
    </row>
    <row r="7" spans="10:26" ht="24.75" customHeight="1" hidden="1">
      <c r="J7" s="45" t="s">
        <v>1048</v>
      </c>
      <c r="K7" s="18">
        <v>95</v>
      </c>
      <c r="L7" s="5">
        <f>K7/365</f>
        <v>0.2602739726027397</v>
      </c>
      <c r="M7" s="5">
        <f>K7/'[3]機動車輛'!P8*10000</f>
        <v>2.8577874708580886</v>
      </c>
      <c r="N7" s="2">
        <f>O7+P7</f>
        <v>139</v>
      </c>
      <c r="O7" s="2">
        <v>94</v>
      </c>
      <c r="P7" s="2">
        <v>45</v>
      </c>
      <c r="Q7" s="2">
        <f>R7+S7</f>
        <v>95</v>
      </c>
      <c r="R7" s="2">
        <v>95</v>
      </c>
      <c r="S7" s="64">
        <v>0</v>
      </c>
      <c r="T7" s="38"/>
      <c r="Z7" s="141"/>
    </row>
    <row r="8" spans="10:26" ht="24.75" customHeight="1" hidden="1">
      <c r="J8" s="39" t="s">
        <v>1049</v>
      </c>
      <c r="K8" s="18">
        <v>91</v>
      </c>
      <c r="L8" s="5">
        <f>K8/365</f>
        <v>0.2493150684931507</v>
      </c>
      <c r="M8" s="5">
        <f>K8/'[3]機動車輛'!P9*10000</f>
        <v>2.6783375470548587</v>
      </c>
      <c r="N8" s="2">
        <f>O8+P8</f>
        <v>157</v>
      </c>
      <c r="O8" s="2">
        <v>96</v>
      </c>
      <c r="P8" s="2">
        <v>61</v>
      </c>
      <c r="Q8" s="2">
        <f>R8+S8</f>
        <v>91</v>
      </c>
      <c r="R8" s="2">
        <v>90</v>
      </c>
      <c r="S8" s="2">
        <v>1</v>
      </c>
      <c r="T8" s="38"/>
      <c r="Z8" s="141"/>
    </row>
    <row r="9" spans="10:26" ht="24.75" customHeight="1">
      <c r="J9" s="39" t="s">
        <v>1050</v>
      </c>
      <c r="K9" s="18">
        <v>99</v>
      </c>
      <c r="L9" s="5">
        <f>K9/365</f>
        <v>0.27123287671232876</v>
      </c>
      <c r="M9" s="5">
        <f>K9/'[3]機動車輛'!P10*10000</f>
        <v>2.8394180053518725</v>
      </c>
      <c r="N9" s="2">
        <f>O9+P9</f>
        <v>154</v>
      </c>
      <c r="O9" s="2">
        <v>113</v>
      </c>
      <c r="P9" s="2">
        <v>41</v>
      </c>
      <c r="Q9" s="2">
        <f>R9+S9</f>
        <v>99</v>
      </c>
      <c r="R9" s="2">
        <v>97</v>
      </c>
      <c r="S9" s="2">
        <v>2</v>
      </c>
      <c r="T9" s="38"/>
      <c r="Z9" s="141"/>
    </row>
    <row r="10" spans="10:26" ht="24.75" customHeight="1">
      <c r="J10" s="39" t="s">
        <v>1051</v>
      </c>
      <c r="K10" s="18">
        <v>94</v>
      </c>
      <c r="L10" s="5">
        <f>K10/365</f>
        <v>0.25753424657534246</v>
      </c>
      <c r="M10" s="5">
        <f>K10/'[3]機動車輛'!P11*10000</f>
        <v>2.6337614596642234</v>
      </c>
      <c r="N10" s="2">
        <f>O10+P10</f>
        <v>143</v>
      </c>
      <c r="O10" s="2">
        <v>98</v>
      </c>
      <c r="P10" s="2">
        <v>45</v>
      </c>
      <c r="Q10" s="2">
        <f>R10+S10</f>
        <v>94</v>
      </c>
      <c r="R10" s="2">
        <v>90</v>
      </c>
      <c r="S10" s="2">
        <v>4</v>
      </c>
      <c r="T10" s="38"/>
      <c r="Z10" s="141"/>
    </row>
    <row r="11" spans="10:27" ht="24.75" customHeight="1">
      <c r="J11" s="39" t="s">
        <v>1052</v>
      </c>
      <c r="K11" s="18">
        <v>96</v>
      </c>
      <c r="L11" s="5">
        <f>K11/365</f>
        <v>0.26301369863013696</v>
      </c>
      <c r="M11" s="5">
        <f>K11/'[3]機動車輛'!P12*10000</f>
        <v>2.6518677712432566</v>
      </c>
      <c r="N11" s="2">
        <f>O11+P11</f>
        <v>119</v>
      </c>
      <c r="O11" s="2">
        <v>100</v>
      </c>
      <c r="P11" s="2">
        <v>19</v>
      </c>
      <c r="Q11" s="2">
        <f>R11+S11</f>
        <v>96</v>
      </c>
      <c r="R11" s="2">
        <v>94</v>
      </c>
      <c r="S11" s="2">
        <v>2</v>
      </c>
      <c r="T11" s="38"/>
      <c r="Y11" s="38"/>
      <c r="Z11" s="73"/>
      <c r="AA11" s="25"/>
    </row>
    <row r="12" spans="10:27" ht="24.75" customHeight="1">
      <c r="J12" s="39"/>
      <c r="K12" s="146"/>
      <c r="L12" s="147"/>
      <c r="M12" s="147"/>
      <c r="N12" s="147"/>
      <c r="O12" s="147"/>
      <c r="P12" s="147"/>
      <c r="Q12" s="147"/>
      <c r="R12" s="147"/>
      <c r="S12" s="147"/>
      <c r="T12" s="38"/>
      <c r="Z12" s="141"/>
      <c r="AA12" s="25"/>
    </row>
    <row r="13" spans="10:27" ht="24.75" customHeight="1">
      <c r="J13" s="39" t="s">
        <v>1053</v>
      </c>
      <c r="K13" s="18">
        <v>87</v>
      </c>
      <c r="L13" s="5">
        <v>0.24</v>
      </c>
      <c r="M13" s="5">
        <f>K13/'[3]機動車輛'!P14*10000</f>
        <v>2.356976243304968</v>
      </c>
      <c r="N13" s="2">
        <v>127</v>
      </c>
      <c r="O13" s="2">
        <v>95</v>
      </c>
      <c r="P13" s="2">
        <v>32</v>
      </c>
      <c r="Q13" s="2">
        <v>87</v>
      </c>
      <c r="R13" s="2">
        <v>85</v>
      </c>
      <c r="S13" s="2">
        <v>5</v>
      </c>
      <c r="Y13" s="148"/>
      <c r="Z13" s="73"/>
      <c r="AA13" s="25"/>
    </row>
    <row r="14" spans="10:19" ht="24.75" customHeight="1">
      <c r="J14" s="39" t="s">
        <v>1054</v>
      </c>
      <c r="K14" s="18">
        <v>81</v>
      </c>
      <c r="L14" s="5">
        <f>K14/360</f>
        <v>0.225</v>
      </c>
      <c r="M14" s="5">
        <f>K14/'[3]機動車輛'!P15*10000</f>
        <v>2.1399133467188</v>
      </c>
      <c r="N14" s="2">
        <f aca="true" t="shared" si="0" ref="N14:S14">N15+N16+N17+N18</f>
        <v>130</v>
      </c>
      <c r="O14" s="2">
        <f t="shared" si="0"/>
        <v>87</v>
      </c>
      <c r="P14" s="2">
        <f t="shared" si="0"/>
        <v>43</v>
      </c>
      <c r="Q14" s="2">
        <f t="shared" si="0"/>
        <v>81</v>
      </c>
      <c r="R14" s="2">
        <f t="shared" si="0"/>
        <v>80</v>
      </c>
      <c r="S14" s="2">
        <f t="shared" si="0"/>
        <v>1</v>
      </c>
    </row>
    <row r="15" spans="10:19" ht="24.75" customHeight="1" hidden="1">
      <c r="J15" s="63" t="s">
        <v>119</v>
      </c>
      <c r="K15" s="18">
        <v>26</v>
      </c>
      <c r="L15" s="5">
        <f>K15/90</f>
        <v>0.28888888888888886</v>
      </c>
      <c r="M15" s="5">
        <f>K15/'[3]機動車輛'!P16*10000</f>
        <v>0.7009144237405106</v>
      </c>
      <c r="N15" s="2">
        <f aca="true" t="shared" si="1" ref="N15:N28">O15+P15</f>
        <v>45</v>
      </c>
      <c r="O15" s="2">
        <v>26</v>
      </c>
      <c r="P15" s="2">
        <v>19</v>
      </c>
      <c r="Q15" s="2">
        <f>R15+S15</f>
        <v>26</v>
      </c>
      <c r="R15" s="2">
        <v>26</v>
      </c>
      <c r="S15" s="149">
        <v>0</v>
      </c>
    </row>
    <row r="16" spans="10:19" ht="24.75" customHeight="1" hidden="1">
      <c r="J16" s="63" t="s">
        <v>120</v>
      </c>
      <c r="K16" s="29">
        <v>19</v>
      </c>
      <c r="L16" s="5">
        <f>K16/90</f>
        <v>0.2111111111111111</v>
      </c>
      <c r="M16" s="5">
        <f>K16/'[3]機動車輛'!P17*10000</f>
        <v>0.5096211101157108</v>
      </c>
      <c r="N16" s="2">
        <f t="shared" si="1"/>
        <v>27</v>
      </c>
      <c r="O16" s="1">
        <v>20</v>
      </c>
      <c r="P16" s="1">
        <v>7</v>
      </c>
      <c r="Q16" s="2">
        <f>R16+S16</f>
        <v>19</v>
      </c>
      <c r="R16" s="1">
        <v>18</v>
      </c>
      <c r="S16" s="1">
        <v>1</v>
      </c>
    </row>
    <row r="17" spans="10:28" ht="24.75" customHeight="1" hidden="1">
      <c r="J17" s="63" t="s">
        <v>121</v>
      </c>
      <c r="K17" s="29">
        <v>20</v>
      </c>
      <c r="L17" s="5">
        <f>K17/90</f>
        <v>0.2222222222222222</v>
      </c>
      <c r="M17" s="5">
        <f>K17/'[3]機動車輛'!P18*10000</f>
        <v>0.5310209142587081</v>
      </c>
      <c r="N17" s="2">
        <f t="shared" si="1"/>
        <v>30</v>
      </c>
      <c r="O17" s="1">
        <v>21</v>
      </c>
      <c r="P17" s="1">
        <v>9</v>
      </c>
      <c r="Q17" s="2">
        <f>R17+S17</f>
        <v>20</v>
      </c>
      <c r="R17" s="1">
        <v>20</v>
      </c>
      <c r="S17" s="150">
        <v>0</v>
      </c>
      <c r="Z17" s="87" t="s">
        <v>127</v>
      </c>
      <c r="AA17" s="13">
        <v>16</v>
      </c>
      <c r="AB17" s="13">
        <v>28</v>
      </c>
    </row>
    <row r="18" spans="10:19" ht="24.75" customHeight="1" hidden="1">
      <c r="J18" s="63" t="s">
        <v>122</v>
      </c>
      <c r="K18" s="29">
        <v>16</v>
      </c>
      <c r="L18" s="5">
        <f>K18/90</f>
        <v>0.17777777777777778</v>
      </c>
      <c r="M18" s="5">
        <f>K18/'[3]機動車輛'!P19*10000</f>
        <v>0.42269893268519493</v>
      </c>
      <c r="N18" s="2">
        <f t="shared" si="1"/>
        <v>28</v>
      </c>
      <c r="O18" s="1">
        <v>20</v>
      </c>
      <c r="P18" s="1">
        <v>8</v>
      </c>
      <c r="Q18" s="2">
        <f>R18+S18</f>
        <v>16</v>
      </c>
      <c r="R18" s="1">
        <v>16</v>
      </c>
      <c r="S18" s="150">
        <v>0</v>
      </c>
    </row>
    <row r="19" spans="10:28" ht="24.75" customHeight="1">
      <c r="J19" s="39" t="s">
        <v>1058</v>
      </c>
      <c r="K19" s="29">
        <v>68</v>
      </c>
      <c r="L19" s="5">
        <f>K19/360</f>
        <v>0.18888888888888888</v>
      </c>
      <c r="M19" s="5">
        <f>K19/'[3]機動車輛'!P20*10000</f>
        <v>1.748656363309075</v>
      </c>
      <c r="N19" s="2">
        <f t="shared" si="1"/>
        <v>142</v>
      </c>
      <c r="O19" s="151">
        <v>76</v>
      </c>
      <c r="P19" s="151">
        <v>66</v>
      </c>
      <c r="Q19" s="151">
        <v>68</v>
      </c>
      <c r="R19" s="151">
        <v>62</v>
      </c>
      <c r="S19" s="151">
        <v>6</v>
      </c>
      <c r="Z19" s="12"/>
      <c r="AA19" s="8"/>
      <c r="AB19" s="8"/>
    </row>
    <row r="20" spans="10:28" ht="24.75" customHeight="1" hidden="1">
      <c r="J20" s="63" t="s">
        <v>1059</v>
      </c>
      <c r="K20" s="29">
        <v>25</v>
      </c>
      <c r="L20" s="5">
        <f>K20/90</f>
        <v>0.2777777777777778</v>
      </c>
      <c r="M20" s="5">
        <f>K20/'[3]機動車輛'!P21*10000</f>
        <v>0.6569905104290674</v>
      </c>
      <c r="N20" s="1">
        <f t="shared" si="1"/>
        <v>71</v>
      </c>
      <c r="O20" s="1">
        <v>27</v>
      </c>
      <c r="P20" s="1">
        <v>44</v>
      </c>
      <c r="Q20" s="2">
        <f>R20+S20</f>
        <v>25</v>
      </c>
      <c r="R20" s="1">
        <v>23</v>
      </c>
      <c r="S20" s="1">
        <v>2</v>
      </c>
      <c r="Z20" s="84" t="s">
        <v>131</v>
      </c>
      <c r="AA20" s="152">
        <v>20</v>
      </c>
      <c r="AB20" s="8">
        <v>31</v>
      </c>
    </row>
    <row r="21" spans="10:28" ht="24.75" customHeight="1" hidden="1">
      <c r="J21" s="63" t="s">
        <v>97</v>
      </c>
      <c r="K21" s="29">
        <v>20</v>
      </c>
      <c r="L21" s="5">
        <f>K21/90</f>
        <v>0.2222222222222222</v>
      </c>
      <c r="M21" s="5">
        <f>K21/'[3]機動車輛'!P22*10000</f>
        <v>0.5208048518179995</v>
      </c>
      <c r="N21" s="1">
        <f t="shared" si="1"/>
        <v>31</v>
      </c>
      <c r="O21" s="1">
        <v>23</v>
      </c>
      <c r="P21" s="1">
        <v>8</v>
      </c>
      <c r="Q21" s="2">
        <f>R21+S21</f>
        <v>20</v>
      </c>
      <c r="R21" s="1">
        <v>19</v>
      </c>
      <c r="S21" s="1">
        <v>1</v>
      </c>
      <c r="U21" s="141"/>
      <c r="Z21" s="84" t="s">
        <v>133</v>
      </c>
      <c r="AA21" s="8">
        <v>11</v>
      </c>
      <c r="AB21" s="8">
        <v>22</v>
      </c>
    </row>
    <row r="22" spans="10:28" ht="24.75" customHeight="1" hidden="1">
      <c r="J22" s="63" t="s">
        <v>1061</v>
      </c>
      <c r="K22" s="29">
        <v>11</v>
      </c>
      <c r="L22" s="5">
        <f>K22/90</f>
        <v>0.12222222222222222</v>
      </c>
      <c r="M22" s="5">
        <f>K22/'[3]機動車輛'!P23*10000</f>
        <v>0.28415842607231057</v>
      </c>
      <c r="N22" s="1">
        <f t="shared" si="1"/>
        <v>22</v>
      </c>
      <c r="O22" s="1">
        <v>14</v>
      </c>
      <c r="P22" s="1">
        <v>8</v>
      </c>
      <c r="Q22" s="2">
        <f>R22+S22</f>
        <v>11</v>
      </c>
      <c r="R22" s="1">
        <v>9</v>
      </c>
      <c r="S22" s="1">
        <v>2</v>
      </c>
      <c r="U22" s="141"/>
      <c r="Z22" s="153" t="s">
        <v>136</v>
      </c>
      <c r="AA22" s="8">
        <v>12</v>
      </c>
      <c r="AB22" s="8">
        <v>18</v>
      </c>
    </row>
    <row r="23" spans="10:21" ht="24.75" customHeight="1" hidden="1">
      <c r="J23" s="63" t="s">
        <v>1063</v>
      </c>
      <c r="K23" s="29">
        <v>12</v>
      </c>
      <c r="L23" s="5">
        <f>K23/90</f>
        <v>0.13333333333333333</v>
      </c>
      <c r="M23" s="5">
        <f>K23/'[3]機動車輛'!P24*10000</f>
        <v>0.30858641705454265</v>
      </c>
      <c r="N23" s="1">
        <f t="shared" si="1"/>
        <v>18</v>
      </c>
      <c r="O23" s="1">
        <v>12</v>
      </c>
      <c r="P23" s="1">
        <v>6</v>
      </c>
      <c r="Q23" s="2">
        <f>R23+S23</f>
        <v>12</v>
      </c>
      <c r="R23" s="1">
        <v>11</v>
      </c>
      <c r="S23" s="1">
        <v>1</v>
      </c>
      <c r="U23" s="141"/>
    </row>
    <row r="24" spans="10:21" ht="24.75" customHeight="1">
      <c r="J24" s="69" t="s">
        <v>1064</v>
      </c>
      <c r="K24" s="24">
        <v>85</v>
      </c>
      <c r="L24" s="5">
        <f aca="true" t="shared" si="2" ref="L24:L29">K24/360</f>
        <v>0.2361111111111111</v>
      </c>
      <c r="M24" s="5">
        <f>K24/'[3]機動車輛'!P25*10000</f>
        <v>2.126584305307454</v>
      </c>
      <c r="N24" s="1">
        <f t="shared" si="1"/>
        <v>112</v>
      </c>
      <c r="O24" s="1">
        <v>85</v>
      </c>
      <c r="P24" s="1">
        <v>27</v>
      </c>
      <c r="Q24" s="2">
        <v>85</v>
      </c>
      <c r="R24" s="1">
        <v>81</v>
      </c>
      <c r="S24" s="1">
        <v>4</v>
      </c>
      <c r="U24" s="141"/>
    </row>
    <row r="25" spans="10:21" ht="24.75" customHeight="1" hidden="1">
      <c r="J25" s="71" t="s">
        <v>1066</v>
      </c>
      <c r="K25" s="24">
        <v>20</v>
      </c>
      <c r="L25" s="5">
        <f t="shared" si="2"/>
        <v>0.05555555555555555</v>
      </c>
      <c r="M25" s="5">
        <f>K25/'[3]機動車輛'!P26*10000</f>
        <v>0.5104124132298897</v>
      </c>
      <c r="N25" s="1">
        <f t="shared" si="1"/>
        <v>25</v>
      </c>
      <c r="O25" s="1">
        <v>20</v>
      </c>
      <c r="P25" s="1">
        <v>5</v>
      </c>
      <c r="Q25" s="2">
        <f>R25+S25</f>
        <v>20</v>
      </c>
      <c r="R25" s="1">
        <v>20</v>
      </c>
      <c r="S25" s="67">
        <v>0</v>
      </c>
      <c r="U25" s="141"/>
    </row>
    <row r="26" spans="10:21" ht="24.75" customHeight="1" hidden="1">
      <c r="J26" s="71" t="s">
        <v>97</v>
      </c>
      <c r="K26" s="24">
        <v>21</v>
      </c>
      <c r="L26" s="5">
        <f t="shared" si="2"/>
        <v>0.058333333333333334</v>
      </c>
      <c r="M26" s="5">
        <f>K26/'[3]機動車輛'!P27*10000</f>
        <v>0.5320577460006993</v>
      </c>
      <c r="N26" s="1">
        <f t="shared" si="1"/>
        <v>31</v>
      </c>
      <c r="O26" s="1">
        <v>21</v>
      </c>
      <c r="P26" s="1">
        <v>10</v>
      </c>
      <c r="Q26" s="2">
        <f>R26+S26</f>
        <v>21</v>
      </c>
      <c r="R26" s="1">
        <v>21</v>
      </c>
      <c r="S26" s="67">
        <v>0</v>
      </c>
      <c r="U26" s="141"/>
    </row>
    <row r="27" spans="10:21" ht="24.75" customHeight="1" hidden="1">
      <c r="J27" s="71" t="s">
        <v>1061</v>
      </c>
      <c r="K27" s="24">
        <v>14</v>
      </c>
      <c r="L27" s="5">
        <f t="shared" si="2"/>
        <v>0.03888888888888889</v>
      </c>
      <c r="M27" s="5">
        <f>K27/'[3]機動車輛'!P28*10000</f>
        <v>0.3515918320194681</v>
      </c>
      <c r="N27" s="1">
        <f t="shared" si="1"/>
        <v>17</v>
      </c>
      <c r="O27" s="1">
        <v>14</v>
      </c>
      <c r="P27" s="1">
        <v>3</v>
      </c>
      <c r="Q27" s="2">
        <f>R27+S27</f>
        <v>14</v>
      </c>
      <c r="R27" s="1">
        <v>13</v>
      </c>
      <c r="S27" s="67">
        <v>1</v>
      </c>
      <c r="U27" s="141"/>
    </row>
    <row r="28" spans="10:21" ht="24.75" customHeight="1" hidden="1">
      <c r="J28" s="71" t="s">
        <v>1063</v>
      </c>
      <c r="K28" s="24">
        <v>30</v>
      </c>
      <c r="L28" s="5">
        <f t="shared" si="2"/>
        <v>0.08333333333333333</v>
      </c>
      <c r="M28" s="5">
        <f>K28/'[3]機動車輛'!P29*10000</f>
        <v>0.7505591665791015</v>
      </c>
      <c r="N28" s="1">
        <f t="shared" si="1"/>
        <v>39</v>
      </c>
      <c r="O28" s="1">
        <v>30</v>
      </c>
      <c r="P28" s="1">
        <v>9</v>
      </c>
      <c r="Q28" s="2">
        <f>R28+S28</f>
        <v>30</v>
      </c>
      <c r="R28" s="1">
        <v>27</v>
      </c>
      <c r="S28" s="67">
        <v>3</v>
      </c>
      <c r="U28" s="141"/>
    </row>
    <row r="29" spans="10:19" ht="24.75" customHeight="1">
      <c r="J29" s="69" t="s">
        <v>1067</v>
      </c>
      <c r="K29" s="24">
        <f>SUM(K30:K33)</f>
        <v>97</v>
      </c>
      <c r="L29" s="5">
        <f t="shared" si="2"/>
        <v>0.26944444444444443</v>
      </c>
      <c r="M29" s="5">
        <v>2.38</v>
      </c>
      <c r="N29" s="1">
        <v>145</v>
      </c>
      <c r="O29" s="1">
        <f>SUM(O30:O33)</f>
        <v>98</v>
      </c>
      <c r="P29" s="1">
        <f>SUM(P30:P33)</f>
        <v>47</v>
      </c>
      <c r="Q29" s="1">
        <v>97</v>
      </c>
      <c r="R29" s="1">
        <f>SUM(R30:R33)</f>
        <v>93</v>
      </c>
      <c r="S29" s="1">
        <f>SUM(S30:S33)</f>
        <v>4</v>
      </c>
    </row>
    <row r="30" spans="10:19" ht="24.75" customHeight="1" hidden="1">
      <c r="J30" s="71" t="s">
        <v>1066</v>
      </c>
      <c r="K30" s="24">
        <v>28</v>
      </c>
      <c r="L30" s="5">
        <f>K30/90</f>
        <v>0.3111111111111111</v>
      </c>
      <c r="M30" s="5">
        <f>K30/'[3]機動車輛'!P31*10000</f>
        <v>0.6963199490691694</v>
      </c>
      <c r="N30" s="1">
        <f>O30+P30</f>
        <v>40</v>
      </c>
      <c r="O30" s="1">
        <v>28</v>
      </c>
      <c r="P30" s="1">
        <v>12</v>
      </c>
      <c r="Q30" s="2">
        <f>R30+S30</f>
        <v>28</v>
      </c>
      <c r="R30" s="1">
        <v>25</v>
      </c>
      <c r="S30" s="67">
        <v>3</v>
      </c>
    </row>
    <row r="31" spans="10:19" ht="24.75" customHeight="1" hidden="1">
      <c r="J31" s="71" t="s">
        <v>97</v>
      </c>
      <c r="K31" s="24">
        <v>17</v>
      </c>
      <c r="L31" s="5">
        <f>K31/90</f>
        <v>0.18888888888888888</v>
      </c>
      <c r="M31" s="5">
        <f>K31/'[2]機動車輛'!P32*10000</f>
        <v>0.4213427449736289</v>
      </c>
      <c r="N31" s="1">
        <v>24</v>
      </c>
      <c r="O31" s="1">
        <v>17</v>
      </c>
      <c r="P31" s="1">
        <v>7</v>
      </c>
      <c r="Q31" s="1">
        <v>17</v>
      </c>
      <c r="R31" s="1">
        <v>16</v>
      </c>
      <c r="S31" s="67">
        <v>1</v>
      </c>
    </row>
    <row r="32" spans="10:19" ht="24.75" customHeight="1" hidden="1">
      <c r="J32" s="71" t="s">
        <v>1061</v>
      </c>
      <c r="K32" s="24">
        <v>22</v>
      </c>
      <c r="L32" s="5">
        <f>K32/90</f>
        <v>0.24444444444444444</v>
      </c>
      <c r="M32" s="5">
        <f>K32/'[2]機動車輛'!P33*10000</f>
        <v>0.541980050207061</v>
      </c>
      <c r="N32" s="1">
        <v>27</v>
      </c>
      <c r="O32" s="1">
        <v>22</v>
      </c>
      <c r="P32" s="1">
        <v>5</v>
      </c>
      <c r="Q32" s="1">
        <v>22</v>
      </c>
      <c r="R32" s="1">
        <v>22</v>
      </c>
      <c r="S32" s="41">
        <v>0</v>
      </c>
    </row>
    <row r="33" spans="10:28" ht="24.75" customHeight="1" hidden="1">
      <c r="J33" s="71" t="s">
        <v>1063</v>
      </c>
      <c r="K33" s="24">
        <v>30</v>
      </c>
      <c r="L33" s="5">
        <f>K33/90</f>
        <v>0.3333333333333333</v>
      </c>
      <c r="M33" s="5">
        <f>K33/'[2]機動車輛'!P34*10000</f>
        <v>0.7367549872173009</v>
      </c>
      <c r="N33" s="1">
        <v>54</v>
      </c>
      <c r="O33" s="1">
        <v>31</v>
      </c>
      <c r="P33" s="1">
        <v>23</v>
      </c>
      <c r="Q33" s="1">
        <v>30</v>
      </c>
      <c r="R33" s="1">
        <v>30</v>
      </c>
      <c r="S33" s="41">
        <v>0</v>
      </c>
      <c r="U33" s="154"/>
      <c r="AB33" s="35"/>
    </row>
    <row r="34" spans="10:19" ht="24.75" customHeight="1">
      <c r="J34" s="71"/>
      <c r="K34" s="35"/>
      <c r="L34" s="5"/>
      <c r="M34" s="5"/>
      <c r="N34" s="35"/>
      <c r="O34" s="35"/>
      <c r="P34" s="35"/>
      <c r="Q34" s="35"/>
      <c r="R34" s="155"/>
      <c r="S34" s="41"/>
    </row>
    <row r="35" spans="10:19" ht="24.75" customHeight="1">
      <c r="J35" s="69" t="s">
        <v>1069</v>
      </c>
      <c r="K35" s="1">
        <v>78</v>
      </c>
      <c r="L35" s="5">
        <v>0.22</v>
      </c>
      <c r="M35" s="5">
        <v>1.88</v>
      </c>
      <c r="N35" s="1">
        <v>106</v>
      </c>
      <c r="O35" s="1">
        <v>82</v>
      </c>
      <c r="P35" s="1">
        <v>24</v>
      </c>
      <c r="Q35" s="1">
        <v>77</v>
      </c>
      <c r="R35" s="1">
        <v>77</v>
      </c>
      <c r="S35" s="41">
        <v>0</v>
      </c>
    </row>
    <row r="36" spans="10:19" ht="24.75" customHeight="1" hidden="1">
      <c r="J36" s="71" t="s">
        <v>1066</v>
      </c>
      <c r="K36" s="24">
        <v>20</v>
      </c>
      <c r="L36" s="5">
        <f>K36/90</f>
        <v>0.2222222222222222</v>
      </c>
      <c r="M36" s="5">
        <f>K36/'[2]機動車輛'!P37*10000</f>
        <v>0.4889963594221041</v>
      </c>
      <c r="N36" s="1">
        <v>23</v>
      </c>
      <c r="O36" s="1">
        <v>20</v>
      </c>
      <c r="P36" s="1">
        <v>3</v>
      </c>
      <c r="Q36" s="1">
        <v>20</v>
      </c>
      <c r="R36" s="1">
        <v>20</v>
      </c>
      <c r="S36" s="41">
        <v>0</v>
      </c>
    </row>
    <row r="37" spans="10:23" ht="24.75" customHeight="1" hidden="1">
      <c r="J37" s="71" t="s">
        <v>97</v>
      </c>
      <c r="K37" s="24">
        <v>17</v>
      </c>
      <c r="L37" s="5">
        <f>K37/90</f>
        <v>0.18888888888888888</v>
      </c>
      <c r="M37" s="5">
        <f>K37/'[2]機動車輛'!P38*10000</f>
        <v>0.41448856986814386</v>
      </c>
      <c r="N37" s="1">
        <v>23</v>
      </c>
      <c r="O37" s="1">
        <v>17</v>
      </c>
      <c r="P37" s="1">
        <v>6</v>
      </c>
      <c r="Q37" s="1">
        <v>17</v>
      </c>
      <c r="R37" s="1">
        <v>17</v>
      </c>
      <c r="S37" s="41">
        <v>0</v>
      </c>
      <c r="U37" s="31" t="s">
        <v>151</v>
      </c>
      <c r="V37" s="31" t="s">
        <v>1129</v>
      </c>
      <c r="W37" s="31" t="s">
        <v>1130</v>
      </c>
    </row>
    <row r="38" spans="10:23" ht="24.75" customHeight="1" hidden="1">
      <c r="J38" s="71" t="s">
        <v>1061</v>
      </c>
      <c r="K38" s="24">
        <v>20</v>
      </c>
      <c r="L38" s="5">
        <f>K38/90</f>
        <v>0.2222222222222222</v>
      </c>
      <c r="M38" s="5">
        <v>0.48</v>
      </c>
      <c r="N38" s="1">
        <v>32</v>
      </c>
      <c r="O38" s="1">
        <v>23</v>
      </c>
      <c r="P38" s="1">
        <v>9</v>
      </c>
      <c r="Q38" s="1">
        <v>19</v>
      </c>
      <c r="R38" s="1">
        <v>19</v>
      </c>
      <c r="S38" s="41">
        <v>0</v>
      </c>
      <c r="U38" s="47" t="s">
        <v>1003</v>
      </c>
      <c r="V38" s="13">
        <v>91</v>
      </c>
      <c r="W38" s="13">
        <v>157</v>
      </c>
    </row>
    <row r="39" spans="10:23" ht="24.75" customHeight="1" hidden="1">
      <c r="J39" s="71" t="s">
        <v>1063</v>
      </c>
      <c r="K39" s="24">
        <v>21</v>
      </c>
      <c r="L39" s="5">
        <f>K39/90</f>
        <v>0.23333333333333334</v>
      </c>
      <c r="M39" s="5">
        <v>0.51</v>
      </c>
      <c r="N39" s="1">
        <v>28</v>
      </c>
      <c r="O39" s="1">
        <v>22</v>
      </c>
      <c r="P39" s="1">
        <v>6</v>
      </c>
      <c r="Q39" s="1">
        <v>21</v>
      </c>
      <c r="R39" s="1">
        <v>21</v>
      </c>
      <c r="S39" s="41">
        <v>0</v>
      </c>
      <c r="U39" s="47" t="s">
        <v>128</v>
      </c>
      <c r="V39" s="13">
        <v>99</v>
      </c>
      <c r="W39" s="13">
        <v>154</v>
      </c>
    </row>
    <row r="40" spans="10:23" ht="24.75" customHeight="1">
      <c r="J40" s="69" t="s">
        <v>95</v>
      </c>
      <c r="K40" s="24">
        <f>SUM(K41:K44)</f>
        <v>79</v>
      </c>
      <c r="L40" s="5">
        <v>0.22</v>
      </c>
      <c r="M40" s="5">
        <v>1.89</v>
      </c>
      <c r="N40" s="1">
        <f>SUM(N41:N44)</f>
        <v>106</v>
      </c>
      <c r="O40" s="1">
        <f>SUM(O41:O44)</f>
        <v>80</v>
      </c>
      <c r="P40" s="1">
        <f>SUM(P41:P44)</f>
        <v>26</v>
      </c>
      <c r="Q40" s="1">
        <f>SUM(Q41:Q44)</f>
        <v>79</v>
      </c>
      <c r="R40" s="1">
        <f>SUM(R41:R44)</f>
        <v>79</v>
      </c>
      <c r="S40" s="41">
        <v>0</v>
      </c>
      <c r="U40" s="47" t="s">
        <v>130</v>
      </c>
      <c r="V40" s="13">
        <v>94</v>
      </c>
      <c r="W40" s="13">
        <v>143</v>
      </c>
    </row>
    <row r="41" spans="10:28" s="35" customFormat="1" ht="24.75" customHeight="1">
      <c r="J41" s="71" t="s">
        <v>1066</v>
      </c>
      <c r="K41" s="24">
        <v>27</v>
      </c>
      <c r="L41" s="5">
        <f>K41/90</f>
        <v>0.3</v>
      </c>
      <c r="M41" s="5">
        <v>0.65</v>
      </c>
      <c r="N41" s="1">
        <v>35</v>
      </c>
      <c r="O41" s="1">
        <v>27</v>
      </c>
      <c r="P41" s="1">
        <v>8</v>
      </c>
      <c r="Q41" s="1">
        <v>27</v>
      </c>
      <c r="R41" s="1">
        <v>27</v>
      </c>
      <c r="S41" s="41">
        <v>0</v>
      </c>
      <c r="U41" s="47" t="s">
        <v>132</v>
      </c>
      <c r="V41" s="13">
        <v>96</v>
      </c>
      <c r="W41" s="13">
        <v>119</v>
      </c>
      <c r="X41" s="13"/>
      <c r="Y41" s="156"/>
      <c r="Z41" s="13"/>
      <c r="AA41" s="13"/>
      <c r="AB41" s="13"/>
    </row>
    <row r="42" spans="10:28" s="35" customFormat="1" ht="24.75" customHeight="1">
      <c r="J42" s="71" t="s">
        <v>1115</v>
      </c>
      <c r="K42" s="24">
        <v>10</v>
      </c>
      <c r="L42" s="5">
        <f>K42/90</f>
        <v>0.1111111111111111</v>
      </c>
      <c r="M42" s="5">
        <v>0.24</v>
      </c>
      <c r="N42" s="1">
        <v>12</v>
      </c>
      <c r="O42" s="1">
        <v>10</v>
      </c>
      <c r="P42" s="1">
        <v>2</v>
      </c>
      <c r="Q42" s="1">
        <v>10</v>
      </c>
      <c r="R42" s="1">
        <v>10</v>
      </c>
      <c r="S42" s="41">
        <v>0</v>
      </c>
      <c r="U42" s="47" t="s">
        <v>134</v>
      </c>
      <c r="V42" s="13">
        <v>87</v>
      </c>
      <c r="W42" s="13">
        <v>127</v>
      </c>
      <c r="X42" s="13"/>
      <c r="Y42" s="156"/>
      <c r="Z42" s="13"/>
      <c r="AA42" s="13"/>
      <c r="AB42" s="13"/>
    </row>
    <row r="43" spans="10:28" s="35" customFormat="1" ht="24.75" customHeight="1">
      <c r="J43" s="71" t="s">
        <v>1061</v>
      </c>
      <c r="K43" s="24">
        <v>18</v>
      </c>
      <c r="L43" s="5">
        <f>K43/90</f>
        <v>0.2</v>
      </c>
      <c r="M43" s="5">
        <v>0.43</v>
      </c>
      <c r="N43" s="1">
        <v>31</v>
      </c>
      <c r="O43" s="1">
        <v>18</v>
      </c>
      <c r="P43" s="1">
        <v>13</v>
      </c>
      <c r="Q43" s="1">
        <v>18</v>
      </c>
      <c r="R43" s="1">
        <v>18</v>
      </c>
      <c r="S43" s="41">
        <v>0</v>
      </c>
      <c r="U43" s="47" t="s">
        <v>135</v>
      </c>
      <c r="V43" s="13">
        <v>81</v>
      </c>
      <c r="W43" s="13">
        <v>130</v>
      </c>
      <c r="X43" s="13"/>
      <c r="Y43" s="156"/>
      <c r="Z43" s="13"/>
      <c r="AA43" s="13"/>
      <c r="AB43" s="13"/>
    </row>
    <row r="44" spans="10:28" s="35" customFormat="1" ht="24.75" customHeight="1">
      <c r="J44" s="71" t="s">
        <v>1063</v>
      </c>
      <c r="K44" s="24">
        <v>24</v>
      </c>
      <c r="L44" s="5">
        <f>K44/90</f>
        <v>0.26666666666666666</v>
      </c>
      <c r="M44" s="24">
        <v>0.57</v>
      </c>
      <c r="N44" s="24">
        <v>28</v>
      </c>
      <c r="O44" s="24">
        <v>25</v>
      </c>
      <c r="P44" s="24">
        <v>3</v>
      </c>
      <c r="Q44" s="24">
        <v>24</v>
      </c>
      <c r="R44" s="24">
        <v>24</v>
      </c>
      <c r="S44" s="41">
        <v>0</v>
      </c>
      <c r="U44" s="105" t="s">
        <v>137</v>
      </c>
      <c r="V44" s="13">
        <v>68</v>
      </c>
      <c r="W44" s="13">
        <v>142</v>
      </c>
      <c r="X44" s="13"/>
      <c r="Y44" s="156"/>
      <c r="Z44" s="13"/>
      <c r="AA44" s="13"/>
      <c r="AB44" s="13"/>
    </row>
    <row r="45" spans="10:28" s="35" customFormat="1" ht="24.75" customHeight="1">
      <c r="J45" s="69" t="s">
        <v>158</v>
      </c>
      <c r="K45" s="24"/>
      <c r="L45" s="5"/>
      <c r="M45" s="24"/>
      <c r="N45" s="24"/>
      <c r="O45" s="24"/>
      <c r="P45" s="24"/>
      <c r="Q45" s="24"/>
      <c r="R45" s="24"/>
      <c r="S45" s="41"/>
      <c r="U45" s="105" t="s">
        <v>138</v>
      </c>
      <c r="V45" s="13">
        <v>85</v>
      </c>
      <c r="W45" s="13">
        <v>112</v>
      </c>
      <c r="X45" s="13"/>
      <c r="Y45" s="156"/>
      <c r="Z45" s="13"/>
      <c r="AA45" s="13"/>
      <c r="AB45" s="13"/>
    </row>
    <row r="46" spans="10:28" s="35" customFormat="1" ht="24.75" customHeight="1" thickBot="1">
      <c r="J46" s="71" t="s">
        <v>1066</v>
      </c>
      <c r="K46" s="24">
        <v>14</v>
      </c>
      <c r="L46" s="5">
        <f>K46/90</f>
        <v>0.15555555555555556</v>
      </c>
      <c r="M46" s="24">
        <v>0.33</v>
      </c>
      <c r="N46" s="24">
        <v>28</v>
      </c>
      <c r="O46" s="24">
        <v>14</v>
      </c>
      <c r="P46" s="24">
        <v>14</v>
      </c>
      <c r="Q46" s="24">
        <v>14</v>
      </c>
      <c r="R46" s="24">
        <v>14</v>
      </c>
      <c r="S46" s="41">
        <v>0</v>
      </c>
      <c r="U46" s="105" t="s">
        <v>24</v>
      </c>
      <c r="V46" s="13">
        <v>97</v>
      </c>
      <c r="W46" s="13">
        <v>145</v>
      </c>
      <c r="X46" s="13"/>
      <c r="Y46" s="156"/>
      <c r="Z46" s="13"/>
      <c r="AA46" s="13"/>
      <c r="AB46" s="13"/>
    </row>
    <row r="47" spans="10:27" ht="24.75" customHeight="1" thickBot="1">
      <c r="J47" s="970" t="s">
        <v>1131</v>
      </c>
      <c r="K47" s="963">
        <f>(K46-K44)/K44*100</f>
        <v>-41.66666666666667</v>
      </c>
      <c r="L47" s="963">
        <f>(L46-L44)/L44*100</f>
        <v>-41.666666666666664</v>
      </c>
      <c r="M47" s="157" t="s">
        <v>1132</v>
      </c>
      <c r="N47" s="967">
        <v>0</v>
      </c>
      <c r="O47" s="158" t="s">
        <v>1133</v>
      </c>
      <c r="P47" s="158" t="s">
        <v>1133</v>
      </c>
      <c r="Q47" s="963">
        <f>(Q46-Q44)/Q44*100</f>
        <v>-41.66666666666667</v>
      </c>
      <c r="R47" s="158" t="s">
        <v>49</v>
      </c>
      <c r="S47" s="158" t="s">
        <v>49</v>
      </c>
      <c r="U47" s="105" t="s">
        <v>993</v>
      </c>
      <c r="V47" s="13">
        <v>78</v>
      </c>
      <c r="W47" s="13">
        <v>106</v>
      </c>
      <c r="Y47" s="156"/>
      <c r="Z47" s="159" t="s">
        <v>1134</v>
      </c>
      <c r="AA47" s="123" t="s">
        <v>1130</v>
      </c>
    </row>
    <row r="48" spans="10:27" ht="24.75" customHeight="1" thickBot="1">
      <c r="J48" s="971"/>
      <c r="K48" s="964"/>
      <c r="L48" s="964"/>
      <c r="M48" s="160">
        <f>M46-M44</f>
        <v>-0.23999999999999994</v>
      </c>
      <c r="N48" s="968"/>
      <c r="O48" s="161">
        <f>O46-O44</f>
        <v>-11</v>
      </c>
      <c r="P48" s="161">
        <f>P46-P44</f>
        <v>11</v>
      </c>
      <c r="Q48" s="964"/>
      <c r="R48" s="161">
        <f>R46-R44</f>
        <v>-10</v>
      </c>
      <c r="S48" s="41">
        <f>S42-S41</f>
        <v>0</v>
      </c>
      <c r="U48" s="105" t="s">
        <v>1019</v>
      </c>
      <c r="V48" s="13">
        <v>79</v>
      </c>
      <c r="W48" s="13">
        <v>106</v>
      </c>
      <c r="Y48" s="153" t="s">
        <v>1136</v>
      </c>
      <c r="Z48" s="13">
        <v>27</v>
      </c>
      <c r="AA48" s="13">
        <v>35</v>
      </c>
    </row>
    <row r="49" spans="10:27" ht="24.75" customHeight="1" thickBot="1">
      <c r="J49" s="970" t="s">
        <v>1135</v>
      </c>
      <c r="K49" s="963">
        <f>(K46-K41)/K41*100</f>
        <v>-48.148148148148145</v>
      </c>
      <c r="L49" s="963">
        <f>(L46-L41)/L41*100</f>
        <v>-48.148148148148145</v>
      </c>
      <c r="M49" s="157" t="s">
        <v>1132</v>
      </c>
      <c r="N49" s="963">
        <f>(N46-N41)/N41*100</f>
        <v>-20</v>
      </c>
      <c r="O49" s="158" t="s">
        <v>1133</v>
      </c>
      <c r="P49" s="158" t="s">
        <v>1133</v>
      </c>
      <c r="Q49" s="963">
        <f>(Q46-Q41)/Q41*100</f>
        <v>-48.148148148148145</v>
      </c>
      <c r="R49" s="158" t="s">
        <v>49</v>
      </c>
      <c r="S49" s="158" t="s">
        <v>49</v>
      </c>
      <c r="X49" s="35"/>
      <c r="Y49" s="163" t="s">
        <v>25</v>
      </c>
      <c r="Z49" s="13">
        <v>10</v>
      </c>
      <c r="AA49" s="13">
        <v>12</v>
      </c>
    </row>
    <row r="50" spans="10:27" ht="24.75" customHeight="1" thickBot="1">
      <c r="J50" s="972"/>
      <c r="K50" s="964"/>
      <c r="L50" s="964"/>
      <c r="M50" s="160">
        <f>M46-M41</f>
        <v>-0.32</v>
      </c>
      <c r="N50" s="964"/>
      <c r="O50" s="161">
        <f>O46-O41</f>
        <v>-13</v>
      </c>
      <c r="P50" s="161">
        <f>P46-P41</f>
        <v>6</v>
      </c>
      <c r="Q50" s="964"/>
      <c r="R50" s="161">
        <f>R46-R41</f>
        <v>-13</v>
      </c>
      <c r="S50" s="76">
        <f>S44-S43</f>
        <v>0</v>
      </c>
      <c r="Y50" s="163" t="s">
        <v>23</v>
      </c>
      <c r="Z50" s="13">
        <v>18</v>
      </c>
      <c r="AA50" s="13">
        <v>31</v>
      </c>
    </row>
    <row r="51" spans="10:27" ht="24.75" customHeight="1">
      <c r="J51" s="7" t="s">
        <v>1137</v>
      </c>
      <c r="Y51" s="163" t="s">
        <v>1017</v>
      </c>
      <c r="Z51" s="13">
        <v>24</v>
      </c>
      <c r="AA51" s="13">
        <v>28</v>
      </c>
    </row>
    <row r="52" spans="25:27" ht="24.75" customHeight="1">
      <c r="Y52" s="153" t="s">
        <v>171</v>
      </c>
      <c r="Z52" s="13">
        <v>14</v>
      </c>
      <c r="AA52" s="13">
        <v>28</v>
      </c>
    </row>
    <row r="53" spans="1:9" ht="24.75" customHeight="1">
      <c r="A53" s="164"/>
      <c r="B53" s="165"/>
      <c r="C53" s="165"/>
      <c r="D53" s="165"/>
      <c r="E53" s="165"/>
      <c r="F53" s="165"/>
      <c r="G53" s="165"/>
      <c r="H53" s="165"/>
      <c r="I53" s="165"/>
    </row>
    <row r="54" spans="1:19" ht="24.75" customHeight="1">
      <c r="A54" s="725" t="s">
        <v>999</v>
      </c>
      <c r="B54" s="725"/>
      <c r="C54" s="725"/>
      <c r="D54" s="725"/>
      <c r="E54" s="725"/>
      <c r="F54" s="725"/>
      <c r="G54" s="725"/>
      <c r="H54" s="725"/>
      <c r="I54" s="725"/>
      <c r="J54" s="725" t="s">
        <v>1002</v>
      </c>
      <c r="K54" s="973"/>
      <c r="L54" s="973"/>
      <c r="M54" s="973"/>
      <c r="N54" s="973"/>
      <c r="O54" s="973"/>
      <c r="P54" s="973"/>
      <c r="Q54" s="973"/>
      <c r="R54" s="973"/>
      <c r="S54" s="973"/>
    </row>
  </sheetData>
  <mergeCells count="21">
    <mergeCell ref="L2:L3"/>
    <mergeCell ref="A54:I54"/>
    <mergeCell ref="J47:J48"/>
    <mergeCell ref="J49:J50"/>
    <mergeCell ref="A2:I3"/>
    <mergeCell ref="J2:J3"/>
    <mergeCell ref="J54:S54"/>
    <mergeCell ref="Q2:S2"/>
    <mergeCell ref="M2:M3"/>
    <mergeCell ref="Q47:Q48"/>
    <mergeCell ref="Q49:Q50"/>
    <mergeCell ref="A1:I1"/>
    <mergeCell ref="N49:N50"/>
    <mergeCell ref="K2:K3"/>
    <mergeCell ref="N47:N48"/>
    <mergeCell ref="N2:P2"/>
    <mergeCell ref="K1:R1"/>
    <mergeCell ref="L49:L50"/>
    <mergeCell ref="K47:K48"/>
    <mergeCell ref="L47:L48"/>
    <mergeCell ref="K49:K5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A1">
      <selection activeCell="A1" sqref="A1:I1"/>
    </sheetView>
  </sheetViews>
  <sheetFormatPr defaultColWidth="9.00390625" defaultRowHeight="24.75" customHeight="1"/>
  <cols>
    <col min="7" max="8" width="8.625" style="0" customWidth="1"/>
    <col min="10" max="10" width="12.00390625" style="7" customWidth="1"/>
    <col min="11" max="11" width="12.625" style="0" customWidth="1"/>
    <col min="17" max="17" width="13.375" style="0" customWidth="1"/>
    <col min="18" max="18" width="11.875" style="0" customWidth="1"/>
    <col min="19" max="19" width="15.125" style="0" customWidth="1"/>
  </cols>
  <sheetData>
    <row r="1" spans="1:17" ht="49.5" customHeight="1" thickBot="1">
      <c r="A1" s="733" t="s">
        <v>1138</v>
      </c>
      <c r="B1" s="733"/>
      <c r="C1" s="733"/>
      <c r="D1" s="733"/>
      <c r="E1" s="733"/>
      <c r="F1" s="733"/>
      <c r="G1" s="733"/>
      <c r="H1" s="733"/>
      <c r="I1" s="733"/>
      <c r="J1" s="957" t="s">
        <v>1139</v>
      </c>
      <c r="K1" s="957"/>
      <c r="L1" s="957"/>
      <c r="M1" s="957"/>
      <c r="N1" s="957"/>
      <c r="O1" s="957"/>
      <c r="P1" s="957"/>
      <c r="Q1" s="957"/>
    </row>
    <row r="2" spans="1:20" s="7" customFormat="1" ht="24.75" customHeight="1">
      <c r="A2" s="619" t="s">
        <v>161</v>
      </c>
      <c r="B2" s="619"/>
      <c r="C2" s="619"/>
      <c r="D2" s="619"/>
      <c r="E2" s="619"/>
      <c r="F2" s="619"/>
      <c r="G2" s="619"/>
      <c r="H2" s="619"/>
      <c r="I2" s="619"/>
      <c r="J2" s="740" t="s">
        <v>1140</v>
      </c>
      <c r="K2" s="738" t="s">
        <v>1141</v>
      </c>
      <c r="L2" s="980" t="s">
        <v>1142</v>
      </c>
      <c r="M2" s="981"/>
      <c r="N2" s="981"/>
      <c r="O2" s="981"/>
      <c r="P2" s="981"/>
      <c r="Q2" s="981"/>
      <c r="S2" s="90"/>
      <c r="T2"/>
    </row>
    <row r="3" spans="1:20" s="31" customFormat="1" ht="24.75" customHeight="1">
      <c r="A3" s="619"/>
      <c r="B3" s="619"/>
      <c r="C3" s="619"/>
      <c r="D3" s="619"/>
      <c r="E3" s="619"/>
      <c r="F3" s="619"/>
      <c r="G3" s="619"/>
      <c r="H3" s="619"/>
      <c r="I3" s="619"/>
      <c r="J3" s="915"/>
      <c r="K3" s="949"/>
      <c r="L3" s="977" t="s">
        <v>1143</v>
      </c>
      <c r="M3" s="926" t="s">
        <v>1144</v>
      </c>
      <c r="N3" s="929" t="s">
        <v>1145</v>
      </c>
      <c r="O3" s="979" t="s">
        <v>1146</v>
      </c>
      <c r="P3" s="979"/>
      <c r="Q3" s="983" t="s">
        <v>1147</v>
      </c>
      <c r="S3" s="166" t="s">
        <v>1016</v>
      </c>
      <c r="T3">
        <v>126</v>
      </c>
    </row>
    <row r="4" spans="1:20" s="31" customFormat="1" ht="39" customHeight="1" thickBot="1">
      <c r="A4" s="619"/>
      <c r="B4" s="619"/>
      <c r="C4" s="619"/>
      <c r="D4" s="619"/>
      <c r="E4" s="619"/>
      <c r="F4" s="619"/>
      <c r="G4" s="619"/>
      <c r="H4" s="619"/>
      <c r="I4" s="619"/>
      <c r="J4" s="940"/>
      <c r="K4" s="950"/>
      <c r="L4" s="978"/>
      <c r="M4" s="928"/>
      <c r="N4" s="717"/>
      <c r="O4" s="144" t="s">
        <v>1148</v>
      </c>
      <c r="P4" s="144" t="s">
        <v>1149</v>
      </c>
      <c r="Q4" s="984"/>
      <c r="S4" s="167" t="s">
        <v>124</v>
      </c>
      <c r="T4">
        <v>69</v>
      </c>
    </row>
    <row r="5" spans="1:20" ht="24.75" customHeight="1" hidden="1">
      <c r="A5" s="671"/>
      <c r="B5" s="671"/>
      <c r="C5" s="671"/>
      <c r="D5" s="671"/>
      <c r="E5" s="671"/>
      <c r="F5" s="671"/>
      <c r="G5" s="671"/>
      <c r="H5" s="671"/>
      <c r="I5" s="671"/>
      <c r="J5" s="39" t="s">
        <v>1015</v>
      </c>
      <c r="K5" s="66">
        <v>9181</v>
      </c>
      <c r="L5" s="67">
        <v>295</v>
      </c>
      <c r="M5" s="168">
        <f>L5/360</f>
        <v>0.8194444444444444</v>
      </c>
      <c r="N5" s="67">
        <v>29</v>
      </c>
      <c r="O5" s="67">
        <v>8</v>
      </c>
      <c r="P5" s="67">
        <v>4</v>
      </c>
      <c r="Q5" s="67">
        <v>15928</v>
      </c>
      <c r="S5" s="167" t="s">
        <v>125</v>
      </c>
      <c r="T5">
        <v>265</v>
      </c>
    </row>
    <row r="6" spans="1:20" ht="24.75" customHeight="1" hidden="1">
      <c r="A6" s="982"/>
      <c r="B6" s="982"/>
      <c r="C6" s="982"/>
      <c r="D6" s="982"/>
      <c r="E6" s="982"/>
      <c r="F6" s="982"/>
      <c r="G6" s="982"/>
      <c r="H6" s="982"/>
      <c r="I6" s="982"/>
      <c r="J6" s="45" t="s">
        <v>1047</v>
      </c>
      <c r="K6" s="66">
        <v>8669</v>
      </c>
      <c r="L6" s="67">
        <v>409</v>
      </c>
      <c r="M6" s="168">
        <f>L6/360</f>
        <v>1.136111111111111</v>
      </c>
      <c r="N6" s="67">
        <v>18</v>
      </c>
      <c r="O6" s="67">
        <v>5</v>
      </c>
      <c r="P6" s="67">
        <v>4</v>
      </c>
      <c r="Q6" s="67">
        <v>77724</v>
      </c>
      <c r="S6" s="167" t="s">
        <v>127</v>
      </c>
      <c r="T6">
        <v>71</v>
      </c>
    </row>
    <row r="7" spans="10:20" ht="24.75" customHeight="1" hidden="1">
      <c r="J7" s="39"/>
      <c r="K7" s="22"/>
      <c r="L7" s="16"/>
      <c r="M7" s="169"/>
      <c r="N7" s="16"/>
      <c r="O7" s="16"/>
      <c r="P7" s="16"/>
      <c r="Q7" s="16"/>
      <c r="S7" s="170" t="s">
        <v>1150</v>
      </c>
      <c r="T7" s="171">
        <v>73</v>
      </c>
    </row>
    <row r="8" spans="10:20" ht="30.75" customHeight="1" hidden="1">
      <c r="J8" s="45" t="s">
        <v>1048</v>
      </c>
      <c r="K8" s="172" t="s">
        <v>22</v>
      </c>
      <c r="L8" s="67">
        <v>331</v>
      </c>
      <c r="M8" s="168">
        <f>L8/360</f>
        <v>0.9194444444444444</v>
      </c>
      <c r="N8" s="67">
        <v>6</v>
      </c>
      <c r="O8" s="67">
        <v>9</v>
      </c>
      <c r="P8" s="67">
        <v>9</v>
      </c>
      <c r="Q8" s="67">
        <v>24133</v>
      </c>
      <c r="S8" s="84" t="s">
        <v>131</v>
      </c>
      <c r="T8" s="10">
        <v>90</v>
      </c>
    </row>
    <row r="9" spans="10:20" ht="24.75" customHeight="1" hidden="1">
      <c r="J9" s="39" t="s">
        <v>1049</v>
      </c>
      <c r="K9" s="172" t="s">
        <v>22</v>
      </c>
      <c r="L9" s="67">
        <v>320</v>
      </c>
      <c r="M9" s="168">
        <f>L9/360</f>
        <v>0.8888888888888888</v>
      </c>
      <c r="N9" s="67">
        <v>17</v>
      </c>
      <c r="O9" s="67">
        <v>7</v>
      </c>
      <c r="P9" s="67">
        <v>12</v>
      </c>
      <c r="Q9" s="67">
        <v>17253</v>
      </c>
      <c r="S9" s="173" t="s">
        <v>1151</v>
      </c>
      <c r="T9" s="10">
        <v>116</v>
      </c>
    </row>
    <row r="10" spans="10:20" ht="24.75" customHeight="1">
      <c r="J10" s="39" t="s">
        <v>1050</v>
      </c>
      <c r="K10" s="66">
        <v>9772</v>
      </c>
      <c r="L10" s="67">
        <v>354</v>
      </c>
      <c r="M10" s="168">
        <f>L10/360</f>
        <v>0.9833333333333333</v>
      </c>
      <c r="N10" s="67">
        <v>23</v>
      </c>
      <c r="O10" s="67">
        <v>11</v>
      </c>
      <c r="P10" s="67">
        <v>15</v>
      </c>
      <c r="Q10" s="67">
        <v>22971</v>
      </c>
      <c r="S10" s="173" t="s">
        <v>1152</v>
      </c>
      <c r="T10" s="10">
        <v>53</v>
      </c>
    </row>
    <row r="11" spans="10:20" ht="24.75" customHeight="1">
      <c r="J11" s="39" t="s">
        <v>1051</v>
      </c>
      <c r="K11" s="66">
        <v>9437</v>
      </c>
      <c r="L11" s="67">
        <v>356</v>
      </c>
      <c r="M11" s="168">
        <f>L11/360</f>
        <v>0.9888888888888889</v>
      </c>
      <c r="N11" s="67">
        <v>27</v>
      </c>
      <c r="O11" s="67">
        <v>13</v>
      </c>
      <c r="P11" s="67">
        <v>47</v>
      </c>
      <c r="Q11" s="67">
        <v>41437</v>
      </c>
      <c r="S11" s="173" t="s">
        <v>1153</v>
      </c>
      <c r="T11" s="10">
        <v>102</v>
      </c>
    </row>
    <row r="12" spans="10:20" ht="24.75" customHeight="1">
      <c r="J12" s="39" t="s">
        <v>1052</v>
      </c>
      <c r="K12" s="66">
        <v>9757</v>
      </c>
      <c r="L12" s="67">
        <v>410</v>
      </c>
      <c r="M12" s="168">
        <f>L12/360</f>
        <v>1.1388888888888888</v>
      </c>
      <c r="N12" s="150">
        <v>0</v>
      </c>
      <c r="O12" s="67">
        <v>5</v>
      </c>
      <c r="P12" s="67">
        <v>7</v>
      </c>
      <c r="Q12" s="67">
        <v>28995</v>
      </c>
      <c r="S12" s="174" t="s">
        <v>1154</v>
      </c>
      <c r="T12" s="10">
        <v>78</v>
      </c>
    </row>
    <row r="13" spans="10:20" ht="24.75" customHeight="1">
      <c r="J13" s="39"/>
      <c r="K13" s="18"/>
      <c r="L13" s="2"/>
      <c r="M13" s="168"/>
      <c r="N13" s="149"/>
      <c r="O13" s="2"/>
      <c r="P13" s="2"/>
      <c r="Q13" s="2"/>
      <c r="S13" s="173" t="s">
        <v>1155</v>
      </c>
      <c r="T13" s="10">
        <v>58</v>
      </c>
    </row>
    <row r="14" spans="10:20" ht="24.75" customHeight="1">
      <c r="J14" s="39" t="s">
        <v>1053</v>
      </c>
      <c r="K14" s="66">
        <v>10027</v>
      </c>
      <c r="L14" s="67">
        <v>432</v>
      </c>
      <c r="M14" s="168">
        <v>1.2</v>
      </c>
      <c r="N14" s="67">
        <v>4</v>
      </c>
      <c r="O14" s="67">
        <v>2</v>
      </c>
      <c r="P14" s="67">
        <v>15</v>
      </c>
      <c r="Q14" s="67">
        <v>17830</v>
      </c>
      <c r="S14" s="173" t="s">
        <v>1156</v>
      </c>
      <c r="T14" s="10">
        <v>48</v>
      </c>
    </row>
    <row r="15" spans="10:20" ht="24.75" customHeight="1">
      <c r="J15" s="39" t="s">
        <v>1054</v>
      </c>
      <c r="K15" s="66">
        <v>11624</v>
      </c>
      <c r="L15" s="67">
        <v>531</v>
      </c>
      <c r="M15" s="168">
        <f>L15/360</f>
        <v>1.475</v>
      </c>
      <c r="N15" s="150">
        <v>0</v>
      </c>
      <c r="O15" s="67">
        <v>10</v>
      </c>
      <c r="P15" s="67">
        <v>21</v>
      </c>
      <c r="Q15" s="67">
        <v>21012</v>
      </c>
      <c r="S15" s="173" t="s">
        <v>1157</v>
      </c>
      <c r="T15" s="10">
        <v>82</v>
      </c>
    </row>
    <row r="16" spans="10:20" ht="24.75" customHeight="1" hidden="1">
      <c r="J16" s="63" t="s">
        <v>119</v>
      </c>
      <c r="K16" s="66">
        <v>2809</v>
      </c>
      <c r="L16" s="67">
        <v>126</v>
      </c>
      <c r="M16" s="168">
        <f>L16/90</f>
        <v>1.4</v>
      </c>
      <c r="N16" s="150">
        <v>0</v>
      </c>
      <c r="O16" s="150">
        <v>0</v>
      </c>
      <c r="P16" s="67">
        <v>1</v>
      </c>
      <c r="Q16" s="67">
        <v>5869</v>
      </c>
      <c r="R16" s="38"/>
      <c r="S16" s="173" t="s">
        <v>1158</v>
      </c>
      <c r="T16" s="10">
        <v>83</v>
      </c>
    </row>
    <row r="17" spans="10:20" ht="24.75" customHeight="1" hidden="1">
      <c r="J17" s="63" t="s">
        <v>120</v>
      </c>
      <c r="K17" s="66">
        <v>2759</v>
      </c>
      <c r="L17" s="67">
        <v>69</v>
      </c>
      <c r="M17" s="168">
        <f>L17/90</f>
        <v>0.7666666666666667</v>
      </c>
      <c r="N17" s="150">
        <v>0</v>
      </c>
      <c r="O17" s="67">
        <v>1</v>
      </c>
      <c r="P17" s="67">
        <v>6</v>
      </c>
      <c r="Q17" s="67">
        <v>6174</v>
      </c>
      <c r="R17" s="38"/>
      <c r="S17" s="173" t="s">
        <v>1159</v>
      </c>
      <c r="T17" s="10">
        <v>84</v>
      </c>
    </row>
    <row r="18" spans="10:20" ht="24.75" customHeight="1" hidden="1">
      <c r="J18" s="63" t="s">
        <v>121</v>
      </c>
      <c r="K18" s="66">
        <v>3018</v>
      </c>
      <c r="L18" s="67">
        <v>265</v>
      </c>
      <c r="M18" s="168">
        <f>L18/90</f>
        <v>2.9444444444444446</v>
      </c>
      <c r="N18" s="150">
        <v>0</v>
      </c>
      <c r="O18" s="67">
        <v>3</v>
      </c>
      <c r="P18" s="67">
        <v>14</v>
      </c>
      <c r="Q18" s="67">
        <v>5484</v>
      </c>
      <c r="R18" s="38"/>
      <c r="S18" s="173" t="s">
        <v>1160</v>
      </c>
      <c r="T18" s="10">
        <v>85</v>
      </c>
    </row>
    <row r="19" spans="10:20" ht="24.75" customHeight="1" hidden="1">
      <c r="J19" s="63" t="s">
        <v>122</v>
      </c>
      <c r="K19" s="66">
        <v>3038</v>
      </c>
      <c r="L19" s="67">
        <v>71</v>
      </c>
      <c r="M19" s="168">
        <v>0.79</v>
      </c>
      <c r="N19" s="150">
        <v>0</v>
      </c>
      <c r="O19" s="67">
        <v>6</v>
      </c>
      <c r="P19" s="150">
        <v>0</v>
      </c>
      <c r="Q19" s="67">
        <v>3485</v>
      </c>
      <c r="R19" s="38"/>
      <c r="S19" s="173" t="s">
        <v>1157</v>
      </c>
      <c r="T19" s="10">
        <v>86</v>
      </c>
    </row>
    <row r="20" spans="10:20" ht="24.75" customHeight="1">
      <c r="J20" s="39" t="s">
        <v>1058</v>
      </c>
      <c r="K20" s="66">
        <v>13218</v>
      </c>
      <c r="L20" s="67">
        <v>332</v>
      </c>
      <c r="M20" s="168">
        <f>L20/360</f>
        <v>0.9222222222222223</v>
      </c>
      <c r="N20" s="67">
        <v>2</v>
      </c>
      <c r="O20" s="67">
        <v>6</v>
      </c>
      <c r="P20" s="67">
        <v>10</v>
      </c>
      <c r="Q20" s="67">
        <v>11088</v>
      </c>
      <c r="R20" s="148"/>
      <c r="S20" s="167" t="s">
        <v>1161</v>
      </c>
      <c r="T20" s="10">
        <v>78</v>
      </c>
    </row>
    <row r="21" spans="10:18" ht="24.75" customHeight="1" hidden="1">
      <c r="J21" s="63" t="s">
        <v>1059</v>
      </c>
      <c r="K21" s="66">
        <v>3352</v>
      </c>
      <c r="L21" s="67">
        <v>73</v>
      </c>
      <c r="M21" s="168">
        <f>L21/90</f>
        <v>0.8111111111111111</v>
      </c>
      <c r="N21" s="150">
        <v>1</v>
      </c>
      <c r="O21" s="67">
        <v>1</v>
      </c>
      <c r="P21" s="67">
        <v>1</v>
      </c>
      <c r="Q21" s="67">
        <v>1948</v>
      </c>
      <c r="R21" s="38"/>
    </row>
    <row r="22" spans="10:19" ht="24.75" customHeight="1" hidden="1">
      <c r="J22" s="63" t="s">
        <v>97</v>
      </c>
      <c r="K22" s="66">
        <v>3258</v>
      </c>
      <c r="L22" s="67">
        <v>90</v>
      </c>
      <c r="M22" s="168">
        <f>L22/90</f>
        <v>1</v>
      </c>
      <c r="N22" s="150">
        <v>1</v>
      </c>
      <c r="O22" s="67">
        <v>2</v>
      </c>
      <c r="P22" s="67">
        <v>2</v>
      </c>
      <c r="Q22" s="67">
        <v>2261</v>
      </c>
      <c r="R22" s="38"/>
      <c r="S22" s="26"/>
    </row>
    <row r="23" spans="10:17" ht="24.75" customHeight="1" hidden="1">
      <c r="J23" s="63" t="s">
        <v>1061</v>
      </c>
      <c r="K23" s="66">
        <v>3276</v>
      </c>
      <c r="L23" s="67">
        <v>116</v>
      </c>
      <c r="M23" s="168">
        <f>116/90</f>
        <v>1.288888888888889</v>
      </c>
      <c r="N23" s="150">
        <v>0</v>
      </c>
      <c r="O23" s="67">
        <v>3</v>
      </c>
      <c r="P23" s="67">
        <v>3</v>
      </c>
      <c r="Q23" s="67">
        <v>3956</v>
      </c>
    </row>
    <row r="24" spans="10:17" ht="24.75" customHeight="1" hidden="1">
      <c r="J24" s="63" t="s">
        <v>1063</v>
      </c>
      <c r="K24" s="66">
        <v>3332</v>
      </c>
      <c r="L24" s="67">
        <v>53</v>
      </c>
      <c r="M24" s="168">
        <f>53/90</f>
        <v>0.5888888888888889</v>
      </c>
      <c r="N24" s="150">
        <v>0</v>
      </c>
      <c r="O24" s="67">
        <v>0</v>
      </c>
      <c r="P24" s="67">
        <v>4</v>
      </c>
      <c r="Q24" s="67">
        <v>2923</v>
      </c>
    </row>
    <row r="25" spans="10:20" ht="24.75" customHeight="1">
      <c r="J25" s="39" t="s">
        <v>1064</v>
      </c>
      <c r="K25" s="66">
        <v>14103</v>
      </c>
      <c r="L25" s="67">
        <v>286</v>
      </c>
      <c r="M25" s="168">
        <f aca="true" t="shared" si="0" ref="M25:M30">L25/360</f>
        <v>0.7944444444444444</v>
      </c>
      <c r="N25" s="150">
        <v>3</v>
      </c>
      <c r="O25" s="67">
        <v>1</v>
      </c>
      <c r="P25" s="67">
        <v>7</v>
      </c>
      <c r="Q25" s="67">
        <v>13955</v>
      </c>
      <c r="S25" s="167" t="s">
        <v>1162</v>
      </c>
      <c r="T25" s="175">
        <v>66</v>
      </c>
    </row>
    <row r="26" spans="10:17" ht="24.75" customHeight="1" hidden="1">
      <c r="J26" s="71" t="s">
        <v>1066</v>
      </c>
      <c r="K26" s="176">
        <v>3455</v>
      </c>
      <c r="L26" s="67">
        <v>102</v>
      </c>
      <c r="M26" s="168">
        <f t="shared" si="0"/>
        <v>0.2833333333333333</v>
      </c>
      <c r="N26" s="150">
        <v>0</v>
      </c>
      <c r="O26" s="67">
        <v>0</v>
      </c>
      <c r="P26" s="67">
        <v>2</v>
      </c>
      <c r="Q26" s="67">
        <v>3153</v>
      </c>
    </row>
    <row r="27" spans="10:17" ht="24.75" customHeight="1" hidden="1">
      <c r="J27" s="71" t="s">
        <v>97</v>
      </c>
      <c r="K27" s="176">
        <v>3539</v>
      </c>
      <c r="L27" s="67">
        <v>78</v>
      </c>
      <c r="M27" s="168">
        <f t="shared" si="0"/>
        <v>0.21666666666666667</v>
      </c>
      <c r="N27" s="150">
        <v>0</v>
      </c>
      <c r="O27" s="67">
        <v>1</v>
      </c>
      <c r="P27" s="67">
        <v>0</v>
      </c>
      <c r="Q27" s="67">
        <v>1219</v>
      </c>
    </row>
    <row r="28" spans="10:17" ht="24.75" customHeight="1" hidden="1">
      <c r="J28" s="71" t="s">
        <v>1061</v>
      </c>
      <c r="K28" s="176">
        <v>3508</v>
      </c>
      <c r="L28" s="67">
        <v>58</v>
      </c>
      <c r="M28" s="168">
        <f t="shared" si="0"/>
        <v>0.16111111111111112</v>
      </c>
      <c r="N28" s="150">
        <v>2</v>
      </c>
      <c r="O28" s="67">
        <v>0</v>
      </c>
      <c r="P28" s="67">
        <v>1</v>
      </c>
      <c r="Q28" s="67">
        <v>3890</v>
      </c>
    </row>
    <row r="29" spans="10:17" ht="24.75" customHeight="1" hidden="1">
      <c r="J29" s="71" t="s">
        <v>1063</v>
      </c>
      <c r="K29" s="176">
        <v>3604</v>
      </c>
      <c r="L29" s="67">
        <v>48</v>
      </c>
      <c r="M29" s="168">
        <f t="shared" si="0"/>
        <v>0.13333333333333333</v>
      </c>
      <c r="N29" s="150">
        <v>1</v>
      </c>
      <c r="O29" s="67">
        <v>0</v>
      </c>
      <c r="P29" s="67">
        <v>4</v>
      </c>
      <c r="Q29" s="67">
        <v>5693</v>
      </c>
    </row>
    <row r="30" spans="10:17" ht="24.75" customHeight="1">
      <c r="J30" s="69" t="s">
        <v>1067</v>
      </c>
      <c r="K30" s="176">
        <v>14608</v>
      </c>
      <c r="L30" s="176">
        <v>278</v>
      </c>
      <c r="M30" s="168">
        <f t="shared" si="0"/>
        <v>0.7722222222222223</v>
      </c>
      <c r="N30" s="176">
        <f>SUM(N31:N34)</f>
        <v>6</v>
      </c>
      <c r="O30" s="176">
        <f>SUM(O31:O34)</f>
        <v>3</v>
      </c>
      <c r="P30" s="176">
        <f>SUM(P31:P34)</f>
        <v>15</v>
      </c>
      <c r="Q30" s="176">
        <f>SUM(Q31:Q34)</f>
        <v>18363</v>
      </c>
    </row>
    <row r="31" spans="10:17" ht="24.75" customHeight="1" hidden="1">
      <c r="J31" s="71" t="s">
        <v>1066</v>
      </c>
      <c r="K31" s="176">
        <v>3624</v>
      </c>
      <c r="L31" s="67">
        <v>82</v>
      </c>
      <c r="M31" s="168">
        <f>82/90</f>
        <v>0.9111111111111111</v>
      </c>
      <c r="N31" s="150">
        <v>1</v>
      </c>
      <c r="O31" s="67">
        <v>0</v>
      </c>
      <c r="P31" s="67">
        <v>0</v>
      </c>
      <c r="Q31" s="67">
        <v>4193</v>
      </c>
    </row>
    <row r="32" spans="10:17" ht="24.75" customHeight="1" hidden="1">
      <c r="J32" s="71" t="s">
        <v>97</v>
      </c>
      <c r="K32" s="176">
        <v>3585</v>
      </c>
      <c r="L32" s="67">
        <v>78</v>
      </c>
      <c r="M32" s="168">
        <f>78/90</f>
        <v>0.8666666666666667</v>
      </c>
      <c r="N32" s="150">
        <v>2</v>
      </c>
      <c r="O32" s="67">
        <v>1</v>
      </c>
      <c r="P32" s="67">
        <v>7</v>
      </c>
      <c r="Q32" s="67">
        <v>4284</v>
      </c>
    </row>
    <row r="33" spans="10:17" ht="24.75" customHeight="1" hidden="1">
      <c r="J33" s="71" t="s">
        <v>1061</v>
      </c>
      <c r="K33" s="176">
        <v>3757</v>
      </c>
      <c r="L33" s="67">
        <v>66</v>
      </c>
      <c r="M33" s="168">
        <f>L33/90</f>
        <v>0.7333333333333333</v>
      </c>
      <c r="N33" s="150">
        <v>0</v>
      </c>
      <c r="O33" s="67">
        <v>1</v>
      </c>
      <c r="P33" s="67">
        <v>3</v>
      </c>
      <c r="Q33" s="67">
        <v>6115</v>
      </c>
    </row>
    <row r="34" spans="10:17" ht="24.75" customHeight="1" hidden="1">
      <c r="J34" s="71" t="s">
        <v>1063</v>
      </c>
      <c r="K34" s="176">
        <v>3642</v>
      </c>
      <c r="L34" s="67">
        <v>52</v>
      </c>
      <c r="M34" s="168">
        <f>L34/90</f>
        <v>0.5777777777777777</v>
      </c>
      <c r="N34" s="150">
        <v>3</v>
      </c>
      <c r="O34" s="67">
        <v>1</v>
      </c>
      <c r="P34" s="67">
        <v>5</v>
      </c>
      <c r="Q34" s="67">
        <v>3771</v>
      </c>
    </row>
    <row r="35" spans="10:19" ht="24.75" customHeight="1" hidden="1">
      <c r="J35" s="71"/>
      <c r="K35" s="176"/>
      <c r="L35" s="67"/>
      <c r="M35" s="168">
        <f>L35/90</f>
        <v>0</v>
      </c>
      <c r="N35" s="150"/>
      <c r="O35" s="67"/>
      <c r="P35" s="67"/>
      <c r="Q35" s="67"/>
      <c r="S35" s="26"/>
    </row>
    <row r="36" spans="10:19" ht="24.75" customHeight="1">
      <c r="J36" s="71"/>
      <c r="K36" s="176"/>
      <c r="L36" s="67"/>
      <c r="M36" s="168"/>
      <c r="N36" s="150"/>
      <c r="O36" s="67"/>
      <c r="P36" s="67"/>
      <c r="Q36" s="67"/>
      <c r="S36" s="26"/>
    </row>
    <row r="37" spans="10:17" ht="24.75" customHeight="1">
      <c r="J37" s="69" t="s">
        <v>1069</v>
      </c>
      <c r="K37" s="176">
        <v>16371</v>
      </c>
      <c r="L37" s="176">
        <v>134</v>
      </c>
      <c r="M37" s="168">
        <f>L37/360</f>
        <v>0.37222222222222223</v>
      </c>
      <c r="N37" s="150">
        <v>18</v>
      </c>
      <c r="O37" s="150">
        <v>3</v>
      </c>
      <c r="P37" s="150">
        <v>17</v>
      </c>
      <c r="Q37" s="150">
        <v>25512</v>
      </c>
    </row>
    <row r="38" spans="10:17" ht="24.75" customHeight="1" hidden="1">
      <c r="J38" s="71" t="s">
        <v>1066</v>
      </c>
      <c r="K38" s="176">
        <v>3723</v>
      </c>
      <c r="L38" s="67">
        <v>34</v>
      </c>
      <c r="M38" s="168">
        <f>L38/90</f>
        <v>0.37777777777777777</v>
      </c>
      <c r="N38" s="150">
        <v>3</v>
      </c>
      <c r="O38" s="67">
        <v>0</v>
      </c>
      <c r="P38" s="67">
        <v>6</v>
      </c>
      <c r="Q38" s="67">
        <v>4117</v>
      </c>
    </row>
    <row r="39" spans="10:17" ht="24.75" customHeight="1" hidden="1">
      <c r="J39" s="71" t="s">
        <v>97</v>
      </c>
      <c r="K39" s="176">
        <v>3663</v>
      </c>
      <c r="L39" s="67">
        <v>25</v>
      </c>
      <c r="M39" s="168">
        <f>L39/90</f>
        <v>0.2777777777777778</v>
      </c>
      <c r="N39" s="67">
        <v>7</v>
      </c>
      <c r="O39" s="67">
        <v>0</v>
      </c>
      <c r="P39" s="67">
        <v>5</v>
      </c>
      <c r="Q39" s="67">
        <v>2898</v>
      </c>
    </row>
    <row r="40" spans="10:17" ht="24.75" customHeight="1" hidden="1">
      <c r="J40" s="71" t="s">
        <v>1061</v>
      </c>
      <c r="K40" s="67">
        <v>4098</v>
      </c>
      <c r="L40" s="67">
        <v>33</v>
      </c>
      <c r="M40" s="168">
        <f>L40/90</f>
        <v>0.36666666666666664</v>
      </c>
      <c r="N40" s="67">
        <v>6</v>
      </c>
      <c r="O40" s="67">
        <v>2</v>
      </c>
      <c r="P40" s="67">
        <v>5</v>
      </c>
      <c r="Q40" s="67">
        <v>2344</v>
      </c>
    </row>
    <row r="41" spans="10:17" ht="24.75" customHeight="1" hidden="1">
      <c r="J41" s="71" t="s">
        <v>1063</v>
      </c>
      <c r="K41" s="67">
        <v>4887</v>
      </c>
      <c r="L41" s="67">
        <v>42</v>
      </c>
      <c r="M41" s="168">
        <f>L41/90</f>
        <v>0.4666666666666667</v>
      </c>
      <c r="N41" s="67">
        <v>2</v>
      </c>
      <c r="O41" s="67">
        <v>1</v>
      </c>
      <c r="P41" s="67">
        <v>1</v>
      </c>
      <c r="Q41" s="67">
        <v>16153</v>
      </c>
    </row>
    <row r="42" spans="10:17" ht="24.75" customHeight="1">
      <c r="J42" s="69" t="s">
        <v>95</v>
      </c>
      <c r="K42" s="67">
        <v>17088</v>
      </c>
      <c r="L42" s="67">
        <v>136</v>
      </c>
      <c r="M42" s="168">
        <v>0.38</v>
      </c>
      <c r="N42" s="67">
        <v>4</v>
      </c>
      <c r="O42" s="67">
        <v>2</v>
      </c>
      <c r="P42" s="67">
        <v>16</v>
      </c>
      <c r="Q42" s="67">
        <v>27860</v>
      </c>
    </row>
    <row r="43" spans="10:20" s="15" customFormat="1" ht="24.75" customHeight="1">
      <c r="J43" s="71" t="s">
        <v>1066</v>
      </c>
      <c r="K43" s="67">
        <v>4112</v>
      </c>
      <c r="L43" s="67">
        <v>35</v>
      </c>
      <c r="M43" s="168">
        <f>L43/90</f>
        <v>0.3888888888888889</v>
      </c>
      <c r="N43" s="67">
        <v>0</v>
      </c>
      <c r="O43" s="67">
        <v>0</v>
      </c>
      <c r="P43" s="67">
        <v>0</v>
      </c>
      <c r="Q43" s="67">
        <v>1712</v>
      </c>
      <c r="S43" s="167" t="s">
        <v>1162</v>
      </c>
      <c r="T43" s="15">
        <v>66</v>
      </c>
    </row>
    <row r="44" spans="10:19" s="15" customFormat="1" ht="24.75" customHeight="1">
      <c r="J44" s="71" t="s">
        <v>97</v>
      </c>
      <c r="K44" s="67">
        <v>4182</v>
      </c>
      <c r="L44" s="67">
        <v>30</v>
      </c>
      <c r="M44" s="168">
        <f>L44/90</f>
        <v>0.3333333333333333</v>
      </c>
      <c r="N44" s="67">
        <v>4</v>
      </c>
      <c r="O44" s="67">
        <v>2</v>
      </c>
      <c r="P44" s="67">
        <v>5</v>
      </c>
      <c r="Q44" s="67">
        <v>2480</v>
      </c>
      <c r="S44" s="167"/>
    </row>
    <row r="45" spans="10:19" s="15" customFormat="1" ht="24.75" customHeight="1">
      <c r="J45" s="71" t="s">
        <v>1061</v>
      </c>
      <c r="K45" s="67">
        <v>4473</v>
      </c>
      <c r="L45" s="67">
        <v>33</v>
      </c>
      <c r="M45" s="168">
        <f>L45/90</f>
        <v>0.36666666666666664</v>
      </c>
      <c r="N45" s="67">
        <v>0</v>
      </c>
      <c r="O45" s="67">
        <v>0</v>
      </c>
      <c r="P45" s="67">
        <v>6</v>
      </c>
      <c r="Q45" s="67">
        <v>7700</v>
      </c>
      <c r="S45" s="167"/>
    </row>
    <row r="46" spans="10:19" s="15" customFormat="1" ht="24.75" customHeight="1">
      <c r="J46" s="71" t="s">
        <v>1063</v>
      </c>
      <c r="K46" s="67">
        <v>4321</v>
      </c>
      <c r="L46" s="67">
        <v>38</v>
      </c>
      <c r="M46" s="168">
        <f>L46/90</f>
        <v>0.4222222222222222</v>
      </c>
      <c r="N46" s="67">
        <v>0</v>
      </c>
      <c r="O46" s="67">
        <v>0</v>
      </c>
      <c r="P46" s="67">
        <v>5</v>
      </c>
      <c r="Q46" s="67">
        <v>15968</v>
      </c>
      <c r="S46" s="167"/>
    </row>
    <row r="47" spans="10:19" s="15" customFormat="1" ht="24.75" customHeight="1">
      <c r="J47" s="69" t="s">
        <v>158</v>
      </c>
      <c r="K47" s="67"/>
      <c r="L47" s="67"/>
      <c r="M47" s="168"/>
      <c r="N47" s="67"/>
      <c r="O47" s="67"/>
      <c r="P47" s="67"/>
      <c r="Q47" s="67"/>
      <c r="S47" s="167"/>
    </row>
    <row r="48" spans="10:20" s="15" customFormat="1" ht="24.75" customHeight="1" thickBot="1">
      <c r="J48" s="71" t="s">
        <v>1066</v>
      </c>
      <c r="K48" s="67">
        <v>4425</v>
      </c>
      <c r="L48" s="67">
        <v>32</v>
      </c>
      <c r="M48" s="168">
        <f>L48/90</f>
        <v>0.35555555555555557</v>
      </c>
      <c r="N48" s="67">
        <v>0</v>
      </c>
      <c r="O48" s="67">
        <v>3</v>
      </c>
      <c r="P48" s="67">
        <v>6</v>
      </c>
      <c r="Q48" s="67">
        <v>4094</v>
      </c>
      <c r="S48" s="167" t="s">
        <v>1162</v>
      </c>
      <c r="T48" s="15">
        <v>66</v>
      </c>
    </row>
    <row r="49" spans="10:20" ht="28.5" customHeight="1" thickBot="1">
      <c r="J49" s="740" t="s">
        <v>1163</v>
      </c>
      <c r="K49" s="976">
        <f>(K48-K46)/K46*100</f>
        <v>2.4068502661420967</v>
      </c>
      <c r="L49" s="976">
        <f>(L48-L46)/L46*100</f>
        <v>-15.789473684210526</v>
      </c>
      <c r="M49" s="976">
        <f>(M48-M46)/M46*100</f>
        <v>-15.789473684210522</v>
      </c>
      <c r="N49" s="177" t="s">
        <v>1164</v>
      </c>
      <c r="O49" s="177" t="s">
        <v>1133</v>
      </c>
      <c r="P49" s="177" t="s">
        <v>1133</v>
      </c>
      <c r="Q49" s="976">
        <f>(Q48-Q46)/Q46*100</f>
        <v>-74.36122244488978</v>
      </c>
      <c r="S49" s="173" t="s">
        <v>1160</v>
      </c>
      <c r="T49" s="175">
        <v>52</v>
      </c>
    </row>
    <row r="50" spans="10:20" ht="24.75" customHeight="1" thickBot="1">
      <c r="J50" s="939"/>
      <c r="K50" s="976"/>
      <c r="L50" s="976"/>
      <c r="M50" s="976"/>
      <c r="N50" s="67">
        <v>0</v>
      </c>
      <c r="O50" s="178">
        <f>O48-O46</f>
        <v>3</v>
      </c>
      <c r="P50" s="178">
        <f>P48-P46</f>
        <v>1</v>
      </c>
      <c r="Q50" s="976"/>
      <c r="S50" s="173" t="s">
        <v>1165</v>
      </c>
      <c r="T50" s="175">
        <v>34</v>
      </c>
    </row>
    <row r="51" spans="10:20" ht="26.25" customHeight="1" thickBot="1">
      <c r="J51" s="740" t="s">
        <v>1166</v>
      </c>
      <c r="K51" s="976">
        <f>(K48-K43)/K43*100</f>
        <v>7.611867704280155</v>
      </c>
      <c r="L51" s="976">
        <f>(L48-L43)/L43*100</f>
        <v>-8.571428571428571</v>
      </c>
      <c r="M51" s="976">
        <f>(M48-M43)/M43*100</f>
        <v>-8.57142857142857</v>
      </c>
      <c r="N51" s="177" t="s">
        <v>1164</v>
      </c>
      <c r="O51" s="177" t="s">
        <v>1133</v>
      </c>
      <c r="P51" s="177" t="s">
        <v>1133</v>
      </c>
      <c r="Q51" s="976">
        <f>(Q48-Q43)/Q43*100</f>
        <v>139.1355140186916</v>
      </c>
      <c r="S51" s="173" t="s">
        <v>1167</v>
      </c>
      <c r="T51" s="175">
        <v>25</v>
      </c>
    </row>
    <row r="52" spans="10:20" ht="24.75" customHeight="1" thickBot="1">
      <c r="J52" s="741"/>
      <c r="K52" s="976"/>
      <c r="L52" s="976"/>
      <c r="M52" s="976"/>
      <c r="N52" s="280">
        <v>0</v>
      </c>
      <c r="O52" s="179">
        <f>O48-O43</f>
        <v>3</v>
      </c>
      <c r="P52" s="179">
        <f>P48-P43</f>
        <v>6</v>
      </c>
      <c r="Q52" s="976"/>
      <c r="S52" s="173" t="s">
        <v>1168</v>
      </c>
      <c r="T52" s="175">
        <v>33</v>
      </c>
    </row>
    <row r="53" spans="10:20" ht="24.75" customHeight="1">
      <c r="J53" s="7" t="s">
        <v>1001</v>
      </c>
      <c r="K53" s="118"/>
      <c r="L53" s="15"/>
      <c r="M53" s="15"/>
      <c r="N53" s="15"/>
      <c r="O53" s="15"/>
      <c r="P53" s="15"/>
      <c r="Q53" s="15"/>
      <c r="S53" s="173" t="s">
        <v>1169</v>
      </c>
      <c r="T53" s="175">
        <v>42</v>
      </c>
    </row>
    <row r="54" spans="10:20" ht="24.75" customHeight="1">
      <c r="J54" s="8" t="s">
        <v>1170</v>
      </c>
      <c r="K54" s="124"/>
      <c r="S54" s="173" t="s">
        <v>1171</v>
      </c>
      <c r="T54" s="175">
        <v>35</v>
      </c>
    </row>
    <row r="55" spans="1:20" ht="24.75" customHeight="1">
      <c r="A55" s="726" t="s">
        <v>998</v>
      </c>
      <c r="B55" s="726"/>
      <c r="C55" s="726"/>
      <c r="D55" s="726"/>
      <c r="E55" s="726"/>
      <c r="F55" s="726"/>
      <c r="G55" s="726"/>
      <c r="H55" s="726"/>
      <c r="I55" s="726"/>
      <c r="J55" s="930" t="s">
        <v>1172</v>
      </c>
      <c r="K55" s="931"/>
      <c r="L55" s="931"/>
      <c r="M55" s="931"/>
      <c r="N55" s="931"/>
      <c r="O55" s="931"/>
      <c r="P55" s="931"/>
      <c r="Q55" s="931"/>
      <c r="S55" s="167" t="s">
        <v>1161</v>
      </c>
      <c r="T55" s="175">
        <v>30</v>
      </c>
    </row>
    <row r="56" spans="11:20" ht="24.75" customHeight="1">
      <c r="K56" s="124"/>
      <c r="S56" s="167" t="s">
        <v>1162</v>
      </c>
      <c r="T56" s="175">
        <v>33</v>
      </c>
    </row>
    <row r="57" spans="11:20" ht="24.75" customHeight="1">
      <c r="K57" s="124"/>
      <c r="S57" s="167" t="s">
        <v>1173</v>
      </c>
      <c r="T57" s="175">
        <v>38</v>
      </c>
    </row>
    <row r="58" spans="11:20" ht="24.75" customHeight="1">
      <c r="K58" s="124"/>
      <c r="S58" s="173" t="s">
        <v>160</v>
      </c>
      <c r="T58" s="175">
        <v>32</v>
      </c>
    </row>
    <row r="59" ht="24.75" customHeight="1">
      <c r="K59" s="124"/>
    </row>
    <row r="60" ht="24.75" customHeight="1">
      <c r="K60" s="124"/>
    </row>
    <row r="61" ht="24.75" customHeight="1">
      <c r="K61" s="124"/>
    </row>
    <row r="62" ht="24.75" customHeight="1">
      <c r="K62" s="124"/>
    </row>
    <row r="63" ht="24.75" customHeight="1">
      <c r="K63" s="124"/>
    </row>
    <row r="64" ht="24.75" customHeight="1">
      <c r="K64" s="124"/>
    </row>
    <row r="65" ht="24.75" customHeight="1">
      <c r="K65" s="124"/>
    </row>
    <row r="66" ht="24.75" customHeight="1">
      <c r="K66" s="124"/>
    </row>
    <row r="67" ht="24.75" customHeight="1">
      <c r="K67" s="124"/>
    </row>
    <row r="68" ht="24.75" customHeight="1">
      <c r="K68" s="124"/>
    </row>
    <row r="69" ht="24.75" customHeight="1">
      <c r="K69" s="124"/>
    </row>
    <row r="70" ht="24.75" customHeight="1">
      <c r="K70" s="124"/>
    </row>
    <row r="71" ht="24.75" customHeight="1">
      <c r="K71" s="124"/>
    </row>
    <row r="72" ht="24.75" customHeight="1">
      <c r="K72" s="124"/>
    </row>
    <row r="73" ht="24.75" customHeight="1">
      <c r="K73" s="124"/>
    </row>
    <row r="74" ht="24.75" customHeight="1">
      <c r="K74" s="124"/>
    </row>
    <row r="75" ht="24.75" customHeight="1">
      <c r="K75" s="124"/>
    </row>
    <row r="76" ht="24.75" customHeight="1">
      <c r="K76" s="124"/>
    </row>
    <row r="77" ht="24.75" customHeight="1">
      <c r="K77" s="124"/>
    </row>
    <row r="78" ht="24.75" customHeight="1">
      <c r="K78" s="124"/>
    </row>
    <row r="79" ht="24.75" customHeight="1">
      <c r="K79" s="124"/>
    </row>
    <row r="80" ht="24.75" customHeight="1">
      <c r="K80" s="124"/>
    </row>
    <row r="81" ht="24.75" customHeight="1">
      <c r="K81" s="124"/>
    </row>
    <row r="82" ht="24.75" customHeight="1">
      <c r="K82" s="124"/>
    </row>
    <row r="83" ht="24.75" customHeight="1">
      <c r="K83" s="124"/>
    </row>
    <row r="84" ht="24.75" customHeight="1">
      <c r="K84" s="124"/>
    </row>
    <row r="85" ht="24.75" customHeight="1">
      <c r="K85" s="124"/>
    </row>
    <row r="86" ht="24.75" customHeight="1">
      <c r="K86" s="124"/>
    </row>
    <row r="87" ht="24.75" customHeight="1">
      <c r="K87" s="124"/>
    </row>
    <row r="88" ht="24.75" customHeight="1">
      <c r="K88" s="124"/>
    </row>
  </sheetData>
  <mergeCells count="23">
    <mergeCell ref="A1:I1"/>
    <mergeCell ref="O3:P3"/>
    <mergeCell ref="L2:Q2"/>
    <mergeCell ref="A2:I6"/>
    <mergeCell ref="Q3:Q4"/>
    <mergeCell ref="N3:N4"/>
    <mergeCell ref="J2:J4"/>
    <mergeCell ref="J1:Q1"/>
    <mergeCell ref="A55:I55"/>
    <mergeCell ref="J55:Q55"/>
    <mergeCell ref="J49:J50"/>
    <mergeCell ref="J51:J52"/>
    <mergeCell ref="K51:K52"/>
    <mergeCell ref="Q51:Q52"/>
    <mergeCell ref="K49:K50"/>
    <mergeCell ref="L49:L50"/>
    <mergeCell ref="M49:M50"/>
    <mergeCell ref="L51:L52"/>
    <mergeCell ref="Q49:Q50"/>
    <mergeCell ref="M51:M52"/>
    <mergeCell ref="K2:K4"/>
    <mergeCell ref="L3:L4"/>
    <mergeCell ref="M3:M4"/>
  </mergeCells>
  <printOptions/>
  <pageMargins left="0.7480314960629921" right="0.7480314960629921" top="0.984251968503937" bottom="0.17" header="0.5118110236220472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49"/>
  <sheetViews>
    <sheetView zoomScale="120" zoomScaleNormal="120" workbookViewId="0" topLeftCell="A1">
      <selection activeCell="B1" sqref="B1:J1"/>
    </sheetView>
  </sheetViews>
  <sheetFormatPr defaultColWidth="9.00390625" defaultRowHeight="16.5" customHeight="1"/>
  <cols>
    <col min="1" max="1" width="7.625" style="0" customWidth="1"/>
    <col min="11" max="11" width="40.00390625" style="183" customWidth="1"/>
    <col min="12" max="12" width="9.875" style="0" customWidth="1"/>
    <col min="13" max="13" width="5.50390625" style="0" customWidth="1"/>
    <col min="14" max="14" width="8.375" style="0" customWidth="1"/>
    <col min="15" max="15" width="7.00390625" style="0" customWidth="1"/>
    <col min="16" max="16" width="8.375" style="210" customWidth="1"/>
    <col min="17" max="17" width="7.125" style="0" customWidth="1"/>
    <col min="18" max="18" width="6.75390625" style="0" customWidth="1"/>
    <col min="20" max="20" width="15.25390625" style="0" customWidth="1"/>
    <col min="21" max="21" width="9.00390625" style="21" customWidth="1"/>
  </cols>
  <sheetData>
    <row r="1" spans="2:18" ht="50.25" customHeight="1">
      <c r="B1" s="985" t="s">
        <v>1174</v>
      </c>
      <c r="C1" s="985"/>
      <c r="D1" s="985"/>
      <c r="E1" s="985"/>
      <c r="F1" s="985"/>
      <c r="G1" s="985"/>
      <c r="H1" s="985"/>
      <c r="I1" s="985"/>
      <c r="J1" s="985"/>
      <c r="K1" s="989" t="s">
        <v>0</v>
      </c>
      <c r="L1" s="989"/>
      <c r="M1" s="989"/>
      <c r="N1" s="989"/>
      <c r="O1" s="989"/>
      <c r="P1" s="989"/>
      <c r="Q1" s="989"/>
      <c r="R1" s="989"/>
    </row>
    <row r="2" spans="2:18" ht="15.75" customHeight="1"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81"/>
      <c r="M2" s="181"/>
      <c r="N2" s="181"/>
      <c r="O2" s="181"/>
      <c r="P2" s="182"/>
      <c r="Q2" s="990" t="s">
        <v>1</v>
      </c>
      <c r="R2" s="990"/>
    </row>
    <row r="3" spans="2:21" s="7" customFormat="1" ht="15.75" customHeight="1" thickBot="1">
      <c r="B3" s="576" t="s">
        <v>168</v>
      </c>
      <c r="C3" s="576"/>
      <c r="D3" s="576"/>
      <c r="E3" s="576"/>
      <c r="F3" s="576"/>
      <c r="G3" s="576"/>
      <c r="H3" s="576"/>
      <c r="I3" s="576"/>
      <c r="J3" s="576"/>
      <c r="K3" s="183"/>
      <c r="P3" s="184"/>
      <c r="Q3" s="991" t="s">
        <v>2</v>
      </c>
      <c r="R3" s="991"/>
      <c r="U3" s="185"/>
    </row>
    <row r="4" spans="2:21" s="35" customFormat="1" ht="15" customHeight="1">
      <c r="B4" s="576"/>
      <c r="C4" s="576"/>
      <c r="D4" s="576"/>
      <c r="E4" s="576"/>
      <c r="F4" s="576"/>
      <c r="G4" s="576"/>
      <c r="H4" s="576"/>
      <c r="I4" s="576"/>
      <c r="J4" s="576"/>
      <c r="K4" s="186"/>
      <c r="L4" s="986" t="s">
        <v>868</v>
      </c>
      <c r="M4" s="986"/>
      <c r="N4" s="987" t="s">
        <v>869</v>
      </c>
      <c r="O4" s="988"/>
      <c r="P4" s="987" t="s">
        <v>3</v>
      </c>
      <c r="Q4" s="986"/>
      <c r="R4" s="986"/>
      <c r="U4" s="187"/>
    </row>
    <row r="5" spans="2:21" s="35" customFormat="1" ht="15" customHeight="1">
      <c r="B5" s="576"/>
      <c r="C5" s="576"/>
      <c r="D5" s="576"/>
      <c r="E5" s="576"/>
      <c r="F5" s="576"/>
      <c r="G5" s="576"/>
      <c r="H5" s="576"/>
      <c r="I5" s="576"/>
      <c r="J5" s="576"/>
      <c r="K5" s="28" t="s">
        <v>867</v>
      </c>
      <c r="L5" s="993" t="s">
        <v>167</v>
      </c>
      <c r="M5" s="993"/>
      <c r="N5" s="992" t="s">
        <v>167</v>
      </c>
      <c r="O5" s="996"/>
      <c r="P5" s="992" t="s">
        <v>166</v>
      </c>
      <c r="Q5" s="993"/>
      <c r="R5" s="993"/>
      <c r="U5" s="187"/>
    </row>
    <row r="6" spans="2:21" s="35" customFormat="1" ht="15" customHeight="1" thickBot="1">
      <c r="B6" s="576"/>
      <c r="C6" s="576"/>
      <c r="D6" s="576"/>
      <c r="E6" s="576"/>
      <c r="F6" s="576"/>
      <c r="G6" s="576"/>
      <c r="H6" s="576"/>
      <c r="I6" s="576"/>
      <c r="J6" s="576"/>
      <c r="K6" s="188"/>
      <c r="L6" s="189" t="s">
        <v>4</v>
      </c>
      <c r="M6" s="190" t="s">
        <v>872</v>
      </c>
      <c r="N6" s="189" t="s">
        <v>4</v>
      </c>
      <c r="O6" s="190" t="s">
        <v>873</v>
      </c>
      <c r="P6" s="189" t="s">
        <v>4</v>
      </c>
      <c r="Q6" s="190" t="s">
        <v>873</v>
      </c>
      <c r="R6" s="190" t="s">
        <v>874</v>
      </c>
      <c r="U6" s="187"/>
    </row>
    <row r="7" spans="2:18" ht="15" customHeight="1">
      <c r="B7" s="576"/>
      <c r="C7" s="576"/>
      <c r="D7" s="576"/>
      <c r="E7" s="576"/>
      <c r="F7" s="576"/>
      <c r="G7" s="576"/>
      <c r="H7" s="576"/>
      <c r="I7" s="576"/>
      <c r="J7" s="576"/>
      <c r="K7" s="191" t="s">
        <v>5</v>
      </c>
      <c r="L7" s="192">
        <f>L8+L31</f>
        <v>26448814</v>
      </c>
      <c r="M7" s="193">
        <f>M8+M31</f>
        <v>100.00000000000001</v>
      </c>
      <c r="N7" s="192">
        <f>N8+N31</f>
        <v>5737760</v>
      </c>
      <c r="O7" s="193">
        <f aca="true" t="shared" si="0" ref="O7:O27">N7/L7*100</f>
        <v>21.69382717879146</v>
      </c>
      <c r="P7" s="192">
        <f>P8+P31</f>
        <v>4480658</v>
      </c>
      <c r="Q7" s="193">
        <f aca="true" t="shared" si="1" ref="Q7:Q47">P7/L7*100</f>
        <v>16.940865476992656</v>
      </c>
      <c r="R7" s="193">
        <f aca="true" t="shared" si="2" ref="R7:R27">P7/N7*100</f>
        <v>78.09071832910404</v>
      </c>
    </row>
    <row r="8" spans="2:18" ht="15" customHeight="1">
      <c r="B8" s="576"/>
      <c r="C8" s="576"/>
      <c r="D8" s="576"/>
      <c r="E8" s="576"/>
      <c r="F8" s="576"/>
      <c r="G8" s="576"/>
      <c r="H8" s="576"/>
      <c r="I8" s="576"/>
      <c r="J8" s="576"/>
      <c r="K8" s="194" t="s">
        <v>6</v>
      </c>
      <c r="L8" s="195">
        <f>SUM(L9:L30)</f>
        <v>23032628</v>
      </c>
      <c r="M8" s="193">
        <f aca="true" t="shared" si="3" ref="M8:M31">L8/$L$7*100</f>
        <v>87.08378379461553</v>
      </c>
      <c r="N8" s="195">
        <f>SUM(N9:N30)</f>
        <v>5177296</v>
      </c>
      <c r="O8" s="193">
        <f t="shared" si="0"/>
        <v>22.47809498768443</v>
      </c>
      <c r="P8" s="195">
        <f>SUM(P9:P30)</f>
        <v>4233402</v>
      </c>
      <c r="Q8" s="193">
        <f t="shared" si="1"/>
        <v>18.380021593714794</v>
      </c>
      <c r="R8" s="193">
        <f t="shared" si="2"/>
        <v>81.76859117191677</v>
      </c>
    </row>
    <row r="9" spans="2:21" ht="15" customHeight="1">
      <c r="B9" s="576"/>
      <c r="C9" s="576"/>
      <c r="D9" s="576"/>
      <c r="E9" s="576"/>
      <c r="F9" s="576"/>
      <c r="G9" s="576"/>
      <c r="H9" s="576"/>
      <c r="I9" s="576"/>
      <c r="J9" s="576"/>
      <c r="K9" s="194" t="s">
        <v>838</v>
      </c>
      <c r="L9" s="192">
        <v>253739</v>
      </c>
      <c r="M9" s="193">
        <f t="shared" si="3"/>
        <v>0.9593587069726452</v>
      </c>
      <c r="N9" s="192">
        <v>63446</v>
      </c>
      <c r="O9" s="193">
        <f t="shared" si="0"/>
        <v>25.004433689736306</v>
      </c>
      <c r="P9" s="192">
        <v>52378</v>
      </c>
      <c r="Q9" s="193">
        <f t="shared" si="1"/>
        <v>20.642471200722</v>
      </c>
      <c r="R9" s="193">
        <f t="shared" si="2"/>
        <v>82.55524382939822</v>
      </c>
      <c r="T9" s="69" t="s">
        <v>839</v>
      </c>
      <c r="U9" s="21">
        <f aca="true" t="shared" si="4" ref="U9:U30">R9</f>
        <v>82.55524382939822</v>
      </c>
    </row>
    <row r="10" spans="2:21" ht="15" customHeight="1">
      <c r="B10" s="576"/>
      <c r="C10" s="576"/>
      <c r="D10" s="576"/>
      <c r="E10" s="576"/>
      <c r="F10" s="576"/>
      <c r="G10" s="576"/>
      <c r="H10" s="576"/>
      <c r="I10" s="576"/>
      <c r="J10" s="576"/>
      <c r="K10" s="194" t="s">
        <v>840</v>
      </c>
      <c r="L10" s="192">
        <v>897323</v>
      </c>
      <c r="M10" s="193">
        <f t="shared" si="3"/>
        <v>3.3926776452055654</v>
      </c>
      <c r="N10" s="196">
        <v>125235</v>
      </c>
      <c r="O10" s="193">
        <f t="shared" si="0"/>
        <v>13.956512872176463</v>
      </c>
      <c r="P10" s="192">
        <v>78804</v>
      </c>
      <c r="Q10" s="193">
        <f t="shared" si="1"/>
        <v>8.782121933796414</v>
      </c>
      <c r="R10" s="193">
        <f t="shared" si="2"/>
        <v>62.92490118577076</v>
      </c>
      <c r="T10" s="69" t="s">
        <v>841</v>
      </c>
      <c r="U10" s="21">
        <f t="shared" si="4"/>
        <v>62.92490118577076</v>
      </c>
    </row>
    <row r="11" spans="2:21" ht="15" customHeight="1">
      <c r="B11" s="576"/>
      <c r="C11" s="576"/>
      <c r="D11" s="576"/>
      <c r="E11" s="576"/>
      <c r="F11" s="576"/>
      <c r="G11" s="576"/>
      <c r="H11" s="576"/>
      <c r="I11" s="576"/>
      <c r="J11" s="576"/>
      <c r="K11" s="194" t="s">
        <v>7</v>
      </c>
      <c r="L11" s="192">
        <v>1461544</v>
      </c>
      <c r="M11" s="193">
        <f t="shared" si="3"/>
        <v>5.525933979497152</v>
      </c>
      <c r="N11" s="192">
        <v>305988</v>
      </c>
      <c r="O11" s="193">
        <f t="shared" si="0"/>
        <v>20.93594171643139</v>
      </c>
      <c r="P11" s="192">
        <v>248927</v>
      </c>
      <c r="Q11" s="193">
        <f t="shared" si="1"/>
        <v>17.031782826928236</v>
      </c>
      <c r="R11" s="193">
        <f t="shared" si="2"/>
        <v>81.35188308038224</v>
      </c>
      <c r="T11" s="69" t="s">
        <v>842</v>
      </c>
      <c r="U11" s="21">
        <f t="shared" si="4"/>
        <v>81.35188308038224</v>
      </c>
    </row>
    <row r="12" spans="2:21" ht="15" customHeight="1">
      <c r="B12" s="576"/>
      <c r="C12" s="576"/>
      <c r="D12" s="576"/>
      <c r="E12" s="576"/>
      <c r="F12" s="576"/>
      <c r="G12" s="576"/>
      <c r="H12" s="576"/>
      <c r="I12" s="576"/>
      <c r="J12" s="576"/>
      <c r="K12" s="194" t="s">
        <v>843</v>
      </c>
      <c r="L12" s="192">
        <v>366513</v>
      </c>
      <c r="M12" s="193">
        <f t="shared" si="3"/>
        <v>1.3857445555025643</v>
      </c>
      <c r="N12" s="192">
        <v>95622</v>
      </c>
      <c r="O12" s="193">
        <f t="shared" si="0"/>
        <v>26.08966121256272</v>
      </c>
      <c r="P12" s="192">
        <v>73724</v>
      </c>
      <c r="Q12" s="193">
        <f t="shared" si="1"/>
        <v>20.114975457896445</v>
      </c>
      <c r="R12" s="193">
        <f t="shared" si="2"/>
        <v>77.09941226914309</v>
      </c>
      <c r="T12" s="69" t="s">
        <v>844</v>
      </c>
      <c r="U12" s="21">
        <f t="shared" si="4"/>
        <v>77.09941226914309</v>
      </c>
    </row>
    <row r="13" spans="2:21" ht="15" customHeight="1">
      <c r="B13" s="576"/>
      <c r="C13" s="576"/>
      <c r="D13" s="576"/>
      <c r="E13" s="576"/>
      <c r="F13" s="576"/>
      <c r="G13" s="576"/>
      <c r="H13" s="576"/>
      <c r="I13" s="576"/>
      <c r="J13" s="576"/>
      <c r="K13" s="194" t="s">
        <v>845</v>
      </c>
      <c r="L13" s="192">
        <v>5107270</v>
      </c>
      <c r="M13" s="193">
        <f t="shared" si="3"/>
        <v>19.310015186314214</v>
      </c>
      <c r="N13" s="192">
        <v>1935594</v>
      </c>
      <c r="O13" s="193">
        <f t="shared" si="0"/>
        <v>37.8987991627621</v>
      </c>
      <c r="P13" s="192">
        <v>1680514</v>
      </c>
      <c r="Q13" s="193">
        <f t="shared" si="1"/>
        <v>32.90435007352264</v>
      </c>
      <c r="R13" s="193">
        <f t="shared" si="2"/>
        <v>86.82161651668687</v>
      </c>
      <c r="T13" s="69" t="s">
        <v>846</v>
      </c>
      <c r="U13" s="21">
        <f t="shared" si="4"/>
        <v>86.82161651668687</v>
      </c>
    </row>
    <row r="14" spans="11:21" ht="15" customHeight="1">
      <c r="K14" s="194" t="s">
        <v>847</v>
      </c>
      <c r="L14" s="192">
        <v>503094</v>
      </c>
      <c r="M14" s="193">
        <f t="shared" si="3"/>
        <v>1.9021420015279324</v>
      </c>
      <c r="N14" s="192">
        <v>100582</v>
      </c>
      <c r="O14" s="193">
        <f t="shared" si="0"/>
        <v>19.99268526358891</v>
      </c>
      <c r="P14" s="192">
        <v>56826</v>
      </c>
      <c r="Q14" s="193">
        <f t="shared" si="1"/>
        <v>11.295304654796121</v>
      </c>
      <c r="R14" s="193">
        <f t="shared" si="2"/>
        <v>56.49718637529578</v>
      </c>
      <c r="T14" s="69" t="s">
        <v>848</v>
      </c>
      <c r="U14" s="21">
        <f t="shared" si="4"/>
        <v>56.49718637529578</v>
      </c>
    </row>
    <row r="15" spans="11:21" ht="15" customHeight="1">
      <c r="K15" s="194" t="s">
        <v>849</v>
      </c>
      <c r="L15" s="192">
        <v>505990</v>
      </c>
      <c r="M15" s="193">
        <f t="shared" si="3"/>
        <v>1.9130914527963332</v>
      </c>
      <c r="N15" s="192">
        <v>63365</v>
      </c>
      <c r="O15" s="193">
        <f t="shared" si="0"/>
        <v>12.522974762347083</v>
      </c>
      <c r="P15" s="192">
        <v>38133</v>
      </c>
      <c r="Q15" s="193">
        <f t="shared" si="1"/>
        <v>7.53631494693571</v>
      </c>
      <c r="R15" s="193">
        <f t="shared" si="2"/>
        <v>60.17991004497751</v>
      </c>
      <c r="T15" s="69" t="s">
        <v>850</v>
      </c>
      <c r="U15" s="21">
        <f t="shared" si="4"/>
        <v>60.17991004497751</v>
      </c>
    </row>
    <row r="16" spans="11:21" ht="15" customHeight="1">
      <c r="K16" s="194" t="s">
        <v>851</v>
      </c>
      <c r="L16" s="192">
        <v>195592</v>
      </c>
      <c r="M16" s="193">
        <f t="shared" si="3"/>
        <v>0.7395114200583814</v>
      </c>
      <c r="N16" s="192">
        <v>61736</v>
      </c>
      <c r="O16" s="193">
        <f t="shared" si="0"/>
        <v>31.563663135506566</v>
      </c>
      <c r="P16" s="192">
        <v>36371</v>
      </c>
      <c r="Q16" s="193">
        <f t="shared" si="1"/>
        <v>18.595341322753487</v>
      </c>
      <c r="R16" s="193">
        <f t="shared" si="2"/>
        <v>58.91376182454322</v>
      </c>
      <c r="T16" s="69" t="s">
        <v>852</v>
      </c>
      <c r="U16" s="21">
        <f t="shared" si="4"/>
        <v>58.91376182454322</v>
      </c>
    </row>
    <row r="17" spans="11:21" ht="15" customHeight="1">
      <c r="K17" s="194" t="s">
        <v>853</v>
      </c>
      <c r="L17" s="192">
        <v>406973</v>
      </c>
      <c r="M17" s="193">
        <f t="shared" si="3"/>
        <v>1.5387192786791877</v>
      </c>
      <c r="N17" s="192">
        <v>26261</v>
      </c>
      <c r="O17" s="193">
        <f t="shared" si="0"/>
        <v>6.452762222555304</v>
      </c>
      <c r="P17" s="192">
        <v>16611</v>
      </c>
      <c r="Q17" s="193">
        <f t="shared" si="1"/>
        <v>4.081597550697466</v>
      </c>
      <c r="R17" s="193">
        <f t="shared" si="2"/>
        <v>63.25349377403755</v>
      </c>
      <c r="T17" s="69" t="s">
        <v>854</v>
      </c>
      <c r="U17" s="21">
        <f t="shared" si="4"/>
        <v>63.25349377403755</v>
      </c>
    </row>
    <row r="18" spans="11:21" ht="15" customHeight="1">
      <c r="K18" s="194" t="s">
        <v>855</v>
      </c>
      <c r="L18" s="192">
        <v>643279</v>
      </c>
      <c r="M18" s="193">
        <f t="shared" si="3"/>
        <v>2.432165767432899</v>
      </c>
      <c r="N18" s="192">
        <v>102937</v>
      </c>
      <c r="O18" s="193">
        <f t="shared" si="0"/>
        <v>16.001921405797486</v>
      </c>
      <c r="P18" s="192">
        <v>64279</v>
      </c>
      <c r="Q18" s="193">
        <f t="shared" si="1"/>
        <v>9.992398321723545</v>
      </c>
      <c r="R18" s="193">
        <f t="shared" si="2"/>
        <v>62.44499062533394</v>
      </c>
      <c r="T18" s="69" t="s">
        <v>856</v>
      </c>
      <c r="U18" s="21">
        <f t="shared" si="4"/>
        <v>62.44499062533394</v>
      </c>
    </row>
    <row r="19" spans="11:21" ht="15" customHeight="1">
      <c r="K19" s="194" t="s">
        <v>8</v>
      </c>
      <c r="L19" s="196">
        <v>341035</v>
      </c>
      <c r="M19" s="193">
        <f t="shared" si="3"/>
        <v>1.2894150943781448</v>
      </c>
      <c r="N19" s="196">
        <v>114053</v>
      </c>
      <c r="O19" s="193">
        <f t="shared" si="0"/>
        <v>33.44319497998739</v>
      </c>
      <c r="P19" s="192">
        <v>89121</v>
      </c>
      <c r="Q19" s="193">
        <f t="shared" si="1"/>
        <v>26.132508393566646</v>
      </c>
      <c r="R19" s="193">
        <f t="shared" si="2"/>
        <v>78.13998754964797</v>
      </c>
      <c r="T19" s="69" t="s">
        <v>9</v>
      </c>
      <c r="U19" s="21">
        <f t="shared" si="4"/>
        <v>78.13998754964797</v>
      </c>
    </row>
    <row r="20" spans="11:21" ht="15" customHeight="1">
      <c r="K20" s="197" t="s">
        <v>10</v>
      </c>
      <c r="L20" s="196">
        <v>794578</v>
      </c>
      <c r="M20" s="193">
        <f t="shared" si="3"/>
        <v>3.0042103211130753</v>
      </c>
      <c r="N20" s="196">
        <v>212905</v>
      </c>
      <c r="O20" s="193">
        <f t="shared" si="0"/>
        <v>26.79472625720823</v>
      </c>
      <c r="P20" s="192">
        <v>195085</v>
      </c>
      <c r="Q20" s="193">
        <f t="shared" si="1"/>
        <v>24.55202635864572</v>
      </c>
      <c r="R20" s="193">
        <f t="shared" si="2"/>
        <v>91.63006974941875</v>
      </c>
      <c r="T20" s="197" t="s">
        <v>11</v>
      </c>
      <c r="U20" s="21">
        <f t="shared" si="4"/>
        <v>91.63006974941875</v>
      </c>
    </row>
    <row r="21" spans="11:21" ht="15" customHeight="1">
      <c r="K21" s="194" t="s">
        <v>857</v>
      </c>
      <c r="L21" s="192">
        <v>1575774</v>
      </c>
      <c r="M21" s="193">
        <f t="shared" si="3"/>
        <v>5.957824800764223</v>
      </c>
      <c r="N21" s="192">
        <v>162423</v>
      </c>
      <c r="O21" s="193">
        <f t="shared" si="0"/>
        <v>10.307506025610271</v>
      </c>
      <c r="P21" s="192">
        <v>40855</v>
      </c>
      <c r="Q21" s="193">
        <f t="shared" si="1"/>
        <v>2.592694129995799</v>
      </c>
      <c r="R21" s="193">
        <f t="shared" si="2"/>
        <v>25.153457330550477</v>
      </c>
      <c r="T21" s="69" t="s">
        <v>858</v>
      </c>
      <c r="U21" s="21">
        <f t="shared" si="4"/>
        <v>25.153457330550477</v>
      </c>
    </row>
    <row r="22" spans="11:21" ht="15" customHeight="1">
      <c r="K22" s="194" t="s">
        <v>859</v>
      </c>
      <c r="L22" s="192">
        <v>447549</v>
      </c>
      <c r="M22" s="193">
        <f t="shared" si="3"/>
        <v>1.692132584848606</v>
      </c>
      <c r="N22" s="192">
        <v>132306</v>
      </c>
      <c r="O22" s="193">
        <f t="shared" si="0"/>
        <v>29.562349597474242</v>
      </c>
      <c r="P22" s="192">
        <v>89197</v>
      </c>
      <c r="Q22" s="193">
        <f t="shared" si="1"/>
        <v>19.930108211614815</v>
      </c>
      <c r="R22" s="193">
        <f t="shared" si="2"/>
        <v>67.41719952231946</v>
      </c>
      <c r="T22" s="69" t="s">
        <v>860</v>
      </c>
      <c r="U22" s="21">
        <f t="shared" si="4"/>
        <v>67.41719952231946</v>
      </c>
    </row>
    <row r="23" spans="11:21" ht="15" customHeight="1">
      <c r="K23" s="194" t="s">
        <v>861</v>
      </c>
      <c r="L23" s="192">
        <v>52422</v>
      </c>
      <c r="M23" s="193">
        <f t="shared" si="3"/>
        <v>0.1982017038646799</v>
      </c>
      <c r="N23" s="192">
        <v>21570</v>
      </c>
      <c r="O23" s="193">
        <f t="shared" si="0"/>
        <v>41.14684674373355</v>
      </c>
      <c r="P23" s="192">
        <v>4584</v>
      </c>
      <c r="Q23" s="193">
        <f t="shared" si="1"/>
        <v>8.744420281561178</v>
      </c>
      <c r="R23" s="193">
        <f t="shared" si="2"/>
        <v>21.251738525730183</v>
      </c>
      <c r="T23" s="69" t="s">
        <v>862</v>
      </c>
      <c r="U23" s="21">
        <f t="shared" si="4"/>
        <v>21.251738525730183</v>
      </c>
    </row>
    <row r="24" spans="11:21" ht="15" customHeight="1">
      <c r="K24" s="198" t="s">
        <v>12</v>
      </c>
      <c r="L24" s="192">
        <v>168418</v>
      </c>
      <c r="M24" s="193">
        <f t="shared" si="3"/>
        <v>0.6367695731082688</v>
      </c>
      <c r="N24" s="192">
        <v>32041</v>
      </c>
      <c r="O24" s="193">
        <f t="shared" si="0"/>
        <v>19.024688572480375</v>
      </c>
      <c r="P24" s="192">
        <v>22891</v>
      </c>
      <c r="Q24" s="193">
        <f t="shared" si="1"/>
        <v>13.591777600969019</v>
      </c>
      <c r="R24" s="193">
        <f t="shared" si="2"/>
        <v>71.44283886270716</v>
      </c>
      <c r="T24" s="69" t="s">
        <v>156</v>
      </c>
      <c r="U24" s="21">
        <f t="shared" si="4"/>
        <v>71.44283886270716</v>
      </c>
    </row>
    <row r="25" spans="11:21" ht="15" customHeight="1">
      <c r="K25" s="197" t="s">
        <v>13</v>
      </c>
      <c r="L25" s="196">
        <v>5152073</v>
      </c>
      <c r="M25" s="193">
        <f t="shared" si="3"/>
        <v>19.47941030550557</v>
      </c>
      <c r="N25" s="196">
        <v>617056</v>
      </c>
      <c r="O25" s="193">
        <f t="shared" si="0"/>
        <v>11.976848930517871</v>
      </c>
      <c r="P25" s="192">
        <v>617056</v>
      </c>
      <c r="Q25" s="193">
        <f t="shared" si="1"/>
        <v>11.976848930517871</v>
      </c>
      <c r="R25" s="193">
        <f t="shared" si="2"/>
        <v>100</v>
      </c>
      <c r="T25" s="69" t="s">
        <v>157</v>
      </c>
      <c r="U25" s="21">
        <f t="shared" si="4"/>
        <v>100</v>
      </c>
    </row>
    <row r="26" spans="11:21" ht="15" customHeight="1">
      <c r="K26" s="194" t="s">
        <v>829</v>
      </c>
      <c r="L26" s="192">
        <v>2788100</v>
      </c>
      <c r="M26" s="193">
        <f t="shared" si="3"/>
        <v>10.541493467344132</v>
      </c>
      <c r="N26" s="192">
        <v>779299</v>
      </c>
      <c r="O26" s="193">
        <f t="shared" si="0"/>
        <v>27.950898461317742</v>
      </c>
      <c r="P26" s="192">
        <v>637064</v>
      </c>
      <c r="Q26" s="193">
        <f t="shared" si="1"/>
        <v>22.84939564578028</v>
      </c>
      <c r="R26" s="193">
        <f t="shared" si="2"/>
        <v>81.74834049575324</v>
      </c>
      <c r="T26" s="69" t="s">
        <v>830</v>
      </c>
      <c r="U26" s="21">
        <f t="shared" si="4"/>
        <v>81.74834049575324</v>
      </c>
    </row>
    <row r="27" spans="11:21" ht="15" customHeight="1">
      <c r="K27" s="194" t="s">
        <v>831</v>
      </c>
      <c r="L27" s="196">
        <v>611598</v>
      </c>
      <c r="M27" s="193">
        <f t="shared" si="3"/>
        <v>2.3123834588575503</v>
      </c>
      <c r="N27" s="196">
        <v>213616</v>
      </c>
      <c r="O27" s="193">
        <f t="shared" si="0"/>
        <v>34.92751774858649</v>
      </c>
      <c r="P27" s="192">
        <v>180969</v>
      </c>
      <c r="Q27" s="193">
        <f t="shared" si="1"/>
        <v>29.58953430194343</v>
      </c>
      <c r="R27" s="193">
        <f t="shared" si="2"/>
        <v>84.71696876638454</v>
      </c>
      <c r="T27" s="69" t="s">
        <v>832</v>
      </c>
      <c r="U27" s="21">
        <f t="shared" si="4"/>
        <v>84.71696876638454</v>
      </c>
    </row>
    <row r="28" spans="11:21" ht="15" customHeight="1">
      <c r="K28" s="197" t="s">
        <v>14</v>
      </c>
      <c r="L28" s="196">
        <v>15500</v>
      </c>
      <c r="M28" s="193">
        <f t="shared" si="3"/>
        <v>0.05860376196830602</v>
      </c>
      <c r="N28" s="199">
        <v>0</v>
      </c>
      <c r="O28" s="200">
        <v>0</v>
      </c>
      <c r="P28" s="199">
        <v>0</v>
      </c>
      <c r="Q28" s="199">
        <v>0</v>
      </c>
      <c r="R28" s="199">
        <v>0</v>
      </c>
      <c r="T28" s="69" t="s">
        <v>833</v>
      </c>
      <c r="U28" s="21">
        <f t="shared" si="4"/>
        <v>0</v>
      </c>
    </row>
    <row r="29" spans="11:21" ht="15" customHeight="1">
      <c r="K29" s="197" t="s">
        <v>834</v>
      </c>
      <c r="L29" s="196">
        <v>13877</v>
      </c>
      <c r="M29" s="193">
        <f t="shared" si="3"/>
        <v>0.05246738095704404</v>
      </c>
      <c r="N29" s="199">
        <v>0</v>
      </c>
      <c r="O29" s="200">
        <v>0</v>
      </c>
      <c r="P29" s="201">
        <v>0</v>
      </c>
      <c r="Q29" s="200">
        <f t="shared" si="1"/>
        <v>0</v>
      </c>
      <c r="R29" s="200">
        <v>0</v>
      </c>
      <c r="T29" s="69" t="s">
        <v>835</v>
      </c>
      <c r="U29" s="21">
        <f t="shared" si="4"/>
        <v>0</v>
      </c>
    </row>
    <row r="30" spans="11:21" ht="15" customHeight="1">
      <c r="K30" s="194" t="s">
        <v>836</v>
      </c>
      <c r="L30" s="192">
        <v>730387</v>
      </c>
      <c r="M30" s="193">
        <f t="shared" si="3"/>
        <v>2.761511347919041</v>
      </c>
      <c r="N30" s="196">
        <v>11261</v>
      </c>
      <c r="O30" s="193">
        <f aca="true" t="shared" si="5" ref="O30:O47">N30/L30*100</f>
        <v>1.5417853822699472</v>
      </c>
      <c r="P30" s="192">
        <v>10013</v>
      </c>
      <c r="Q30" s="193">
        <f t="shared" si="1"/>
        <v>1.370917061776839</v>
      </c>
      <c r="R30" s="193">
        <f aca="true" t="shared" si="6" ref="R30:R47">P30/N30*100</f>
        <v>88.91750288606696</v>
      </c>
      <c r="T30" s="69" t="s">
        <v>837</v>
      </c>
      <c r="U30" s="21">
        <f t="shared" si="4"/>
        <v>88.91750288606696</v>
      </c>
    </row>
    <row r="31" spans="11:18" ht="15" customHeight="1">
      <c r="K31" s="194" t="s">
        <v>15</v>
      </c>
      <c r="L31" s="192">
        <f>SUM(L32:L47)</f>
        <v>3416186</v>
      </c>
      <c r="M31" s="193">
        <f t="shared" si="3"/>
        <v>12.916216205384485</v>
      </c>
      <c r="N31" s="192">
        <f>SUM(N32:N47)</f>
        <v>560464</v>
      </c>
      <c r="O31" s="193">
        <f t="shared" si="5"/>
        <v>16.406132452975335</v>
      </c>
      <c r="P31" s="192">
        <f>SUM(P32:P47)</f>
        <v>247256</v>
      </c>
      <c r="Q31" s="193">
        <f t="shared" si="1"/>
        <v>7.237779207572421</v>
      </c>
      <c r="R31" s="193">
        <f t="shared" si="6"/>
        <v>44.11630363413172</v>
      </c>
    </row>
    <row r="32" spans="11:21" ht="15" customHeight="1">
      <c r="K32" s="194" t="s">
        <v>838</v>
      </c>
      <c r="L32" s="192">
        <v>1770</v>
      </c>
      <c r="M32" s="193">
        <f aca="true" t="shared" si="7" ref="M32:M47">L32/$L$7*100</f>
        <v>0.006692171527993656</v>
      </c>
      <c r="N32" s="192">
        <v>578</v>
      </c>
      <c r="O32" s="193">
        <f t="shared" si="5"/>
        <v>32.655367231638415</v>
      </c>
      <c r="P32" s="192">
        <v>554</v>
      </c>
      <c r="Q32" s="193">
        <f t="shared" si="1"/>
        <v>31.29943502824859</v>
      </c>
      <c r="R32" s="193">
        <f t="shared" si="6"/>
        <v>95.8477508650519</v>
      </c>
      <c r="T32" s="69" t="s">
        <v>839</v>
      </c>
      <c r="U32" s="21">
        <f aca="true" t="shared" si="8" ref="U32:U47">R32</f>
        <v>95.8477508650519</v>
      </c>
    </row>
    <row r="33" spans="11:21" ht="15" customHeight="1">
      <c r="K33" s="194" t="s">
        <v>840</v>
      </c>
      <c r="L33" s="192">
        <v>112636</v>
      </c>
      <c r="M33" s="193">
        <f t="shared" si="7"/>
        <v>0.4258640860040076</v>
      </c>
      <c r="N33" s="192">
        <v>6206</v>
      </c>
      <c r="O33" s="193">
        <f t="shared" si="5"/>
        <v>5.5097837281153454</v>
      </c>
      <c r="P33" s="192">
        <v>171</v>
      </c>
      <c r="Q33" s="193">
        <f t="shared" si="1"/>
        <v>0.15181647075535354</v>
      </c>
      <c r="R33" s="193">
        <f t="shared" si="6"/>
        <v>2.7553980019336124</v>
      </c>
      <c r="T33" s="69" t="s">
        <v>841</v>
      </c>
      <c r="U33" s="21">
        <f t="shared" si="8"/>
        <v>2.7553980019336124</v>
      </c>
    </row>
    <row r="34" spans="11:21" ht="15" customHeight="1">
      <c r="K34" s="194" t="s">
        <v>7</v>
      </c>
      <c r="L34" s="192">
        <v>189539</v>
      </c>
      <c r="M34" s="193">
        <f t="shared" si="7"/>
        <v>0.7166257057877907</v>
      </c>
      <c r="N34" s="192">
        <v>19644</v>
      </c>
      <c r="O34" s="193">
        <f t="shared" si="5"/>
        <v>10.364093933174704</v>
      </c>
      <c r="P34" s="192">
        <v>1834</v>
      </c>
      <c r="Q34" s="193">
        <f t="shared" si="1"/>
        <v>0.9676108874690698</v>
      </c>
      <c r="R34" s="193">
        <f t="shared" si="6"/>
        <v>9.33618407656282</v>
      </c>
      <c r="T34" s="69" t="s">
        <v>842</v>
      </c>
      <c r="U34" s="21">
        <f t="shared" si="8"/>
        <v>9.33618407656282</v>
      </c>
    </row>
    <row r="35" spans="11:21" ht="15" customHeight="1">
      <c r="K35" s="194" t="s">
        <v>843</v>
      </c>
      <c r="L35" s="192">
        <v>2600</v>
      </c>
      <c r="M35" s="193">
        <f t="shared" si="7"/>
        <v>0.009830308459199721</v>
      </c>
      <c r="N35" s="192">
        <v>608</v>
      </c>
      <c r="O35" s="193">
        <f t="shared" si="5"/>
        <v>23.384615384615383</v>
      </c>
      <c r="P35" s="192">
        <v>93</v>
      </c>
      <c r="Q35" s="193">
        <f t="shared" si="1"/>
        <v>3.5769230769230766</v>
      </c>
      <c r="R35" s="193">
        <f t="shared" si="6"/>
        <v>15.296052631578947</v>
      </c>
      <c r="T35" s="69" t="s">
        <v>844</v>
      </c>
      <c r="U35" s="21">
        <f t="shared" si="8"/>
        <v>15.296052631578947</v>
      </c>
    </row>
    <row r="36" spans="11:21" ht="15" customHeight="1">
      <c r="K36" s="194" t="s">
        <v>845</v>
      </c>
      <c r="L36" s="192">
        <v>430393</v>
      </c>
      <c r="M36" s="193">
        <f t="shared" si="7"/>
        <v>1.6272676725693638</v>
      </c>
      <c r="N36" s="192">
        <v>75134</v>
      </c>
      <c r="O36" s="193">
        <f t="shared" si="5"/>
        <v>17.45706830733771</v>
      </c>
      <c r="P36" s="192">
        <v>38540</v>
      </c>
      <c r="Q36" s="193">
        <f t="shared" si="1"/>
        <v>8.954606603731937</v>
      </c>
      <c r="R36" s="193">
        <f t="shared" si="6"/>
        <v>51.29501956504379</v>
      </c>
      <c r="T36" s="69" t="s">
        <v>846</v>
      </c>
      <c r="U36" s="21">
        <f t="shared" si="8"/>
        <v>51.29501956504379</v>
      </c>
    </row>
    <row r="37" spans="11:21" ht="15" customHeight="1">
      <c r="K37" s="194" t="s">
        <v>847</v>
      </c>
      <c r="L37" s="192">
        <v>313866</v>
      </c>
      <c r="M37" s="193">
        <f t="shared" si="7"/>
        <v>1.1866921518673768</v>
      </c>
      <c r="N37" s="192">
        <v>3829</v>
      </c>
      <c r="O37" s="193">
        <f t="shared" si="5"/>
        <v>1.21994736607342</v>
      </c>
      <c r="P37" s="192">
        <v>864</v>
      </c>
      <c r="Q37" s="193">
        <f t="shared" si="1"/>
        <v>0.2752767104433102</v>
      </c>
      <c r="R37" s="193">
        <f t="shared" si="6"/>
        <v>22.564638286758946</v>
      </c>
      <c r="T37" s="69" t="s">
        <v>848</v>
      </c>
      <c r="U37" s="21">
        <f t="shared" si="8"/>
        <v>22.564638286758946</v>
      </c>
    </row>
    <row r="38" spans="11:21" ht="15" customHeight="1">
      <c r="K38" s="194" t="s">
        <v>849</v>
      </c>
      <c r="L38" s="192">
        <v>338449</v>
      </c>
      <c r="M38" s="193">
        <f t="shared" si="7"/>
        <v>1.27963771834911</v>
      </c>
      <c r="N38" s="192">
        <v>74871</v>
      </c>
      <c r="O38" s="193">
        <f t="shared" si="5"/>
        <v>22.121796784744525</v>
      </c>
      <c r="P38" s="192">
        <v>11795</v>
      </c>
      <c r="Q38" s="193">
        <f t="shared" si="1"/>
        <v>3.4850154676184597</v>
      </c>
      <c r="R38" s="193">
        <f t="shared" si="6"/>
        <v>15.753763139266205</v>
      </c>
      <c r="T38" s="69" t="s">
        <v>850</v>
      </c>
      <c r="U38" s="21">
        <f t="shared" si="8"/>
        <v>15.753763139266205</v>
      </c>
    </row>
    <row r="39" spans="11:21" ht="15" customHeight="1">
      <c r="K39" s="194" t="s">
        <v>851</v>
      </c>
      <c r="L39" s="192">
        <v>17750</v>
      </c>
      <c r="M39" s="193">
        <f t="shared" si="7"/>
        <v>0.0671107596733827</v>
      </c>
      <c r="N39" s="192">
        <v>15150</v>
      </c>
      <c r="O39" s="193">
        <f t="shared" si="5"/>
        <v>85.35211267605634</v>
      </c>
      <c r="P39" s="200">
        <v>0</v>
      </c>
      <c r="Q39" s="200">
        <v>0</v>
      </c>
      <c r="R39" s="200">
        <v>0</v>
      </c>
      <c r="T39" s="202" t="s">
        <v>852</v>
      </c>
      <c r="U39" s="21">
        <f t="shared" si="8"/>
        <v>0</v>
      </c>
    </row>
    <row r="40" spans="11:21" ht="15" customHeight="1">
      <c r="K40" s="194" t="s">
        <v>853</v>
      </c>
      <c r="L40" s="192">
        <v>445900</v>
      </c>
      <c r="M40" s="193">
        <f t="shared" si="7"/>
        <v>1.685897900752752</v>
      </c>
      <c r="N40" s="192">
        <v>50993</v>
      </c>
      <c r="O40" s="193">
        <f t="shared" si="5"/>
        <v>11.435972191074232</v>
      </c>
      <c r="P40" s="192">
        <v>10801</v>
      </c>
      <c r="Q40" s="193">
        <f t="shared" si="1"/>
        <v>2.4222919937205654</v>
      </c>
      <c r="R40" s="193">
        <f t="shared" si="6"/>
        <v>21.181338615104035</v>
      </c>
      <c r="T40" s="69" t="s">
        <v>854</v>
      </c>
      <c r="U40" s="21">
        <f t="shared" si="8"/>
        <v>21.181338615104035</v>
      </c>
    </row>
    <row r="41" spans="11:21" ht="15" customHeight="1">
      <c r="K41" s="194" t="s">
        <v>855</v>
      </c>
      <c r="L41" s="192">
        <v>547730</v>
      </c>
      <c r="M41" s="193">
        <f t="shared" si="7"/>
        <v>2.070905712445178</v>
      </c>
      <c r="N41" s="192">
        <v>190000</v>
      </c>
      <c r="O41" s="193">
        <f t="shared" si="5"/>
        <v>34.688623957059136</v>
      </c>
      <c r="P41" s="192">
        <v>114355</v>
      </c>
      <c r="Q41" s="193">
        <f t="shared" si="1"/>
        <v>20.87798732952367</v>
      </c>
      <c r="R41" s="193">
        <f t="shared" si="6"/>
        <v>60.18684210526316</v>
      </c>
      <c r="T41" s="69" t="s">
        <v>856</v>
      </c>
      <c r="U41" s="21">
        <f t="shared" si="8"/>
        <v>60.18684210526316</v>
      </c>
    </row>
    <row r="42" spans="11:21" ht="15" customHeight="1">
      <c r="K42" s="194" t="s">
        <v>857</v>
      </c>
      <c r="L42" s="192">
        <v>33022</v>
      </c>
      <c r="M42" s="193">
        <f t="shared" si="7"/>
        <v>0.1248524792075743</v>
      </c>
      <c r="N42" s="192">
        <v>4777</v>
      </c>
      <c r="O42" s="193">
        <f t="shared" si="5"/>
        <v>14.466113500090849</v>
      </c>
      <c r="P42" s="192">
        <v>2017</v>
      </c>
      <c r="Q42" s="193">
        <f t="shared" si="1"/>
        <v>6.108049179334989</v>
      </c>
      <c r="R42" s="193">
        <f t="shared" si="6"/>
        <v>42.22315260623822</v>
      </c>
      <c r="T42" s="69" t="s">
        <v>858</v>
      </c>
      <c r="U42" s="21">
        <f t="shared" si="8"/>
        <v>42.22315260623822</v>
      </c>
    </row>
    <row r="43" spans="11:21" ht="15" customHeight="1">
      <c r="K43" s="194" t="s">
        <v>859</v>
      </c>
      <c r="L43" s="192">
        <v>16627</v>
      </c>
      <c r="M43" s="193">
        <f t="shared" si="7"/>
        <v>0.06286482259658221</v>
      </c>
      <c r="N43" s="192">
        <v>854</v>
      </c>
      <c r="O43" s="193">
        <f t="shared" si="5"/>
        <v>5.136224213628435</v>
      </c>
      <c r="P43" s="192">
        <v>20</v>
      </c>
      <c r="Q43" s="193">
        <f t="shared" si="1"/>
        <v>0.12028628134961208</v>
      </c>
      <c r="R43" s="193">
        <f t="shared" si="6"/>
        <v>2.3419203747072603</v>
      </c>
      <c r="T43" s="69" t="s">
        <v>860</v>
      </c>
      <c r="U43" s="21">
        <f t="shared" si="8"/>
        <v>2.3419203747072603</v>
      </c>
    </row>
    <row r="44" spans="11:21" ht="15" customHeight="1">
      <c r="K44" s="194" t="s">
        <v>861</v>
      </c>
      <c r="L44" s="192">
        <v>562720</v>
      </c>
      <c r="M44" s="193">
        <f t="shared" si="7"/>
        <v>2.1275812216003334</v>
      </c>
      <c r="N44" s="192">
        <v>88400</v>
      </c>
      <c r="O44" s="193">
        <f t="shared" si="5"/>
        <v>15.709411430196191</v>
      </c>
      <c r="P44" s="192">
        <v>55185</v>
      </c>
      <c r="Q44" s="193">
        <f t="shared" si="1"/>
        <v>9.806831106056297</v>
      </c>
      <c r="R44" s="193">
        <f t="shared" si="6"/>
        <v>62.4264705882353</v>
      </c>
      <c r="T44" s="69" t="s">
        <v>862</v>
      </c>
      <c r="U44" s="21">
        <f t="shared" si="8"/>
        <v>62.4264705882353</v>
      </c>
    </row>
    <row r="45" spans="11:21" ht="15" customHeight="1">
      <c r="K45" s="197" t="s">
        <v>16</v>
      </c>
      <c r="L45" s="192">
        <v>29489</v>
      </c>
      <c r="M45" s="193">
        <f t="shared" si="7"/>
        <v>0.11149460236666944</v>
      </c>
      <c r="N45" s="192">
        <v>7852</v>
      </c>
      <c r="O45" s="193">
        <f t="shared" si="5"/>
        <v>26.626877818847706</v>
      </c>
      <c r="P45" s="192">
        <v>1041</v>
      </c>
      <c r="Q45" s="193">
        <f t="shared" si="1"/>
        <v>3.530129878937909</v>
      </c>
      <c r="R45" s="193">
        <f t="shared" si="6"/>
        <v>13.257768721344881</v>
      </c>
      <c r="T45" s="69" t="s">
        <v>156</v>
      </c>
      <c r="U45" s="21">
        <f t="shared" si="8"/>
        <v>13.257768721344881</v>
      </c>
    </row>
    <row r="46" spans="11:21" ht="15" customHeight="1">
      <c r="K46" s="194" t="s">
        <v>829</v>
      </c>
      <c r="L46" s="192">
        <v>108695</v>
      </c>
      <c r="M46" s="203">
        <f t="shared" si="7"/>
        <v>0.4109636069125822</v>
      </c>
      <c r="N46" s="192">
        <v>20411</v>
      </c>
      <c r="O46" s="193">
        <f t="shared" si="5"/>
        <v>18.778232669396015</v>
      </c>
      <c r="P46" s="192">
        <v>8828</v>
      </c>
      <c r="Q46" s="193">
        <f t="shared" si="1"/>
        <v>8.121808730852385</v>
      </c>
      <c r="R46" s="193">
        <f t="shared" si="6"/>
        <v>43.25118808485621</v>
      </c>
      <c r="T46" s="69" t="s">
        <v>830</v>
      </c>
      <c r="U46" s="21">
        <f t="shared" si="8"/>
        <v>43.25118808485621</v>
      </c>
    </row>
    <row r="47" spans="11:21" ht="15" customHeight="1" thickBot="1">
      <c r="K47" s="204" t="s">
        <v>836</v>
      </c>
      <c r="L47" s="205">
        <v>265000</v>
      </c>
      <c r="M47" s="206">
        <f t="shared" si="7"/>
        <v>1.0019352852645869</v>
      </c>
      <c r="N47" s="207">
        <v>1157</v>
      </c>
      <c r="O47" s="206">
        <f t="shared" si="5"/>
        <v>0.43660377358490565</v>
      </c>
      <c r="P47" s="207">
        <v>1158</v>
      </c>
      <c r="Q47" s="206">
        <f t="shared" si="1"/>
        <v>0.43698113207547173</v>
      </c>
      <c r="R47" s="206">
        <f t="shared" si="6"/>
        <v>100.08643042350907</v>
      </c>
      <c r="T47" s="208" t="s">
        <v>837</v>
      </c>
      <c r="U47" s="21">
        <f t="shared" si="8"/>
        <v>100.08643042350907</v>
      </c>
    </row>
    <row r="48" ht="15" customHeight="1">
      <c r="K48" s="209" t="s">
        <v>17</v>
      </c>
    </row>
    <row r="49" spans="2:18" ht="16.5" customHeight="1">
      <c r="B49" s="994" t="s">
        <v>863</v>
      </c>
      <c r="C49" s="994"/>
      <c r="D49" s="994"/>
      <c r="E49" s="994"/>
      <c r="F49" s="994"/>
      <c r="G49" s="994"/>
      <c r="H49" s="994"/>
      <c r="I49" s="994"/>
      <c r="J49" s="994"/>
      <c r="K49" s="994" t="s">
        <v>864</v>
      </c>
      <c r="L49" s="995"/>
      <c r="M49" s="995"/>
      <c r="N49" s="995"/>
      <c r="O49" s="995"/>
      <c r="P49" s="995"/>
      <c r="Q49" s="995"/>
      <c r="R49" s="995"/>
    </row>
  </sheetData>
  <mergeCells count="13">
    <mergeCell ref="K49:R49"/>
    <mergeCell ref="L5:M5"/>
    <mergeCell ref="B49:J49"/>
    <mergeCell ref="N5:O5"/>
    <mergeCell ref="B1:J1"/>
    <mergeCell ref="L4:M4"/>
    <mergeCell ref="N4:O4"/>
    <mergeCell ref="K1:R1"/>
    <mergeCell ref="P4:R4"/>
    <mergeCell ref="Q2:R2"/>
    <mergeCell ref="Q3:R3"/>
    <mergeCell ref="B3:J13"/>
    <mergeCell ref="P5:R5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:I1"/>
    </sheetView>
  </sheetViews>
  <sheetFormatPr defaultColWidth="9.00390625" defaultRowHeight="45" customHeight="1"/>
  <cols>
    <col min="10" max="10" width="22.00390625" style="7" customWidth="1"/>
    <col min="11" max="11" width="9.875" style="0" customWidth="1"/>
    <col min="12" max="12" width="7.00390625" style="0" customWidth="1"/>
    <col min="13" max="13" width="10.50390625" style="0" customWidth="1"/>
    <col min="14" max="14" width="8.625" style="0" customWidth="1"/>
    <col min="15" max="15" width="10.125" style="0" customWidth="1"/>
    <col min="16" max="16" width="8.875" style="0" customWidth="1"/>
    <col min="18" max="18" width="5.75390625" style="0" customWidth="1"/>
    <col min="19" max="19" width="11.875" style="0" customWidth="1"/>
    <col min="20" max="20" width="9.75390625" style="0" customWidth="1"/>
    <col min="21" max="21" width="11.875" style="0" customWidth="1"/>
  </cols>
  <sheetData>
    <row r="1" spans="1:17" ht="40.5" customHeight="1">
      <c r="A1" s="985" t="s">
        <v>865</v>
      </c>
      <c r="B1" s="985"/>
      <c r="C1" s="985"/>
      <c r="D1" s="985"/>
      <c r="E1" s="985"/>
      <c r="F1" s="985"/>
      <c r="G1" s="985"/>
      <c r="H1" s="985"/>
      <c r="I1" s="985"/>
      <c r="J1" s="989" t="s">
        <v>895</v>
      </c>
      <c r="K1" s="989"/>
      <c r="L1" s="989"/>
      <c r="M1" s="989"/>
      <c r="N1" s="989"/>
      <c r="O1" s="989"/>
      <c r="P1" s="989"/>
      <c r="Q1" s="989"/>
    </row>
    <row r="2" spans="1:17" s="7" customFormat="1" ht="28.5" customHeight="1" thickBot="1">
      <c r="A2" s="985"/>
      <c r="B2" s="985"/>
      <c r="C2" s="985"/>
      <c r="D2" s="985"/>
      <c r="E2" s="985"/>
      <c r="F2" s="985"/>
      <c r="G2" s="985"/>
      <c r="H2" s="985"/>
      <c r="I2" s="985"/>
      <c r="P2" s="953" t="s">
        <v>866</v>
      </c>
      <c r="Q2" s="1003"/>
    </row>
    <row r="3" spans="1:17" s="7" customFormat="1" ht="24.75" customHeight="1">
      <c r="A3" s="619" t="s">
        <v>174</v>
      </c>
      <c r="B3" s="619"/>
      <c r="C3" s="619"/>
      <c r="D3" s="619"/>
      <c r="E3" s="619"/>
      <c r="F3" s="619"/>
      <c r="G3" s="619"/>
      <c r="H3" s="619"/>
      <c r="I3" s="619"/>
      <c r="J3" s="651" t="s">
        <v>867</v>
      </c>
      <c r="K3" s="1002" t="s">
        <v>868</v>
      </c>
      <c r="L3" s="1002"/>
      <c r="M3" s="1001" t="s">
        <v>869</v>
      </c>
      <c r="N3" s="1006"/>
      <c r="O3" s="1001" t="s">
        <v>870</v>
      </c>
      <c r="P3" s="1002"/>
      <c r="Q3" s="1002"/>
    </row>
    <row r="4" spans="1:17" s="7" customFormat="1" ht="21.75" customHeight="1">
      <c r="A4" s="619"/>
      <c r="B4" s="619"/>
      <c r="C4" s="619"/>
      <c r="D4" s="619"/>
      <c r="E4" s="619"/>
      <c r="F4" s="619"/>
      <c r="G4" s="619"/>
      <c r="H4" s="619"/>
      <c r="I4" s="619"/>
      <c r="J4" s="997"/>
      <c r="K4" s="999" t="s">
        <v>167</v>
      </c>
      <c r="L4" s="1000"/>
      <c r="M4" s="999" t="s">
        <v>167</v>
      </c>
      <c r="N4" s="1000"/>
      <c r="O4" s="1004" t="s">
        <v>166</v>
      </c>
      <c r="P4" s="1005"/>
      <c r="Q4" s="1005"/>
    </row>
    <row r="5" spans="1:17" s="7" customFormat="1" ht="18" customHeight="1" thickBot="1">
      <c r="A5" s="619"/>
      <c r="B5" s="619"/>
      <c r="C5" s="619"/>
      <c r="D5" s="619"/>
      <c r="E5" s="619"/>
      <c r="F5" s="619"/>
      <c r="G5" s="619"/>
      <c r="H5" s="619"/>
      <c r="I5" s="619"/>
      <c r="J5" s="998"/>
      <c r="K5" s="212" t="s">
        <v>871</v>
      </c>
      <c r="L5" s="213" t="s">
        <v>872</v>
      </c>
      <c r="M5" s="212" t="s">
        <v>871</v>
      </c>
      <c r="N5" s="213" t="s">
        <v>873</v>
      </c>
      <c r="O5" s="212" t="s">
        <v>871</v>
      </c>
      <c r="P5" s="213" t="s">
        <v>873</v>
      </c>
      <c r="Q5" s="214" t="s">
        <v>874</v>
      </c>
    </row>
    <row r="6" spans="1:17" ht="39" customHeight="1">
      <c r="A6" s="619"/>
      <c r="B6" s="619"/>
      <c r="C6" s="619"/>
      <c r="D6" s="619"/>
      <c r="E6" s="619"/>
      <c r="F6" s="619"/>
      <c r="G6" s="619"/>
      <c r="H6" s="619"/>
      <c r="I6" s="619"/>
      <c r="J6" s="215" t="s">
        <v>875</v>
      </c>
      <c r="K6" s="56">
        <f>K7+K16</f>
        <v>26448814</v>
      </c>
      <c r="L6" s="57">
        <f>L7+L16</f>
        <v>100</v>
      </c>
      <c r="M6" s="56">
        <f>M7+M16</f>
        <v>3616411</v>
      </c>
      <c r="N6" s="216">
        <f aca="true" t="shared" si="0" ref="N6:N15">M6/K6*100</f>
        <v>13.673244478939587</v>
      </c>
      <c r="O6" s="56">
        <f>O7+O16</f>
        <v>3485493</v>
      </c>
      <c r="P6" s="216">
        <f aca="true" t="shared" si="1" ref="P6:P13">O6/K6*100</f>
        <v>13.178258200915927</v>
      </c>
      <c r="Q6" s="216">
        <f aca="true" t="shared" si="2" ref="Q6:Q15">O6/M6*100</f>
        <v>96.37989155546755</v>
      </c>
    </row>
    <row r="7" spans="1:22" ht="40.5" customHeight="1">
      <c r="A7" s="619"/>
      <c r="B7" s="619"/>
      <c r="C7" s="619"/>
      <c r="D7" s="619"/>
      <c r="E7" s="619"/>
      <c r="F7" s="619"/>
      <c r="G7" s="619"/>
      <c r="H7" s="619"/>
      <c r="I7" s="619"/>
      <c r="J7" s="217" t="s">
        <v>876</v>
      </c>
      <c r="K7" s="56">
        <f>SUM(K8:K15)</f>
        <v>26433814</v>
      </c>
      <c r="L7" s="57">
        <f aca="true" t="shared" si="3" ref="L7:L13">K7/$K$6*100</f>
        <v>99.94328668196616</v>
      </c>
      <c r="M7" s="56">
        <f>SUM(M8:M15)</f>
        <v>3616411</v>
      </c>
      <c r="N7" s="216">
        <f t="shared" si="0"/>
        <v>13.68100342992502</v>
      </c>
      <c r="O7" s="56">
        <f>SUM(O8:O15)</f>
        <v>3485493</v>
      </c>
      <c r="P7" s="216">
        <f t="shared" si="1"/>
        <v>13.18573626946153</v>
      </c>
      <c r="Q7" s="216">
        <f t="shared" si="2"/>
        <v>96.37989155546755</v>
      </c>
      <c r="U7" s="154"/>
      <c r="V7" s="9"/>
    </row>
    <row r="8" spans="10:22" ht="34.5" customHeight="1">
      <c r="J8" s="218" t="s">
        <v>877</v>
      </c>
      <c r="K8" s="56">
        <v>5457784</v>
      </c>
      <c r="L8" s="57">
        <f t="shared" si="3"/>
        <v>20.635269316801878</v>
      </c>
      <c r="M8" s="56">
        <v>712392</v>
      </c>
      <c r="N8" s="216">
        <f t="shared" si="0"/>
        <v>13.052770135278347</v>
      </c>
      <c r="O8" s="42">
        <v>639481</v>
      </c>
      <c r="P8" s="216">
        <f t="shared" si="1"/>
        <v>11.716861642014415</v>
      </c>
      <c r="Q8" s="216">
        <f t="shared" si="2"/>
        <v>89.76532583184539</v>
      </c>
      <c r="R8" s="154"/>
      <c r="S8" s="215" t="s">
        <v>878</v>
      </c>
      <c r="T8" s="56">
        <f aca="true" t="shared" si="4" ref="T8:T15">K8</f>
        <v>5457784</v>
      </c>
      <c r="U8" s="215" t="s">
        <v>878</v>
      </c>
      <c r="V8" s="219">
        <f aca="true" t="shared" si="5" ref="V8:V15">Q8</f>
        <v>89.76532583184539</v>
      </c>
    </row>
    <row r="9" spans="10:22" ht="45" customHeight="1">
      <c r="J9" s="220" t="s">
        <v>896</v>
      </c>
      <c r="K9" s="56">
        <v>325332</v>
      </c>
      <c r="L9" s="57">
        <f t="shared" si="3"/>
        <v>1.2300438121724475</v>
      </c>
      <c r="M9" s="56">
        <v>64278</v>
      </c>
      <c r="N9" s="216">
        <f t="shared" si="0"/>
        <v>19.757662941241563</v>
      </c>
      <c r="O9" s="42">
        <v>41001</v>
      </c>
      <c r="P9" s="216">
        <f t="shared" si="1"/>
        <v>12.602818044336248</v>
      </c>
      <c r="Q9" s="216">
        <f t="shared" si="2"/>
        <v>63.78698777186595</v>
      </c>
      <c r="R9" s="154"/>
      <c r="S9" s="215" t="s">
        <v>879</v>
      </c>
      <c r="T9" s="56">
        <f t="shared" si="4"/>
        <v>325332</v>
      </c>
      <c r="U9" s="215" t="s">
        <v>879</v>
      </c>
      <c r="V9" s="219">
        <f t="shared" si="5"/>
        <v>63.78698777186595</v>
      </c>
    </row>
    <row r="10" spans="10:22" ht="33.75" customHeight="1">
      <c r="J10" s="218" t="s">
        <v>880</v>
      </c>
      <c r="K10" s="56">
        <v>341612</v>
      </c>
      <c r="L10" s="57">
        <f t="shared" si="3"/>
        <v>1.2915966666785135</v>
      </c>
      <c r="M10" s="56">
        <v>80622</v>
      </c>
      <c r="N10" s="216">
        <f t="shared" si="0"/>
        <v>23.60045900026931</v>
      </c>
      <c r="O10" s="42">
        <v>62192</v>
      </c>
      <c r="P10" s="216">
        <f t="shared" si="1"/>
        <v>18.20544945727902</v>
      </c>
      <c r="Q10" s="216">
        <f t="shared" si="2"/>
        <v>77.14023467539877</v>
      </c>
      <c r="R10" s="154"/>
      <c r="S10" s="215" t="s">
        <v>881</v>
      </c>
      <c r="T10" s="56">
        <f t="shared" si="4"/>
        <v>341612</v>
      </c>
      <c r="U10" s="215" t="s">
        <v>881</v>
      </c>
      <c r="V10" s="219">
        <f t="shared" si="5"/>
        <v>77.14023467539877</v>
      </c>
    </row>
    <row r="11" spans="10:22" ht="49.5" customHeight="1">
      <c r="J11" s="218" t="s">
        <v>882</v>
      </c>
      <c r="K11" s="56">
        <v>80218</v>
      </c>
      <c r="L11" s="57">
        <f t="shared" si="3"/>
        <v>0.30329526306926274</v>
      </c>
      <c r="M11" s="56">
        <v>42</v>
      </c>
      <c r="N11" s="216">
        <f t="shared" si="0"/>
        <v>0.052357326285871</v>
      </c>
      <c r="O11" s="56">
        <v>1094</v>
      </c>
      <c r="P11" s="216">
        <f t="shared" si="1"/>
        <v>1.363783689446259</v>
      </c>
      <c r="Q11" s="216">
        <f t="shared" si="2"/>
        <v>2604.7619047619046</v>
      </c>
      <c r="R11" s="154"/>
      <c r="S11" s="215" t="s">
        <v>883</v>
      </c>
      <c r="T11" s="56">
        <f t="shared" si="4"/>
        <v>80218</v>
      </c>
      <c r="U11" s="215" t="s">
        <v>883</v>
      </c>
      <c r="V11" s="219">
        <f t="shared" si="5"/>
        <v>2604.7619047619046</v>
      </c>
    </row>
    <row r="12" spans="10:22" ht="65.25" customHeight="1">
      <c r="J12" s="218" t="s">
        <v>884</v>
      </c>
      <c r="K12" s="56">
        <v>334363</v>
      </c>
      <c r="L12" s="57">
        <f t="shared" si="3"/>
        <v>1.2641890105166909</v>
      </c>
      <c r="M12" s="56">
        <v>655</v>
      </c>
      <c r="N12" s="216">
        <f t="shared" si="0"/>
        <v>0.19589488071347608</v>
      </c>
      <c r="O12" s="64">
        <v>0</v>
      </c>
      <c r="P12" s="221">
        <f t="shared" si="1"/>
        <v>0</v>
      </c>
      <c r="Q12" s="223">
        <v>0</v>
      </c>
      <c r="R12" s="154"/>
      <c r="S12" s="215" t="s">
        <v>885</v>
      </c>
      <c r="T12" s="56">
        <f t="shared" si="4"/>
        <v>334363</v>
      </c>
      <c r="U12" s="215" t="s">
        <v>885</v>
      </c>
      <c r="V12" s="219">
        <f t="shared" si="5"/>
        <v>0</v>
      </c>
    </row>
    <row r="13" spans="10:22" ht="39.75" customHeight="1">
      <c r="J13" s="218" t="s">
        <v>886</v>
      </c>
      <c r="K13" s="56">
        <v>19657062</v>
      </c>
      <c r="L13" s="57">
        <f t="shared" si="3"/>
        <v>74.32114725446668</v>
      </c>
      <c r="M13" s="56">
        <v>2702767</v>
      </c>
      <c r="N13" s="216">
        <f t="shared" si="0"/>
        <v>13.749597981631231</v>
      </c>
      <c r="O13" s="56">
        <v>2682689</v>
      </c>
      <c r="P13" s="216">
        <f t="shared" si="1"/>
        <v>13.64745657311352</v>
      </c>
      <c r="Q13" s="216">
        <f t="shared" si="2"/>
        <v>99.2571316728375</v>
      </c>
      <c r="R13" s="154"/>
      <c r="S13" s="215" t="s">
        <v>887</v>
      </c>
      <c r="T13" s="56">
        <f t="shared" si="4"/>
        <v>19657062</v>
      </c>
      <c r="U13" s="215" t="s">
        <v>887</v>
      </c>
      <c r="V13" s="219">
        <f t="shared" si="5"/>
        <v>99.2571316728375</v>
      </c>
    </row>
    <row r="14" spans="10:22" ht="45" customHeight="1">
      <c r="J14" s="218" t="s">
        <v>888</v>
      </c>
      <c r="K14" s="222">
        <v>0</v>
      </c>
      <c r="L14" s="222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154"/>
      <c r="S14" s="215" t="s">
        <v>889</v>
      </c>
      <c r="T14" s="56">
        <f t="shared" si="4"/>
        <v>0</v>
      </c>
      <c r="U14" s="215" t="s">
        <v>889</v>
      </c>
      <c r="V14" s="219">
        <f t="shared" si="5"/>
        <v>0</v>
      </c>
    </row>
    <row r="15" spans="10:22" ht="39" customHeight="1">
      <c r="J15" s="218" t="s">
        <v>890</v>
      </c>
      <c r="K15" s="42">
        <v>237443</v>
      </c>
      <c r="L15" s="57">
        <f>K15/$K$6*100</f>
        <v>0.8977453582606767</v>
      </c>
      <c r="M15" s="56">
        <v>55655</v>
      </c>
      <c r="N15" s="216">
        <f t="shared" si="0"/>
        <v>23.439309644841078</v>
      </c>
      <c r="O15" s="42">
        <v>59036</v>
      </c>
      <c r="P15" s="216">
        <f>O15/K15*100</f>
        <v>24.863230333174698</v>
      </c>
      <c r="Q15" s="216">
        <f t="shared" si="2"/>
        <v>106.07492588267003</v>
      </c>
      <c r="R15" s="154"/>
      <c r="S15" s="215" t="s">
        <v>891</v>
      </c>
      <c r="T15" s="56">
        <f t="shared" si="4"/>
        <v>237443</v>
      </c>
      <c r="U15" s="215" t="s">
        <v>891</v>
      </c>
      <c r="V15" s="219">
        <f t="shared" si="5"/>
        <v>106.07492588267003</v>
      </c>
    </row>
    <row r="16" spans="10:20" ht="40.5" customHeight="1">
      <c r="J16" s="215" t="s">
        <v>892</v>
      </c>
      <c r="K16" s="42">
        <v>15000</v>
      </c>
      <c r="L16" s="57">
        <f>K16/$K$6*100</f>
        <v>0.05671331803384454</v>
      </c>
      <c r="M16" s="41">
        <f>M17</f>
        <v>0</v>
      </c>
      <c r="N16" s="223">
        <v>0</v>
      </c>
      <c r="O16" s="41">
        <f>O17</f>
        <v>0</v>
      </c>
      <c r="P16" s="41">
        <f>P17</f>
        <v>0</v>
      </c>
      <c r="Q16" s="223">
        <v>0</v>
      </c>
      <c r="S16" s="9"/>
      <c r="T16" s="224">
        <f>SUM(T8:T15)</f>
        <v>26433814</v>
      </c>
    </row>
    <row r="17" spans="10:20" ht="43.5" customHeight="1" thickBot="1">
      <c r="J17" s="225" t="s">
        <v>882</v>
      </c>
      <c r="K17" s="226">
        <v>15000</v>
      </c>
      <c r="L17" s="57">
        <f>K17/$K$6*100</f>
        <v>0.05671331803384454</v>
      </c>
      <c r="M17" s="41">
        <v>0</v>
      </c>
      <c r="N17" s="223">
        <v>0</v>
      </c>
      <c r="O17" s="41">
        <v>0</v>
      </c>
      <c r="P17" s="41">
        <f>P18</f>
        <v>0</v>
      </c>
      <c r="Q17" s="223">
        <v>0</v>
      </c>
      <c r="S17" s="9"/>
      <c r="T17" s="224"/>
    </row>
    <row r="18" spans="10:19" ht="39.75" customHeight="1">
      <c r="J18" s="227" t="s">
        <v>894</v>
      </c>
      <c r="K18" s="162"/>
      <c r="L18" s="162"/>
      <c r="M18" s="162"/>
      <c r="N18" s="162"/>
      <c r="O18" s="162"/>
      <c r="P18" s="162"/>
      <c r="Q18" s="228"/>
      <c r="S18" s="9"/>
    </row>
    <row r="19" spans="1:19" ht="32.25" customHeight="1">
      <c r="A19" s="930" t="s">
        <v>893</v>
      </c>
      <c r="B19" s="1007"/>
      <c r="C19" s="1007"/>
      <c r="D19" s="1007"/>
      <c r="E19" s="1007"/>
      <c r="F19" s="1007"/>
      <c r="G19" s="1007"/>
      <c r="H19" s="1007"/>
      <c r="I19" s="1007"/>
      <c r="S19" s="9"/>
    </row>
    <row r="20" spans="10:17" ht="24.75" customHeight="1">
      <c r="J20" s="930" t="s">
        <v>897</v>
      </c>
      <c r="K20" s="931"/>
      <c r="L20" s="931"/>
      <c r="M20" s="931"/>
      <c r="N20" s="931"/>
      <c r="O20" s="931"/>
      <c r="P20" s="931"/>
      <c r="Q20" s="931"/>
    </row>
  </sheetData>
  <mergeCells count="14">
    <mergeCell ref="K4:L4"/>
    <mergeCell ref="J20:Q20"/>
    <mergeCell ref="M3:N3"/>
    <mergeCell ref="A19:I19"/>
    <mergeCell ref="A1:I1"/>
    <mergeCell ref="J1:Q1"/>
    <mergeCell ref="A2:I2"/>
    <mergeCell ref="A3:I7"/>
    <mergeCell ref="J3:J5"/>
    <mergeCell ref="M4:N4"/>
    <mergeCell ref="O3:Q3"/>
    <mergeCell ref="P2:Q2"/>
    <mergeCell ref="O4:Q4"/>
    <mergeCell ref="K3:L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5">
      <selection activeCell="K48" sqref="K48:K49"/>
    </sheetView>
  </sheetViews>
  <sheetFormatPr defaultColWidth="9.00390625" defaultRowHeight="19.5" customHeight="1"/>
  <cols>
    <col min="10" max="10" width="14.25390625" style="7" customWidth="1"/>
    <col min="11" max="11" width="14.625" style="7" customWidth="1"/>
    <col min="12" max="12" width="12.25390625" style="0" customWidth="1"/>
    <col min="13" max="13" width="7.75390625" style="0" customWidth="1"/>
    <col min="14" max="14" width="7.125" style="0" customWidth="1"/>
    <col min="15" max="15" width="12.50390625" style="0" customWidth="1"/>
    <col min="16" max="16" width="15.00390625" style="0" customWidth="1"/>
    <col min="17" max="17" width="7.625" style="0" customWidth="1"/>
    <col min="18" max="18" width="10.25390625" style="0" customWidth="1"/>
    <col min="19" max="19" width="9.125" style="0" bestFit="1" customWidth="1"/>
    <col min="20" max="20" width="9.75390625" style="0" bestFit="1" customWidth="1"/>
    <col min="23" max="23" width="9.25390625" style="0" bestFit="1" customWidth="1"/>
  </cols>
  <sheetData>
    <row r="1" spans="1:16" s="231" customFormat="1" ht="66.75" customHeight="1" thickBot="1">
      <c r="A1" s="1021" t="s">
        <v>898</v>
      </c>
      <c r="B1" s="1021"/>
      <c r="C1" s="1021"/>
      <c r="D1" s="1021"/>
      <c r="E1" s="1021"/>
      <c r="F1" s="1021"/>
      <c r="G1" s="1021"/>
      <c r="H1" s="1021"/>
      <c r="I1" s="1021"/>
      <c r="J1" s="229"/>
      <c r="K1" s="1020" t="s">
        <v>899</v>
      </c>
      <c r="L1" s="1020"/>
      <c r="M1" s="1020"/>
      <c r="N1" s="1020"/>
      <c r="O1" s="1020"/>
      <c r="P1" s="230" t="s">
        <v>900</v>
      </c>
    </row>
    <row r="2" spans="1:16" s="232" customFormat="1" ht="34.5" customHeight="1">
      <c r="A2" s="1009" t="s">
        <v>172</v>
      </c>
      <c r="B2" s="982"/>
      <c r="C2" s="982"/>
      <c r="D2" s="982"/>
      <c r="E2" s="982"/>
      <c r="F2" s="982"/>
      <c r="G2" s="982"/>
      <c r="H2" s="982"/>
      <c r="I2" s="982"/>
      <c r="J2" s="740" t="s">
        <v>901</v>
      </c>
      <c r="K2" s="1010" t="s">
        <v>902</v>
      </c>
      <c r="L2" s="1022" t="s">
        <v>903</v>
      </c>
      <c r="M2" s="1022"/>
      <c r="N2" s="1022"/>
      <c r="O2" s="1022"/>
      <c r="P2" s="1023"/>
    </row>
    <row r="3" spans="1:16" s="232" customFormat="1" ht="43.5" customHeight="1">
      <c r="A3" s="982"/>
      <c r="B3" s="982"/>
      <c r="C3" s="982"/>
      <c r="D3" s="982"/>
      <c r="E3" s="982"/>
      <c r="F3" s="982"/>
      <c r="G3" s="982"/>
      <c r="H3" s="982"/>
      <c r="I3" s="982"/>
      <c r="J3" s="939"/>
      <c r="K3" s="1011"/>
      <c r="L3" s="1018" t="s">
        <v>904</v>
      </c>
      <c r="M3" s="1016" t="s">
        <v>905</v>
      </c>
      <c r="N3" s="1017"/>
      <c r="O3" s="1018" t="s">
        <v>906</v>
      </c>
      <c r="P3" s="1014" t="s">
        <v>907</v>
      </c>
    </row>
    <row r="4" spans="1:16" s="235" customFormat="1" ht="80.25" customHeight="1" thickBot="1">
      <c r="A4" s="982"/>
      <c r="B4" s="982"/>
      <c r="C4" s="982"/>
      <c r="D4" s="982"/>
      <c r="E4" s="982"/>
      <c r="F4" s="982"/>
      <c r="G4" s="982"/>
      <c r="H4" s="982"/>
      <c r="I4" s="982"/>
      <c r="J4" s="741"/>
      <c r="K4" s="694"/>
      <c r="L4" s="1019"/>
      <c r="M4" s="233" t="s">
        <v>908</v>
      </c>
      <c r="N4" s="234" t="s">
        <v>909</v>
      </c>
      <c r="O4" s="1019"/>
      <c r="P4" s="1015"/>
    </row>
    <row r="5" spans="1:23" ht="24.75" customHeight="1" hidden="1">
      <c r="A5" s="982"/>
      <c r="B5" s="982"/>
      <c r="C5" s="982"/>
      <c r="D5" s="982"/>
      <c r="E5" s="982"/>
      <c r="F5" s="982"/>
      <c r="G5" s="982"/>
      <c r="H5" s="982"/>
      <c r="I5" s="982"/>
      <c r="J5" s="39" t="s">
        <v>1015</v>
      </c>
      <c r="K5" s="236">
        <v>1271</v>
      </c>
      <c r="L5" s="237">
        <v>1909</v>
      </c>
      <c r="M5" s="237">
        <v>2168</v>
      </c>
      <c r="N5" s="238" t="s">
        <v>22</v>
      </c>
      <c r="O5" s="237">
        <v>23291</v>
      </c>
      <c r="P5" s="237">
        <v>2381567</v>
      </c>
      <c r="R5" s="90" t="s">
        <v>20</v>
      </c>
      <c r="S5" s="131">
        <v>1216</v>
      </c>
      <c r="U5" s="90" t="s">
        <v>19</v>
      </c>
      <c r="V5" s="239">
        <v>23753</v>
      </c>
      <c r="W5" s="239">
        <v>2557101</v>
      </c>
    </row>
    <row r="6" spans="1:16" ht="24.75" customHeight="1" hidden="1">
      <c r="A6" s="982"/>
      <c r="B6" s="982"/>
      <c r="C6" s="982"/>
      <c r="D6" s="982"/>
      <c r="E6" s="982"/>
      <c r="F6" s="982"/>
      <c r="G6" s="982"/>
      <c r="H6" s="982"/>
      <c r="I6" s="982"/>
      <c r="J6" s="58" t="s">
        <v>1047</v>
      </c>
      <c r="K6" s="240">
        <v>1199</v>
      </c>
      <c r="L6" s="237">
        <v>1072</v>
      </c>
      <c r="M6" s="237">
        <v>610</v>
      </c>
      <c r="N6" s="238" t="s">
        <v>22</v>
      </c>
      <c r="O6" s="237">
        <f>O5+L6-M6</f>
        <v>23753</v>
      </c>
      <c r="P6" s="237">
        <v>2557101</v>
      </c>
    </row>
    <row r="7" spans="1:16" ht="24.75" customHeight="1" hidden="1">
      <c r="A7" s="982"/>
      <c r="B7" s="982"/>
      <c r="C7" s="982"/>
      <c r="D7" s="982"/>
      <c r="E7" s="982"/>
      <c r="F7" s="982"/>
      <c r="G7" s="982"/>
      <c r="H7" s="982"/>
      <c r="I7" s="982"/>
      <c r="J7" s="35"/>
      <c r="K7" s="240"/>
      <c r="L7" s="237"/>
      <c r="M7" s="237"/>
      <c r="O7" s="237"/>
      <c r="P7" s="237"/>
    </row>
    <row r="8" spans="1:16" ht="20.25" customHeight="1" hidden="1">
      <c r="A8" s="982"/>
      <c r="B8" s="982"/>
      <c r="C8" s="982"/>
      <c r="D8" s="982"/>
      <c r="E8" s="982"/>
      <c r="F8" s="982"/>
      <c r="G8" s="982"/>
      <c r="H8" s="982"/>
      <c r="I8" s="982"/>
      <c r="J8" s="39" t="s">
        <v>1048</v>
      </c>
      <c r="K8" s="240">
        <v>1216</v>
      </c>
      <c r="L8" s="237">
        <v>1311</v>
      </c>
      <c r="M8" s="237">
        <v>532</v>
      </c>
      <c r="N8" s="238" t="s">
        <v>22</v>
      </c>
      <c r="O8" s="237">
        <f>O6+L8-M8</f>
        <v>24532</v>
      </c>
      <c r="P8" s="237">
        <v>2690226</v>
      </c>
    </row>
    <row r="9" spans="10:16" ht="24.75" customHeight="1" hidden="1">
      <c r="J9" s="39" t="s">
        <v>1049</v>
      </c>
      <c r="K9" s="240">
        <v>1202</v>
      </c>
      <c r="L9" s="237">
        <v>1227</v>
      </c>
      <c r="M9" s="237">
        <v>487</v>
      </c>
      <c r="N9" s="238" t="s">
        <v>22</v>
      </c>
      <c r="O9" s="237">
        <v>25272</v>
      </c>
      <c r="P9" s="237">
        <v>2957995</v>
      </c>
    </row>
    <row r="10" spans="10:16" ht="23.25" customHeight="1">
      <c r="J10" s="39" t="s">
        <v>1050</v>
      </c>
      <c r="K10" s="240">
        <v>1211</v>
      </c>
      <c r="L10" s="237">
        <v>1239</v>
      </c>
      <c r="M10" s="237">
        <v>759</v>
      </c>
      <c r="N10" s="238" t="s">
        <v>22</v>
      </c>
      <c r="O10" s="237">
        <v>25752</v>
      </c>
      <c r="P10" s="237">
        <v>3362741</v>
      </c>
    </row>
    <row r="11" spans="10:16" ht="24.75" customHeight="1">
      <c r="J11" s="39" t="s">
        <v>1099</v>
      </c>
      <c r="K11" s="240">
        <v>1125</v>
      </c>
      <c r="L11" s="237">
        <v>1249</v>
      </c>
      <c r="M11" s="237">
        <v>794</v>
      </c>
      <c r="N11" s="238" t="s">
        <v>22</v>
      </c>
      <c r="O11" s="237">
        <v>26207</v>
      </c>
      <c r="P11" s="237">
        <v>3611832</v>
      </c>
    </row>
    <row r="12" spans="10:16" ht="24.75" customHeight="1">
      <c r="J12" s="39" t="s">
        <v>1052</v>
      </c>
      <c r="K12" s="240">
        <v>1146</v>
      </c>
      <c r="L12" s="237">
        <v>1163</v>
      </c>
      <c r="M12" s="237">
        <v>5458</v>
      </c>
      <c r="N12" s="238" t="s">
        <v>22</v>
      </c>
      <c r="O12" s="237">
        <v>21912</v>
      </c>
      <c r="P12" s="237">
        <v>3417588</v>
      </c>
    </row>
    <row r="13" spans="10:16" ht="14.25" customHeight="1">
      <c r="J13" s="35"/>
      <c r="K13" s="240"/>
      <c r="L13" s="237"/>
      <c r="M13" s="237"/>
      <c r="O13" s="237"/>
      <c r="P13" s="237"/>
    </row>
    <row r="14" spans="10:17" ht="17.25" customHeight="1">
      <c r="J14" s="137" t="s">
        <v>1053</v>
      </c>
      <c r="K14" s="240">
        <v>1129</v>
      </c>
      <c r="L14" s="241">
        <v>1218</v>
      </c>
      <c r="M14" s="241">
        <v>855</v>
      </c>
      <c r="N14" s="238" t="s">
        <v>22</v>
      </c>
      <c r="O14" s="237">
        <v>22275</v>
      </c>
      <c r="P14" s="237">
        <v>3550068</v>
      </c>
      <c r="Q14" s="38"/>
    </row>
    <row r="15" spans="10:17" ht="21.75" customHeight="1">
      <c r="J15" s="39" t="s">
        <v>1054</v>
      </c>
      <c r="K15" s="240">
        <v>1152</v>
      </c>
      <c r="L15" s="237">
        <v>1362</v>
      </c>
      <c r="M15" s="237">
        <v>1711</v>
      </c>
      <c r="N15" s="238" t="s">
        <v>22</v>
      </c>
      <c r="O15" s="237">
        <v>21926</v>
      </c>
      <c r="P15" s="237">
        <v>3643699</v>
      </c>
      <c r="Q15" s="242"/>
    </row>
    <row r="16" spans="10:17" ht="24.75" customHeight="1" hidden="1">
      <c r="J16" s="63" t="s">
        <v>119</v>
      </c>
      <c r="K16" s="243">
        <v>1127</v>
      </c>
      <c r="L16" s="120">
        <v>286</v>
      </c>
      <c r="M16" s="120">
        <v>263</v>
      </c>
      <c r="N16" s="238" t="s">
        <v>22</v>
      </c>
      <c r="O16" s="120">
        <v>22298</v>
      </c>
      <c r="P16" s="120">
        <v>3594563</v>
      </c>
      <c r="Q16" s="242"/>
    </row>
    <row r="17" spans="10:17" ht="24.75" customHeight="1" hidden="1">
      <c r="J17" s="63" t="s">
        <v>1101</v>
      </c>
      <c r="K17" s="240">
        <v>1123</v>
      </c>
      <c r="L17" s="237">
        <v>381</v>
      </c>
      <c r="M17" s="237">
        <v>611</v>
      </c>
      <c r="N17" s="238" t="s">
        <v>22</v>
      </c>
      <c r="O17" s="237">
        <v>22068</v>
      </c>
      <c r="P17" s="237">
        <v>3590663</v>
      </c>
      <c r="Q17" s="242"/>
    </row>
    <row r="18" spans="10:17" ht="24.75" customHeight="1" hidden="1">
      <c r="J18" s="63" t="s">
        <v>1102</v>
      </c>
      <c r="K18" s="240">
        <v>1142</v>
      </c>
      <c r="L18" s="237">
        <v>357</v>
      </c>
      <c r="M18" s="237">
        <v>211</v>
      </c>
      <c r="N18" s="238" t="s">
        <v>22</v>
      </c>
      <c r="O18" s="237">
        <v>22214</v>
      </c>
      <c r="P18" s="237">
        <v>3624427</v>
      </c>
      <c r="Q18" s="242"/>
    </row>
    <row r="19" spans="10:17" ht="24.75" customHeight="1" hidden="1">
      <c r="J19" s="63" t="s">
        <v>1103</v>
      </c>
      <c r="K19" s="240">
        <v>1152</v>
      </c>
      <c r="L19" s="237">
        <v>338</v>
      </c>
      <c r="M19" s="237">
        <v>626</v>
      </c>
      <c r="N19" s="238" t="s">
        <v>22</v>
      </c>
      <c r="O19" s="237">
        <v>21926</v>
      </c>
      <c r="P19" s="237">
        <v>3643699</v>
      </c>
      <c r="Q19" s="244"/>
    </row>
    <row r="20" spans="10:17" ht="19.5" customHeight="1">
      <c r="J20" s="39" t="s">
        <v>1058</v>
      </c>
      <c r="K20" s="245">
        <v>962</v>
      </c>
      <c r="L20" s="246">
        <v>1342</v>
      </c>
      <c r="M20" s="246">
        <v>877</v>
      </c>
      <c r="N20" s="247">
        <v>1156</v>
      </c>
      <c r="O20" s="248">
        <v>21235</v>
      </c>
      <c r="P20" s="248">
        <v>3574062</v>
      </c>
      <c r="Q20" s="249"/>
    </row>
    <row r="21" spans="10:16" ht="24.75" customHeight="1" hidden="1">
      <c r="J21" s="63" t="s">
        <v>1066</v>
      </c>
      <c r="K21" s="134">
        <v>1152</v>
      </c>
      <c r="L21" s="131">
        <v>321</v>
      </c>
      <c r="M21" s="131">
        <v>196</v>
      </c>
      <c r="N21" s="247">
        <v>309</v>
      </c>
      <c r="O21" s="250">
        <v>21742</v>
      </c>
      <c r="P21" s="250">
        <v>3661031</v>
      </c>
    </row>
    <row r="22" spans="10:16" ht="24.75" customHeight="1" hidden="1">
      <c r="J22" s="63" t="s">
        <v>97</v>
      </c>
      <c r="K22" s="134">
        <v>1153</v>
      </c>
      <c r="L22" s="131">
        <v>341</v>
      </c>
      <c r="M22" s="131">
        <v>208</v>
      </c>
      <c r="N22" s="247">
        <v>830</v>
      </c>
      <c r="O22" s="250">
        <v>21045</v>
      </c>
      <c r="P22" s="250">
        <v>3488910</v>
      </c>
    </row>
    <row r="23" spans="10:16" ht="24.75" customHeight="1" hidden="1">
      <c r="J23" s="63" t="s">
        <v>1061</v>
      </c>
      <c r="K23" s="134">
        <v>960</v>
      </c>
      <c r="L23" s="131">
        <v>346</v>
      </c>
      <c r="M23" s="131">
        <v>191</v>
      </c>
      <c r="N23" s="247">
        <v>10</v>
      </c>
      <c r="O23" s="250">
        <v>21190</v>
      </c>
      <c r="P23" s="250">
        <v>3543127</v>
      </c>
    </row>
    <row r="24" spans="10:16" ht="24.75" customHeight="1" hidden="1">
      <c r="J24" s="63" t="s">
        <v>1063</v>
      </c>
      <c r="K24" s="134">
        <v>962</v>
      </c>
      <c r="L24" s="131">
        <v>334</v>
      </c>
      <c r="M24" s="131">
        <v>282</v>
      </c>
      <c r="N24" s="247">
        <v>7</v>
      </c>
      <c r="O24" s="250">
        <v>21235</v>
      </c>
      <c r="P24" s="250">
        <v>3574062</v>
      </c>
    </row>
    <row r="25" spans="10:16" ht="21" customHeight="1">
      <c r="J25" s="39" t="s">
        <v>1064</v>
      </c>
      <c r="K25" s="134">
        <v>908</v>
      </c>
      <c r="L25" s="131">
        <v>1507</v>
      </c>
      <c r="M25" s="131">
        <v>1080</v>
      </c>
      <c r="N25" s="247">
        <v>66</v>
      </c>
      <c r="O25" s="250">
        <v>21596</v>
      </c>
      <c r="P25" s="250">
        <v>3748928</v>
      </c>
    </row>
    <row r="26" spans="10:16" ht="24.75" customHeight="1" hidden="1">
      <c r="J26" s="63" t="s">
        <v>1061</v>
      </c>
      <c r="K26" s="134">
        <v>900</v>
      </c>
      <c r="L26" s="131">
        <v>397</v>
      </c>
      <c r="M26" s="131">
        <v>229</v>
      </c>
      <c r="N26" s="247">
        <v>12</v>
      </c>
      <c r="O26" s="250">
        <v>21534</v>
      </c>
      <c r="P26" s="250">
        <v>3698116</v>
      </c>
    </row>
    <row r="27" spans="10:23" ht="24.75" customHeight="1" hidden="1">
      <c r="J27" s="63" t="s">
        <v>1063</v>
      </c>
      <c r="K27" s="134">
        <v>908</v>
      </c>
      <c r="L27" s="131">
        <v>392</v>
      </c>
      <c r="M27" s="131">
        <v>320</v>
      </c>
      <c r="N27" s="247">
        <v>10</v>
      </c>
      <c r="O27" s="250">
        <v>21596</v>
      </c>
      <c r="P27" s="250">
        <v>3748928</v>
      </c>
      <c r="U27" s="31" t="s">
        <v>151</v>
      </c>
      <c r="V27" s="31" t="s">
        <v>21</v>
      </c>
      <c r="W27" s="31" t="s">
        <v>910</v>
      </c>
    </row>
    <row r="28" spans="10:16" ht="21.75" customHeight="1">
      <c r="J28" s="39" t="s">
        <v>1067</v>
      </c>
      <c r="K28" s="134">
        <v>886</v>
      </c>
      <c r="L28" s="130">
        <v>1376</v>
      </c>
      <c r="M28" s="130">
        <f>SUM(M29:M32)</f>
        <v>997</v>
      </c>
      <c r="N28" s="130">
        <f>SUM(N29:N32)</f>
        <v>549</v>
      </c>
      <c r="O28" s="130">
        <v>21426</v>
      </c>
      <c r="P28" s="130">
        <v>3877739</v>
      </c>
    </row>
    <row r="29" spans="10:16" ht="24.75" customHeight="1" hidden="1">
      <c r="J29" s="63" t="s">
        <v>1066</v>
      </c>
      <c r="K29" s="245">
        <v>898</v>
      </c>
      <c r="L29" s="131">
        <v>361</v>
      </c>
      <c r="M29" s="131">
        <v>334</v>
      </c>
      <c r="N29" s="247">
        <v>15</v>
      </c>
      <c r="O29" s="250">
        <v>21608</v>
      </c>
      <c r="P29" s="250">
        <v>3786548</v>
      </c>
    </row>
    <row r="30" spans="10:16" ht="24.75" customHeight="1" hidden="1">
      <c r="J30" s="63" t="s">
        <v>97</v>
      </c>
      <c r="K30" s="245">
        <v>899</v>
      </c>
      <c r="L30" s="131">
        <v>341</v>
      </c>
      <c r="M30" s="131">
        <v>232</v>
      </c>
      <c r="N30" s="247">
        <v>321</v>
      </c>
      <c r="O30" s="250">
        <v>21396</v>
      </c>
      <c r="P30" s="250">
        <v>3773570</v>
      </c>
    </row>
    <row r="31" spans="10:16" ht="24.75" customHeight="1" hidden="1">
      <c r="J31" s="71" t="s">
        <v>1061</v>
      </c>
      <c r="K31" s="245">
        <v>885</v>
      </c>
      <c r="L31" s="131">
        <v>369</v>
      </c>
      <c r="M31" s="131">
        <v>233</v>
      </c>
      <c r="N31" s="247">
        <v>189</v>
      </c>
      <c r="O31" s="250">
        <v>21343</v>
      </c>
      <c r="P31" s="250">
        <v>3790808</v>
      </c>
    </row>
    <row r="32" spans="10:16" ht="24.75" customHeight="1" hidden="1">
      <c r="J32" s="71" t="s">
        <v>1063</v>
      </c>
      <c r="K32" s="245">
        <v>886</v>
      </c>
      <c r="L32" s="131">
        <v>302</v>
      </c>
      <c r="M32" s="131">
        <v>198</v>
      </c>
      <c r="N32" s="247">
        <v>24</v>
      </c>
      <c r="O32" s="250">
        <v>21426</v>
      </c>
      <c r="P32" s="250">
        <v>3877739</v>
      </c>
    </row>
    <row r="33" spans="10:16" ht="13.5" customHeight="1">
      <c r="J33" s="71"/>
      <c r="K33" s="35"/>
      <c r="L33" s="131"/>
      <c r="M33" s="131"/>
      <c r="N33" s="247"/>
      <c r="O33" s="250"/>
      <c r="P33" s="250"/>
    </row>
    <row r="34" spans="10:16" ht="20.25" customHeight="1">
      <c r="J34" s="69" t="s">
        <v>1069</v>
      </c>
      <c r="K34" s="134">
        <v>914</v>
      </c>
      <c r="L34" s="131">
        <v>1188</v>
      </c>
      <c r="M34" s="131">
        <v>934</v>
      </c>
      <c r="N34" s="251">
        <v>372</v>
      </c>
      <c r="O34" s="130">
        <v>21308</v>
      </c>
      <c r="P34" s="131">
        <v>4076796</v>
      </c>
    </row>
    <row r="35" spans="10:16" ht="26.25" customHeight="1" hidden="1">
      <c r="J35" s="71" t="s">
        <v>1066</v>
      </c>
      <c r="K35" s="245">
        <v>889</v>
      </c>
      <c r="L35" s="131">
        <v>302</v>
      </c>
      <c r="M35" s="131">
        <v>280</v>
      </c>
      <c r="N35" s="251">
        <v>27</v>
      </c>
      <c r="O35" s="131">
        <v>21421</v>
      </c>
      <c r="P35" s="131">
        <v>3891310</v>
      </c>
    </row>
    <row r="36" spans="10:16" ht="26.25" customHeight="1" hidden="1">
      <c r="J36" s="71" t="s">
        <v>97</v>
      </c>
      <c r="K36" s="245">
        <v>897</v>
      </c>
      <c r="L36" s="131">
        <v>375</v>
      </c>
      <c r="M36" s="131">
        <v>228</v>
      </c>
      <c r="N36" s="251">
        <v>15</v>
      </c>
      <c r="O36" s="131">
        <v>21557</v>
      </c>
      <c r="P36" s="131">
        <v>3999922</v>
      </c>
    </row>
    <row r="37" spans="10:16" ht="26.25" customHeight="1" hidden="1">
      <c r="J37" s="71" t="s">
        <v>1061</v>
      </c>
      <c r="K37" s="245">
        <v>909</v>
      </c>
      <c r="L37" s="252">
        <v>243</v>
      </c>
      <c r="M37" s="131">
        <v>212</v>
      </c>
      <c r="N37" s="251">
        <v>317</v>
      </c>
      <c r="O37" s="131">
        <v>21271</v>
      </c>
      <c r="P37" s="131">
        <v>4037319</v>
      </c>
    </row>
    <row r="38" spans="10:16" ht="26.25" customHeight="1" hidden="1">
      <c r="J38" s="71" t="s">
        <v>1063</v>
      </c>
      <c r="K38" s="252">
        <v>914</v>
      </c>
      <c r="L38" s="252">
        <v>264</v>
      </c>
      <c r="M38" s="252">
        <v>214</v>
      </c>
      <c r="N38" s="251">
        <v>13</v>
      </c>
      <c r="O38" s="131">
        <v>21308</v>
      </c>
      <c r="P38" s="131">
        <v>4076796</v>
      </c>
    </row>
    <row r="39" spans="10:16" ht="20.25" customHeight="1">
      <c r="J39" s="69" t="s">
        <v>95</v>
      </c>
      <c r="K39" s="252">
        <v>926</v>
      </c>
      <c r="L39" s="252">
        <v>1053</v>
      </c>
      <c r="M39" s="252">
        <v>1017</v>
      </c>
      <c r="N39" s="252">
        <v>215</v>
      </c>
      <c r="O39" s="131">
        <v>21129</v>
      </c>
      <c r="P39" s="131">
        <v>4009425</v>
      </c>
    </row>
    <row r="40" spans="10:16" ht="26.25" customHeight="1">
      <c r="J40" s="71" t="s">
        <v>1066</v>
      </c>
      <c r="K40" s="251">
        <v>915</v>
      </c>
      <c r="L40" s="251">
        <v>226</v>
      </c>
      <c r="M40" s="251">
        <v>207</v>
      </c>
      <c r="N40" s="251">
        <v>30</v>
      </c>
      <c r="O40" s="251">
        <v>21297</v>
      </c>
      <c r="P40" s="131">
        <v>4074601</v>
      </c>
    </row>
    <row r="41" spans="10:16" ht="26.25" customHeight="1">
      <c r="J41" s="71" t="s">
        <v>97</v>
      </c>
      <c r="K41" s="251">
        <v>923</v>
      </c>
      <c r="L41" s="251">
        <v>315</v>
      </c>
      <c r="M41" s="251">
        <v>260</v>
      </c>
      <c r="N41" s="251">
        <v>48</v>
      </c>
      <c r="O41" s="251">
        <v>21304</v>
      </c>
      <c r="P41" s="131">
        <v>4047573</v>
      </c>
    </row>
    <row r="42" spans="10:16" ht="26.25" customHeight="1">
      <c r="J42" s="71" t="s">
        <v>1061</v>
      </c>
      <c r="K42" s="251">
        <v>922</v>
      </c>
      <c r="L42" s="251">
        <v>250</v>
      </c>
      <c r="M42" s="251">
        <v>273</v>
      </c>
      <c r="N42" s="251">
        <v>57</v>
      </c>
      <c r="O42" s="251">
        <v>21224</v>
      </c>
      <c r="P42" s="251">
        <v>4025770</v>
      </c>
    </row>
    <row r="43" spans="10:16" ht="26.25" customHeight="1">
      <c r="J43" s="71" t="s">
        <v>1063</v>
      </c>
      <c r="K43" s="251">
        <v>926</v>
      </c>
      <c r="L43" s="251">
        <v>262</v>
      </c>
      <c r="M43" s="251">
        <v>277</v>
      </c>
      <c r="N43" s="251">
        <v>80</v>
      </c>
      <c r="O43" s="251">
        <v>21129</v>
      </c>
      <c r="P43" s="251">
        <v>4009425</v>
      </c>
    </row>
    <row r="44" spans="10:16" ht="26.25" customHeight="1">
      <c r="J44" s="69" t="s">
        <v>158</v>
      </c>
      <c r="K44" s="251"/>
      <c r="L44" s="251"/>
      <c r="M44" s="251"/>
      <c r="N44" s="251"/>
      <c r="O44" s="251"/>
      <c r="P44" s="251"/>
    </row>
    <row r="45" spans="10:16" ht="26.25" customHeight="1" thickBot="1">
      <c r="J45" s="71" t="s">
        <v>1066</v>
      </c>
      <c r="K45" s="251">
        <v>936</v>
      </c>
      <c r="L45" s="251">
        <v>261</v>
      </c>
      <c r="M45" s="251">
        <v>199</v>
      </c>
      <c r="N45" s="251">
        <v>61</v>
      </c>
      <c r="O45" s="251">
        <v>21130</v>
      </c>
      <c r="P45" s="251">
        <v>4016834</v>
      </c>
    </row>
    <row r="46" spans="10:16" ht="18" customHeight="1">
      <c r="J46" s="946" t="s">
        <v>1104</v>
      </c>
      <c r="K46" s="1024">
        <f>(K45-K43)/K43*100</f>
        <v>1.079913606911447</v>
      </c>
      <c r="L46" s="253" t="s">
        <v>21</v>
      </c>
      <c r="M46" s="253" t="s">
        <v>21</v>
      </c>
      <c r="N46" s="253" t="s">
        <v>21</v>
      </c>
      <c r="O46" s="967">
        <v>0</v>
      </c>
      <c r="P46" s="1012">
        <f>(P45-P43)/P43*100</f>
        <v>0.18478958952967073</v>
      </c>
    </row>
    <row r="47" spans="10:23" ht="18" customHeight="1" thickBot="1">
      <c r="J47" s="1008"/>
      <c r="K47" s="1025"/>
      <c r="L47" s="254">
        <f>L45-L43</f>
        <v>-1</v>
      </c>
      <c r="M47" s="254">
        <f>M45-M43</f>
        <v>-78</v>
      </c>
      <c r="N47" s="254">
        <f>N45-N43</f>
        <v>-19</v>
      </c>
      <c r="O47" s="968"/>
      <c r="P47" s="1013"/>
      <c r="U47" s="98"/>
      <c r="V47" s="250"/>
      <c r="W47" s="250"/>
    </row>
    <row r="48" spans="10:16" ht="18" customHeight="1">
      <c r="J48" s="946" t="s">
        <v>911</v>
      </c>
      <c r="K48" s="1028">
        <f>(K45-K40)/K40*100</f>
        <v>2.2950819672131146</v>
      </c>
      <c r="L48" s="253" t="s">
        <v>21</v>
      </c>
      <c r="M48" s="253" t="s">
        <v>21</v>
      </c>
      <c r="N48" s="253" t="s">
        <v>21</v>
      </c>
      <c r="O48" s="1026">
        <f>(O45-O40)/O40*100</f>
        <v>-0.7841480020660186</v>
      </c>
      <c r="P48" s="1026">
        <f>(P45-P40)/P40*100</f>
        <v>-1.4177339081789848</v>
      </c>
    </row>
    <row r="49" spans="10:16" ht="18" customHeight="1" thickBot="1">
      <c r="J49" s="1008"/>
      <c r="K49" s="1029"/>
      <c r="L49" s="179">
        <f>L45-L40</f>
        <v>35</v>
      </c>
      <c r="M49" s="179">
        <f>M45-M40</f>
        <v>-8</v>
      </c>
      <c r="N49" s="179">
        <f>N45-N40</f>
        <v>31</v>
      </c>
      <c r="O49" s="1027"/>
      <c r="P49" s="1027"/>
    </row>
    <row r="50" spans="10:19" ht="18" customHeight="1">
      <c r="J50" s="7" t="s">
        <v>912</v>
      </c>
      <c r="L50" s="15"/>
      <c r="M50" s="15"/>
      <c r="N50" s="15"/>
      <c r="O50" s="15"/>
      <c r="P50" s="15"/>
      <c r="R50" s="47"/>
      <c r="S50" s="255"/>
    </row>
    <row r="51" spans="10:19" ht="18" customHeight="1">
      <c r="J51" s="30" t="s">
        <v>913</v>
      </c>
      <c r="K51" s="256"/>
      <c r="L51" s="256"/>
      <c r="M51" s="256"/>
      <c r="N51" s="256"/>
      <c r="O51" s="256"/>
      <c r="P51" s="256"/>
      <c r="R51" s="47"/>
      <c r="S51" s="255"/>
    </row>
    <row r="52" spans="10:19" ht="18" customHeight="1">
      <c r="J52" s="257" t="s">
        <v>914</v>
      </c>
      <c r="K52" s="30"/>
      <c r="L52" s="30"/>
      <c r="M52" s="30"/>
      <c r="N52" s="30"/>
      <c r="O52" s="30"/>
      <c r="P52" s="30"/>
      <c r="Q52" s="256"/>
      <c r="R52" s="47" t="s">
        <v>128</v>
      </c>
      <c r="S52" s="255">
        <v>1211</v>
      </c>
    </row>
    <row r="53" spans="10:19" ht="18" customHeight="1">
      <c r="J53" s="30" t="s">
        <v>915</v>
      </c>
      <c r="K53" s="30"/>
      <c r="L53" s="30"/>
      <c r="M53" s="30"/>
      <c r="N53" s="30"/>
      <c r="O53" s="30"/>
      <c r="P53" s="30"/>
      <c r="Q53" s="256"/>
      <c r="R53" s="47" t="s">
        <v>130</v>
      </c>
      <c r="S53" s="255">
        <v>1125</v>
      </c>
    </row>
    <row r="54" spans="1:23" ht="18" customHeight="1">
      <c r="A54" s="725" t="s">
        <v>994</v>
      </c>
      <c r="B54" s="726"/>
      <c r="C54" s="726"/>
      <c r="D54" s="726"/>
      <c r="E54" s="726"/>
      <c r="F54" s="726"/>
      <c r="G54" s="726"/>
      <c r="H54" s="726"/>
      <c r="I54" s="726"/>
      <c r="J54" s="258" t="s">
        <v>916</v>
      </c>
      <c r="K54" s="30"/>
      <c r="L54" s="30"/>
      <c r="M54" s="30"/>
      <c r="N54" s="30"/>
      <c r="O54" s="30"/>
      <c r="P54" s="30"/>
      <c r="Q54" s="30"/>
      <c r="R54" s="47" t="s">
        <v>132</v>
      </c>
      <c r="S54" s="255">
        <v>1146</v>
      </c>
      <c r="U54" s="47"/>
      <c r="V54" s="255"/>
      <c r="W54" s="255"/>
    </row>
    <row r="55" spans="11:23" ht="18" customHeight="1">
      <c r="K55" s="123"/>
      <c r="L55" s="123"/>
      <c r="M55" s="122" t="s">
        <v>917</v>
      </c>
      <c r="N55" s="123"/>
      <c r="O55" s="123"/>
      <c r="P55" s="123"/>
      <c r="Q55" s="30"/>
      <c r="R55" s="47" t="s">
        <v>134</v>
      </c>
      <c r="S55" s="255">
        <v>1129</v>
      </c>
      <c r="U55" s="47"/>
      <c r="V55" t="s">
        <v>21</v>
      </c>
      <c r="W55" t="s">
        <v>910</v>
      </c>
    </row>
    <row r="56" spans="10:23" ht="18" customHeight="1">
      <c r="J56" s="123"/>
      <c r="Q56" s="30"/>
      <c r="R56" s="47" t="s">
        <v>135</v>
      </c>
      <c r="S56" s="255">
        <v>1152</v>
      </c>
      <c r="U56" s="47" t="s">
        <v>1006</v>
      </c>
      <c r="V56" s="255">
        <v>25752</v>
      </c>
      <c r="W56" s="255">
        <v>3362741</v>
      </c>
    </row>
    <row r="57" spans="1:23" ht="18" customHeight="1">
      <c r="A57" s="123"/>
      <c r="J57"/>
      <c r="K57"/>
      <c r="R57" s="98" t="s">
        <v>137</v>
      </c>
      <c r="S57" s="255">
        <v>962</v>
      </c>
      <c r="U57" s="47" t="s">
        <v>130</v>
      </c>
      <c r="V57" s="255">
        <v>26207</v>
      </c>
      <c r="W57" s="255">
        <v>3611832</v>
      </c>
    </row>
    <row r="58" spans="10:23" ht="18" customHeight="1">
      <c r="J58"/>
      <c r="K58"/>
      <c r="R58" s="98" t="s">
        <v>138</v>
      </c>
      <c r="S58" s="134">
        <v>908</v>
      </c>
      <c r="U58" s="47" t="s">
        <v>132</v>
      </c>
      <c r="V58" s="255">
        <v>21912</v>
      </c>
      <c r="W58" s="255">
        <v>3417588</v>
      </c>
    </row>
    <row r="59" spans="10:23" ht="18" customHeight="1">
      <c r="J59"/>
      <c r="K59"/>
      <c r="R59" s="98" t="s">
        <v>24</v>
      </c>
      <c r="S59" s="134">
        <v>886</v>
      </c>
      <c r="U59" s="47" t="s">
        <v>134</v>
      </c>
      <c r="V59" s="255">
        <v>22275</v>
      </c>
      <c r="W59" s="255">
        <v>3550068</v>
      </c>
    </row>
    <row r="60" spans="18:23" ht="18" customHeight="1">
      <c r="R60" s="98" t="s">
        <v>993</v>
      </c>
      <c r="S60" s="255">
        <v>914</v>
      </c>
      <c r="U60" s="47" t="s">
        <v>135</v>
      </c>
      <c r="V60" s="255">
        <v>21926</v>
      </c>
      <c r="W60" s="255">
        <v>3643699</v>
      </c>
    </row>
    <row r="61" spans="18:23" ht="18" customHeight="1">
      <c r="R61" s="154" t="s">
        <v>918</v>
      </c>
      <c r="S61" s="255">
        <v>926</v>
      </c>
      <c r="U61" s="98" t="s">
        <v>137</v>
      </c>
      <c r="V61" s="259">
        <v>21235</v>
      </c>
      <c r="W61" s="259">
        <v>3574062</v>
      </c>
    </row>
    <row r="62" spans="18:23" ht="18" customHeight="1">
      <c r="R62" s="154"/>
      <c r="S62" s="255"/>
      <c r="U62" s="98" t="s">
        <v>138</v>
      </c>
      <c r="V62" s="250">
        <v>21596</v>
      </c>
      <c r="W62" s="250">
        <v>3748928</v>
      </c>
    </row>
    <row r="63" spans="18:23" ht="18" customHeight="1">
      <c r="R63" s="154"/>
      <c r="S63" s="255"/>
      <c r="U63" s="98" t="s">
        <v>24</v>
      </c>
      <c r="V63" s="250">
        <v>21426</v>
      </c>
      <c r="W63" s="250">
        <v>3877739</v>
      </c>
    </row>
    <row r="64" spans="18:23" ht="18" customHeight="1">
      <c r="R64" s="154"/>
      <c r="S64" s="255"/>
      <c r="U64" s="98" t="s">
        <v>993</v>
      </c>
      <c r="V64" s="250">
        <v>21308</v>
      </c>
      <c r="W64" s="250">
        <v>4076796</v>
      </c>
    </row>
    <row r="65" spans="18:23" ht="18" customHeight="1">
      <c r="R65" s="154"/>
      <c r="S65" s="255"/>
      <c r="U65" s="98" t="s">
        <v>1018</v>
      </c>
      <c r="V65" s="250">
        <v>21129</v>
      </c>
      <c r="W65" s="250">
        <v>4009425</v>
      </c>
    </row>
    <row r="66" spans="18:19" ht="18" customHeight="1">
      <c r="R66" s="154"/>
      <c r="S66" s="255"/>
    </row>
    <row r="67" spans="18:19" ht="19.5" customHeight="1">
      <c r="R67" s="154"/>
      <c r="S67" s="255"/>
    </row>
    <row r="68" spans="18:19" ht="19.5" customHeight="1">
      <c r="R68" s="154"/>
      <c r="S68" s="255"/>
    </row>
    <row r="69" spans="18:19" ht="19.5" customHeight="1">
      <c r="R69" s="154"/>
      <c r="S69" s="255"/>
    </row>
    <row r="70" spans="18:19" ht="19.5" customHeight="1">
      <c r="R70" s="154"/>
      <c r="S70" s="255"/>
    </row>
    <row r="71" spans="18:19" ht="19.5" customHeight="1">
      <c r="R71" s="154"/>
      <c r="S71" s="255"/>
    </row>
  </sheetData>
  <mergeCells count="19">
    <mergeCell ref="A54:I54"/>
    <mergeCell ref="K1:O1"/>
    <mergeCell ref="A1:I1"/>
    <mergeCell ref="O46:O47"/>
    <mergeCell ref="J2:J4"/>
    <mergeCell ref="L2:P2"/>
    <mergeCell ref="K46:K47"/>
    <mergeCell ref="P48:P49"/>
    <mergeCell ref="K48:K49"/>
    <mergeCell ref="O48:O49"/>
    <mergeCell ref="J48:J49"/>
    <mergeCell ref="A2:I8"/>
    <mergeCell ref="K2:K4"/>
    <mergeCell ref="P46:P47"/>
    <mergeCell ref="P3:P4"/>
    <mergeCell ref="M3:N3"/>
    <mergeCell ref="J46:J47"/>
    <mergeCell ref="L3:L4"/>
    <mergeCell ref="O3:O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N88"/>
  <sheetViews>
    <sheetView zoomScaleSheetLayoutView="100" workbookViewId="0" topLeftCell="A1">
      <selection activeCell="A1" sqref="A1:I2"/>
    </sheetView>
  </sheetViews>
  <sheetFormatPr defaultColWidth="9.00390625" defaultRowHeight="24.75" customHeight="1"/>
  <cols>
    <col min="10" max="10" width="14.75390625" style="7" customWidth="1"/>
    <col min="11" max="11" width="9.125" style="0" customWidth="1"/>
    <col min="12" max="12" width="7.50390625" style="0" customWidth="1"/>
    <col min="13" max="13" width="8.00390625" style="0" customWidth="1"/>
    <col min="14" max="14" width="7.50390625" style="0" customWidth="1"/>
    <col min="15" max="15" width="7.625" style="0" customWidth="1"/>
    <col min="16" max="16" width="8.00390625" style="0" customWidth="1"/>
    <col min="17" max="17" width="9.50390625" style="0" bestFit="1" customWidth="1"/>
    <col min="20" max="20" width="16.00390625" style="0" customWidth="1"/>
    <col min="21" max="21" width="9.25390625" style="0" bestFit="1" customWidth="1"/>
    <col min="22" max="22" width="2.75390625" style="0" customWidth="1"/>
    <col min="23" max="23" width="15.25390625" style="0" customWidth="1"/>
    <col min="24" max="24" width="9.25390625" style="0" bestFit="1" customWidth="1"/>
  </cols>
  <sheetData>
    <row r="1" spans="1:18" ht="45.75" customHeight="1">
      <c r="A1" s="733" t="s">
        <v>1007</v>
      </c>
      <c r="B1" s="733"/>
      <c r="C1" s="733"/>
      <c r="D1" s="733"/>
      <c r="E1" s="733"/>
      <c r="F1" s="733"/>
      <c r="G1" s="733"/>
      <c r="H1" s="733"/>
      <c r="I1" s="733"/>
      <c r="J1" s="1042" t="s">
        <v>919</v>
      </c>
      <c r="K1" s="1042"/>
      <c r="L1" s="1042"/>
      <c r="M1" s="1042"/>
      <c r="N1" s="1042"/>
      <c r="O1" s="1042"/>
      <c r="P1" s="1042"/>
      <c r="Q1" s="1042"/>
      <c r="R1" s="1042"/>
    </row>
    <row r="2" spans="1:18" ht="25.5" customHeight="1" thickBot="1">
      <c r="A2" s="733"/>
      <c r="B2" s="733"/>
      <c r="C2" s="733"/>
      <c r="D2" s="733"/>
      <c r="E2" s="733"/>
      <c r="F2" s="733"/>
      <c r="G2" s="733"/>
      <c r="H2" s="733"/>
      <c r="I2" s="733"/>
      <c r="J2" s="957"/>
      <c r="K2" s="957"/>
      <c r="L2" s="957"/>
      <c r="M2" s="957"/>
      <c r="N2" s="957"/>
      <c r="O2" s="957"/>
      <c r="P2" s="957"/>
      <c r="Q2" s="1043" t="s">
        <v>920</v>
      </c>
      <c r="R2" s="1043"/>
    </row>
    <row r="3" spans="1:18" s="7" customFormat="1" ht="36.75" customHeight="1">
      <c r="A3" s="619" t="s">
        <v>165</v>
      </c>
      <c r="B3" s="619"/>
      <c r="C3" s="619"/>
      <c r="D3" s="619"/>
      <c r="E3" s="619"/>
      <c r="F3" s="619"/>
      <c r="G3" s="619"/>
      <c r="H3" s="619"/>
      <c r="I3" s="619"/>
      <c r="J3" s="1039" t="s">
        <v>1008</v>
      </c>
      <c r="K3" s="1030" t="s">
        <v>921</v>
      </c>
      <c r="L3" s="1031"/>
      <c r="M3" s="1031"/>
      <c r="N3" s="1031"/>
      <c r="O3" s="1032"/>
      <c r="P3" s="1035" t="s">
        <v>1009</v>
      </c>
      <c r="Q3" s="1036"/>
      <c r="R3" s="1036"/>
    </row>
    <row r="4" spans="1:20" s="31" customFormat="1" ht="33" customHeight="1">
      <c r="A4" s="619"/>
      <c r="B4" s="619"/>
      <c r="C4" s="619"/>
      <c r="D4" s="619"/>
      <c r="E4" s="619"/>
      <c r="F4" s="619"/>
      <c r="G4" s="619"/>
      <c r="H4" s="619"/>
      <c r="I4" s="619"/>
      <c r="J4" s="1040"/>
      <c r="K4" s="1037" t="s">
        <v>1010</v>
      </c>
      <c r="L4" s="958" t="s">
        <v>1011</v>
      </c>
      <c r="M4" s="959"/>
      <c r="N4" s="958" t="s">
        <v>1012</v>
      </c>
      <c r="O4" s="962"/>
      <c r="P4" s="1033" t="s">
        <v>1010</v>
      </c>
      <c r="Q4" s="929" t="s">
        <v>1013</v>
      </c>
      <c r="R4" s="1044" t="s">
        <v>1014</v>
      </c>
      <c r="S4" s="38"/>
      <c r="T4" s="38"/>
    </row>
    <row r="5" spans="1:20" s="31" customFormat="1" ht="32.25" customHeight="1" thickBot="1">
      <c r="A5" s="619"/>
      <c r="B5" s="619"/>
      <c r="C5" s="619"/>
      <c r="D5" s="619"/>
      <c r="E5" s="619"/>
      <c r="F5" s="619"/>
      <c r="G5" s="619"/>
      <c r="H5" s="619"/>
      <c r="I5" s="619"/>
      <c r="J5" s="1041"/>
      <c r="K5" s="1038"/>
      <c r="L5" s="89" t="s">
        <v>922</v>
      </c>
      <c r="M5" s="89" t="s">
        <v>923</v>
      </c>
      <c r="N5" s="89" t="s">
        <v>922</v>
      </c>
      <c r="O5" s="260" t="s">
        <v>923</v>
      </c>
      <c r="P5" s="1034"/>
      <c r="Q5" s="717"/>
      <c r="R5" s="720"/>
      <c r="S5" s="38"/>
      <c r="T5" s="38"/>
    </row>
    <row r="6" spans="1:24" ht="24.75" customHeight="1" hidden="1">
      <c r="A6" s="619"/>
      <c r="B6" s="619"/>
      <c r="C6" s="619"/>
      <c r="D6" s="619"/>
      <c r="E6" s="619"/>
      <c r="F6" s="619"/>
      <c r="G6" s="619"/>
      <c r="H6" s="619"/>
      <c r="I6" s="619"/>
      <c r="J6" s="39" t="s">
        <v>1015</v>
      </c>
      <c r="K6" s="66">
        <f>SUM(L6:O6)</f>
        <v>1125303</v>
      </c>
      <c r="L6" s="67">
        <v>525320</v>
      </c>
      <c r="M6" s="67">
        <v>202330</v>
      </c>
      <c r="N6" s="67">
        <v>268663</v>
      </c>
      <c r="O6" s="67">
        <v>128990</v>
      </c>
      <c r="P6" s="67">
        <v>1125303</v>
      </c>
      <c r="Q6" s="67">
        <v>1020264</v>
      </c>
      <c r="R6" s="67">
        <f>P6-Q6</f>
        <v>105039</v>
      </c>
      <c r="S6" s="38"/>
      <c r="T6" s="90" t="s">
        <v>18</v>
      </c>
      <c r="U6">
        <v>1125303</v>
      </c>
      <c r="W6" s="90" t="s">
        <v>1016</v>
      </c>
      <c r="X6" s="131">
        <v>68361</v>
      </c>
    </row>
    <row r="7" spans="10:19" ht="24.75" customHeight="1" hidden="1">
      <c r="J7" s="45" t="s">
        <v>1047</v>
      </c>
      <c r="K7" s="66">
        <f>SUM(L7:O7)</f>
        <v>761565</v>
      </c>
      <c r="L7" s="67">
        <v>401951</v>
      </c>
      <c r="M7" s="67">
        <v>192795</v>
      </c>
      <c r="N7" s="67">
        <v>125121</v>
      </c>
      <c r="O7" s="67">
        <v>41698</v>
      </c>
      <c r="P7" s="67">
        <v>761565</v>
      </c>
      <c r="Q7" s="67">
        <v>708107</v>
      </c>
      <c r="R7" s="67">
        <f>P7-Q7</f>
        <v>53458</v>
      </c>
      <c r="S7" s="38"/>
    </row>
    <row r="8" spans="10:19" ht="3.75" customHeight="1">
      <c r="J8" s="39"/>
      <c r="K8" s="50"/>
      <c r="L8" s="51"/>
      <c r="M8" s="51"/>
      <c r="N8" s="51"/>
      <c r="O8" s="51"/>
      <c r="P8" s="51"/>
      <c r="Q8" s="51"/>
      <c r="R8" s="51"/>
      <c r="S8" s="38"/>
    </row>
    <row r="9" spans="10:19" ht="24.75" customHeight="1" hidden="1">
      <c r="J9" s="45" t="s">
        <v>1048</v>
      </c>
      <c r="K9" s="66">
        <f>SUM(L9:O9)</f>
        <v>768957</v>
      </c>
      <c r="L9" s="67">
        <v>316855</v>
      </c>
      <c r="M9" s="67">
        <v>230775</v>
      </c>
      <c r="N9" s="67">
        <v>111174</v>
      </c>
      <c r="O9" s="67">
        <v>110153</v>
      </c>
      <c r="P9" s="67">
        <v>768957</v>
      </c>
      <c r="Q9" s="67">
        <v>693090</v>
      </c>
      <c r="R9" s="67">
        <f>P9-Q9</f>
        <v>75867</v>
      </c>
      <c r="S9" s="38"/>
    </row>
    <row r="10" spans="10:19" ht="24.75" customHeight="1" hidden="1">
      <c r="J10" s="39" t="s">
        <v>1049</v>
      </c>
      <c r="K10" s="66">
        <v>722410</v>
      </c>
      <c r="L10" s="67">
        <v>250136</v>
      </c>
      <c r="M10" s="67">
        <v>302014</v>
      </c>
      <c r="N10" s="67">
        <v>127190</v>
      </c>
      <c r="O10" s="67">
        <v>43070</v>
      </c>
      <c r="P10" s="67">
        <v>722410</v>
      </c>
      <c r="Q10" s="67">
        <v>614522</v>
      </c>
      <c r="R10" s="67">
        <f>P10-Q10</f>
        <v>107888</v>
      </c>
      <c r="S10" s="38"/>
    </row>
    <row r="11" spans="10:21" ht="24.75" customHeight="1">
      <c r="J11" s="39" t="s">
        <v>1050</v>
      </c>
      <c r="K11" s="66">
        <v>641033</v>
      </c>
      <c r="L11" s="67">
        <v>192984</v>
      </c>
      <c r="M11" s="67">
        <v>328117</v>
      </c>
      <c r="N11" s="67">
        <v>81787</v>
      </c>
      <c r="O11" s="67">
        <v>38145</v>
      </c>
      <c r="P11" s="67">
        <v>641033</v>
      </c>
      <c r="Q11" s="67">
        <v>497505</v>
      </c>
      <c r="R11" s="67">
        <f>P11-Q11</f>
        <v>143528</v>
      </c>
      <c r="S11" s="38"/>
      <c r="T11" s="47"/>
      <c r="U11" s="125"/>
    </row>
    <row r="12" spans="10:21" ht="24.75" customHeight="1">
      <c r="J12" s="39" t="s">
        <v>1051</v>
      </c>
      <c r="K12" s="66">
        <v>537239</v>
      </c>
      <c r="L12" s="67">
        <v>135452</v>
      </c>
      <c r="M12" s="67">
        <v>381296</v>
      </c>
      <c r="N12" s="67">
        <v>18465</v>
      </c>
      <c r="O12" s="67">
        <v>2026</v>
      </c>
      <c r="P12" s="67">
        <v>537239</v>
      </c>
      <c r="Q12" s="67">
        <v>404015</v>
      </c>
      <c r="R12" s="67">
        <f>P12-Q12</f>
        <v>133224</v>
      </c>
      <c r="S12" s="38"/>
      <c r="T12" s="47" t="s">
        <v>126</v>
      </c>
      <c r="U12" s="125">
        <v>722410</v>
      </c>
    </row>
    <row r="13" spans="10:21" ht="24.75" customHeight="1">
      <c r="J13" s="39" t="s">
        <v>1052</v>
      </c>
      <c r="K13" s="66">
        <v>460626</v>
      </c>
      <c r="L13" s="67">
        <v>85565</v>
      </c>
      <c r="M13" s="67">
        <v>343213</v>
      </c>
      <c r="N13" s="67">
        <v>24698</v>
      </c>
      <c r="O13" s="67">
        <v>7150</v>
      </c>
      <c r="P13" s="67">
        <v>460626</v>
      </c>
      <c r="Q13" s="67">
        <v>317085</v>
      </c>
      <c r="R13" s="67">
        <f>P13-Q13</f>
        <v>143541</v>
      </c>
      <c r="S13" s="38"/>
      <c r="T13" s="47" t="s">
        <v>128</v>
      </c>
      <c r="U13" s="125">
        <v>641033</v>
      </c>
    </row>
    <row r="14" spans="10:21" ht="24.75" customHeight="1">
      <c r="J14" s="39"/>
      <c r="K14" s="50"/>
      <c r="L14" s="51"/>
      <c r="M14" s="51"/>
      <c r="N14" s="51"/>
      <c r="O14" s="51"/>
      <c r="P14" s="51"/>
      <c r="Q14" s="51"/>
      <c r="R14" s="51"/>
      <c r="S14" s="38"/>
      <c r="T14" s="47" t="s">
        <v>130</v>
      </c>
      <c r="U14" s="125">
        <v>537239</v>
      </c>
    </row>
    <row r="15" spans="10:21" ht="24.75" customHeight="1">
      <c r="J15" s="39" t="s">
        <v>1053</v>
      </c>
      <c r="K15" s="66">
        <v>309754</v>
      </c>
      <c r="L15" s="67">
        <v>83214</v>
      </c>
      <c r="M15" s="67">
        <v>192157</v>
      </c>
      <c r="N15" s="67">
        <v>24541</v>
      </c>
      <c r="O15" s="67">
        <v>9842</v>
      </c>
      <c r="P15" s="67">
        <v>309754</v>
      </c>
      <c r="Q15" s="67">
        <v>226724</v>
      </c>
      <c r="R15" s="67">
        <f>P15-Q15</f>
        <v>83030</v>
      </c>
      <c r="S15" s="38"/>
      <c r="T15" s="47" t="s">
        <v>132</v>
      </c>
      <c r="U15" s="125">
        <v>460626</v>
      </c>
    </row>
    <row r="16" spans="10:21" ht="24.75" customHeight="1">
      <c r="J16" s="39" t="s">
        <v>1054</v>
      </c>
      <c r="K16" s="66">
        <f aca="true" t="shared" si="0" ref="K16:Q16">K17+K18+K19+K20</f>
        <v>325158</v>
      </c>
      <c r="L16" s="67">
        <f t="shared" si="0"/>
        <v>69460</v>
      </c>
      <c r="M16" s="67">
        <f t="shared" si="0"/>
        <v>155473</v>
      </c>
      <c r="N16" s="67">
        <f t="shared" si="0"/>
        <v>26351</v>
      </c>
      <c r="O16" s="67">
        <f t="shared" si="0"/>
        <v>73874</v>
      </c>
      <c r="P16" s="67">
        <f t="shared" si="0"/>
        <v>325158</v>
      </c>
      <c r="Q16" s="67">
        <f t="shared" si="0"/>
        <v>236310</v>
      </c>
      <c r="R16" s="67">
        <v>88848</v>
      </c>
      <c r="S16" s="9"/>
      <c r="T16" s="47" t="s">
        <v>134</v>
      </c>
      <c r="U16" s="125">
        <v>309754</v>
      </c>
    </row>
    <row r="17" spans="10:21" ht="24.75" customHeight="1" hidden="1">
      <c r="J17" s="63" t="s">
        <v>119</v>
      </c>
      <c r="K17" s="66">
        <v>68361</v>
      </c>
      <c r="L17" s="67">
        <v>15514</v>
      </c>
      <c r="M17" s="67">
        <v>28288</v>
      </c>
      <c r="N17" s="67">
        <v>5979</v>
      </c>
      <c r="O17" s="67">
        <v>18580</v>
      </c>
      <c r="P17" s="67">
        <v>68361</v>
      </c>
      <c r="Q17" s="67">
        <v>55615</v>
      </c>
      <c r="R17" s="67">
        <f>P17-Q17</f>
        <v>12746</v>
      </c>
      <c r="S17" s="38"/>
      <c r="T17" s="47" t="s">
        <v>135</v>
      </c>
      <c r="U17" s="125">
        <v>325158</v>
      </c>
    </row>
    <row r="18" spans="10:21" ht="24.75" customHeight="1" hidden="1">
      <c r="J18" s="63" t="s">
        <v>120</v>
      </c>
      <c r="K18" s="66">
        <v>75564</v>
      </c>
      <c r="L18" s="67">
        <v>14043</v>
      </c>
      <c r="M18" s="67">
        <v>40489</v>
      </c>
      <c r="N18" s="67">
        <v>6030</v>
      </c>
      <c r="O18" s="67">
        <v>15002</v>
      </c>
      <c r="P18" s="67">
        <v>75564</v>
      </c>
      <c r="Q18" s="67">
        <v>66661</v>
      </c>
      <c r="R18" s="67">
        <v>8903</v>
      </c>
      <c r="S18" s="38"/>
      <c r="T18" s="98" t="s">
        <v>137</v>
      </c>
      <c r="U18" s="125">
        <v>480397</v>
      </c>
    </row>
    <row r="19" spans="10:21" ht="24.75" customHeight="1" hidden="1">
      <c r="J19" s="63" t="s">
        <v>121</v>
      </c>
      <c r="K19" s="66">
        <v>71196</v>
      </c>
      <c r="L19" s="67">
        <v>18473</v>
      </c>
      <c r="M19" s="67">
        <v>38104</v>
      </c>
      <c r="N19" s="67">
        <v>3202</v>
      </c>
      <c r="O19" s="67">
        <v>11417</v>
      </c>
      <c r="P19" s="67">
        <v>71196</v>
      </c>
      <c r="Q19" s="67">
        <v>51921</v>
      </c>
      <c r="R19" s="67">
        <v>19275</v>
      </c>
      <c r="S19" s="38"/>
      <c r="T19" s="98" t="s">
        <v>138</v>
      </c>
      <c r="U19" s="125">
        <v>568662</v>
      </c>
    </row>
    <row r="20" spans="10:21" ht="24.75" customHeight="1" hidden="1">
      <c r="J20" s="63" t="s">
        <v>122</v>
      </c>
      <c r="K20" s="66">
        <v>110037</v>
      </c>
      <c r="L20" s="67">
        <v>21430</v>
      </c>
      <c r="M20" s="67">
        <v>48592</v>
      </c>
      <c r="N20" s="67">
        <v>11140</v>
      </c>
      <c r="O20" s="67">
        <v>28875</v>
      </c>
      <c r="P20" s="67">
        <v>110037</v>
      </c>
      <c r="Q20" s="67">
        <v>62113</v>
      </c>
      <c r="R20" s="67">
        <v>47924</v>
      </c>
      <c r="S20" s="38"/>
      <c r="T20" s="98" t="s">
        <v>24</v>
      </c>
      <c r="U20" s="125">
        <f>SUM(K32:K37)</f>
        <v>1132470</v>
      </c>
    </row>
    <row r="21" spans="10:21" ht="24.75" customHeight="1">
      <c r="J21" s="39" t="s">
        <v>1058</v>
      </c>
      <c r="K21" s="66">
        <v>480397</v>
      </c>
      <c r="L21" s="67">
        <v>200271</v>
      </c>
      <c r="M21" s="67">
        <v>181202</v>
      </c>
      <c r="N21" s="67">
        <v>19626</v>
      </c>
      <c r="O21" s="67">
        <v>79298</v>
      </c>
      <c r="P21" s="67">
        <v>480397</v>
      </c>
      <c r="Q21" s="67">
        <v>422736</v>
      </c>
      <c r="R21" s="67">
        <v>57661</v>
      </c>
      <c r="S21" s="9"/>
      <c r="T21" s="98" t="s">
        <v>924</v>
      </c>
      <c r="U21" s="125">
        <v>325158</v>
      </c>
    </row>
    <row r="22" spans="10:66" ht="24.75" customHeight="1" hidden="1">
      <c r="J22" s="63" t="s">
        <v>1059</v>
      </c>
      <c r="K22" s="66">
        <f>L22+M22+N22+O22</f>
        <v>52670</v>
      </c>
      <c r="L22" s="67">
        <v>32751</v>
      </c>
      <c r="M22" s="67">
        <v>15030</v>
      </c>
      <c r="N22" s="67">
        <v>536</v>
      </c>
      <c r="O22" s="67">
        <v>4353</v>
      </c>
      <c r="P22" s="67">
        <f>SUM(Q22:R22)</f>
        <v>52670</v>
      </c>
      <c r="Q22" s="67">
        <v>41379</v>
      </c>
      <c r="R22" s="67">
        <v>11291</v>
      </c>
      <c r="S22" s="261"/>
      <c r="T22" s="26"/>
      <c r="U22" s="125"/>
      <c r="V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</row>
    <row r="23" spans="10:21" ht="24.75" customHeight="1" hidden="1">
      <c r="J23" s="63" t="s">
        <v>97</v>
      </c>
      <c r="K23" s="66">
        <f>L23+M23+N23+O23</f>
        <v>98997</v>
      </c>
      <c r="L23" s="67">
        <v>35864</v>
      </c>
      <c r="M23" s="67">
        <v>29624</v>
      </c>
      <c r="N23" s="67">
        <v>12381</v>
      </c>
      <c r="O23" s="67">
        <v>21128</v>
      </c>
      <c r="P23" s="67">
        <f>SUM(Q23:R23)</f>
        <v>98997</v>
      </c>
      <c r="Q23" s="67">
        <v>91247</v>
      </c>
      <c r="R23" s="67">
        <v>7750</v>
      </c>
      <c r="S23" s="9"/>
      <c r="T23" s="9"/>
      <c r="U23" s="125"/>
    </row>
    <row r="24" spans="10:21" ht="24.75" customHeight="1" hidden="1">
      <c r="J24" s="63" t="s">
        <v>1061</v>
      </c>
      <c r="K24" s="66">
        <f>SUM(L24:O24)</f>
        <v>220465</v>
      </c>
      <c r="L24" s="67">
        <v>91542</v>
      </c>
      <c r="M24" s="67">
        <v>99307</v>
      </c>
      <c r="N24" s="67">
        <v>4452</v>
      </c>
      <c r="O24" s="67">
        <v>25164</v>
      </c>
      <c r="P24" s="67">
        <f>SUM(Q24:R24)</f>
        <v>220465</v>
      </c>
      <c r="Q24" s="67">
        <v>194216</v>
      </c>
      <c r="R24" s="67">
        <v>26249</v>
      </c>
      <c r="S24" s="9"/>
      <c r="T24" s="9"/>
      <c r="U24" s="125"/>
    </row>
    <row r="25" spans="10:21" ht="24.75" customHeight="1" hidden="1">
      <c r="J25" s="63" t="s">
        <v>1063</v>
      </c>
      <c r="K25" s="66">
        <v>108265</v>
      </c>
      <c r="L25" s="67">
        <v>40114</v>
      </c>
      <c r="M25" s="67">
        <v>37241</v>
      </c>
      <c r="N25" s="67">
        <v>2257</v>
      </c>
      <c r="O25" s="67">
        <v>28653</v>
      </c>
      <c r="P25" s="67">
        <f>SUM(Q25:R25)</f>
        <v>108265</v>
      </c>
      <c r="Q25" s="67">
        <v>95894</v>
      </c>
      <c r="R25" s="67">
        <v>12371</v>
      </c>
      <c r="S25" s="9"/>
      <c r="T25" s="9"/>
      <c r="U25" s="125"/>
    </row>
    <row r="26" spans="10:21" ht="24.75" customHeight="1">
      <c r="J26" s="39" t="s">
        <v>1064</v>
      </c>
      <c r="K26" s="66">
        <v>568662</v>
      </c>
      <c r="L26" s="67">
        <v>262562</v>
      </c>
      <c r="M26" s="67">
        <v>190032</v>
      </c>
      <c r="N26" s="67">
        <v>20032</v>
      </c>
      <c r="O26" s="67">
        <v>96036</v>
      </c>
      <c r="P26" s="67">
        <v>568662</v>
      </c>
      <c r="Q26" s="67">
        <v>454911</v>
      </c>
      <c r="R26" s="67">
        <v>113751</v>
      </c>
      <c r="S26" s="9"/>
      <c r="T26" s="9" t="s">
        <v>925</v>
      </c>
      <c r="U26" s="262">
        <v>480397</v>
      </c>
    </row>
    <row r="27" spans="10:21" ht="24.75" customHeight="1" hidden="1">
      <c r="J27" s="63" t="s">
        <v>1066</v>
      </c>
      <c r="K27" s="66">
        <v>176027</v>
      </c>
      <c r="L27" s="67">
        <v>67065</v>
      </c>
      <c r="M27" s="67">
        <v>96362</v>
      </c>
      <c r="N27" s="67">
        <v>9284</v>
      </c>
      <c r="O27" s="67">
        <v>3316</v>
      </c>
      <c r="P27" s="67">
        <v>176027</v>
      </c>
      <c r="Q27" s="67">
        <v>134790</v>
      </c>
      <c r="R27" s="67">
        <v>41237</v>
      </c>
      <c r="S27" s="9"/>
      <c r="T27" s="9"/>
      <c r="U27" s="262"/>
    </row>
    <row r="28" spans="10:21" ht="24.75" customHeight="1" hidden="1">
      <c r="J28" s="63" t="s">
        <v>97</v>
      </c>
      <c r="K28" s="66">
        <v>126654</v>
      </c>
      <c r="L28" s="67">
        <v>64307</v>
      </c>
      <c r="M28" s="67">
        <v>35186</v>
      </c>
      <c r="N28" s="67">
        <v>5851</v>
      </c>
      <c r="O28" s="67">
        <v>21310</v>
      </c>
      <c r="P28" s="67">
        <v>126654</v>
      </c>
      <c r="Q28" s="67">
        <v>118451</v>
      </c>
      <c r="R28" s="67">
        <v>8203</v>
      </c>
      <c r="S28" s="9"/>
      <c r="T28" s="9"/>
      <c r="U28" s="262"/>
    </row>
    <row r="29" spans="10:22" ht="24.75" customHeight="1" hidden="1">
      <c r="J29" s="63" t="s">
        <v>1061</v>
      </c>
      <c r="K29" s="66">
        <v>102372</v>
      </c>
      <c r="L29" s="67">
        <v>55306</v>
      </c>
      <c r="M29" s="67">
        <v>38458</v>
      </c>
      <c r="N29" s="67">
        <v>3267</v>
      </c>
      <c r="O29" s="67">
        <v>5341</v>
      </c>
      <c r="P29" s="67">
        <v>102372</v>
      </c>
      <c r="Q29" s="67">
        <v>93657</v>
      </c>
      <c r="R29" s="67">
        <v>8715</v>
      </c>
      <c r="S29" s="9"/>
      <c r="T29" s="9"/>
      <c r="U29" s="262"/>
      <c r="V29" s="154"/>
    </row>
    <row r="30" spans="10:24" ht="24.75" customHeight="1" hidden="1">
      <c r="J30" s="71" t="s">
        <v>1063</v>
      </c>
      <c r="K30" s="67">
        <v>163609</v>
      </c>
      <c r="L30" s="67">
        <v>75884</v>
      </c>
      <c r="M30" s="67">
        <v>20026</v>
      </c>
      <c r="N30" s="67">
        <v>1630</v>
      </c>
      <c r="O30" s="67">
        <v>66069</v>
      </c>
      <c r="P30" s="67">
        <v>163609</v>
      </c>
      <c r="Q30" s="67">
        <v>108013</v>
      </c>
      <c r="R30" s="67">
        <v>55596</v>
      </c>
      <c r="S30" s="9"/>
      <c r="T30" s="154" t="s">
        <v>123</v>
      </c>
      <c r="U30" s="262">
        <v>761565</v>
      </c>
      <c r="W30" s="90" t="s">
        <v>124</v>
      </c>
      <c r="X30" s="131">
        <v>75564</v>
      </c>
    </row>
    <row r="31" spans="10:24" ht="24.75" customHeight="1">
      <c r="J31" s="69" t="s">
        <v>1067</v>
      </c>
      <c r="K31" s="67">
        <f aca="true" t="shared" si="1" ref="K31:R31">SUM(K32:K35)</f>
        <v>551405</v>
      </c>
      <c r="L31" s="67">
        <f t="shared" si="1"/>
        <v>255516</v>
      </c>
      <c r="M31" s="67">
        <f t="shared" si="1"/>
        <v>188825</v>
      </c>
      <c r="N31" s="67">
        <f t="shared" si="1"/>
        <v>42598</v>
      </c>
      <c r="O31" s="67">
        <f t="shared" si="1"/>
        <v>64466</v>
      </c>
      <c r="P31" s="67">
        <f t="shared" si="1"/>
        <v>551405</v>
      </c>
      <c r="Q31" s="67">
        <f t="shared" si="1"/>
        <v>510332</v>
      </c>
      <c r="R31" s="67">
        <f t="shared" si="1"/>
        <v>41073</v>
      </c>
      <c r="S31" s="9"/>
      <c r="T31" t="s">
        <v>926</v>
      </c>
      <c r="U31" s="262">
        <v>568662</v>
      </c>
      <c r="W31" s="90" t="s">
        <v>125</v>
      </c>
      <c r="X31" s="131">
        <v>71196</v>
      </c>
    </row>
    <row r="32" spans="10:24" ht="24.75" customHeight="1" hidden="1">
      <c r="J32" s="71" t="s">
        <v>1066</v>
      </c>
      <c r="K32" s="67">
        <v>140555</v>
      </c>
      <c r="L32" s="67">
        <v>49421</v>
      </c>
      <c r="M32" s="67">
        <v>54331</v>
      </c>
      <c r="N32" s="67">
        <v>17030</v>
      </c>
      <c r="O32" s="67">
        <v>19773</v>
      </c>
      <c r="P32" s="67">
        <v>140555</v>
      </c>
      <c r="Q32" s="67">
        <v>132554</v>
      </c>
      <c r="R32" s="67">
        <v>8001</v>
      </c>
      <c r="S32" s="9"/>
      <c r="U32" s="262"/>
      <c r="W32" s="90" t="s">
        <v>127</v>
      </c>
      <c r="X32" s="263">
        <v>110037</v>
      </c>
    </row>
    <row r="33" spans="10:24" ht="24.75" customHeight="1" hidden="1">
      <c r="J33" s="71" t="s">
        <v>97</v>
      </c>
      <c r="K33" s="67">
        <v>143607</v>
      </c>
      <c r="L33" s="67">
        <v>78096</v>
      </c>
      <c r="M33" s="67">
        <v>29760</v>
      </c>
      <c r="N33" s="67">
        <v>14792</v>
      </c>
      <c r="O33" s="67">
        <v>20959</v>
      </c>
      <c r="P33" s="67">
        <v>143607</v>
      </c>
      <c r="Q33" s="67">
        <v>122014</v>
      </c>
      <c r="R33" s="67">
        <v>21593</v>
      </c>
      <c r="S33" s="9"/>
      <c r="U33" s="262"/>
      <c r="W33" s="47" t="s">
        <v>129</v>
      </c>
      <c r="X33" s="263">
        <v>52670</v>
      </c>
    </row>
    <row r="34" spans="10:24" ht="24.75" customHeight="1" hidden="1">
      <c r="J34" s="71" t="s">
        <v>1061</v>
      </c>
      <c r="K34" s="67">
        <v>115820</v>
      </c>
      <c r="L34" s="67">
        <v>59592</v>
      </c>
      <c r="M34" s="67">
        <v>39600</v>
      </c>
      <c r="N34" s="67">
        <v>8294</v>
      </c>
      <c r="O34" s="67">
        <v>8334</v>
      </c>
      <c r="P34" s="67">
        <v>115820</v>
      </c>
      <c r="Q34" s="67">
        <v>110555</v>
      </c>
      <c r="R34" s="67">
        <v>5265</v>
      </c>
      <c r="S34" s="9"/>
      <c r="T34" t="s">
        <v>24</v>
      </c>
      <c r="U34" s="262">
        <v>551405</v>
      </c>
      <c r="W34" s="47" t="s">
        <v>131</v>
      </c>
      <c r="X34" s="131">
        <f>K23</f>
        <v>98997</v>
      </c>
    </row>
    <row r="35" spans="10:24" ht="24.75" customHeight="1" hidden="1">
      <c r="J35" s="71" t="s">
        <v>1063</v>
      </c>
      <c r="K35" s="67">
        <v>151423</v>
      </c>
      <c r="L35" s="67">
        <v>68407</v>
      </c>
      <c r="M35" s="67">
        <v>65134</v>
      </c>
      <c r="N35" s="67">
        <v>2482</v>
      </c>
      <c r="O35" s="67">
        <v>15400</v>
      </c>
      <c r="P35" s="67">
        <v>151423</v>
      </c>
      <c r="Q35" s="67">
        <v>145209</v>
      </c>
      <c r="R35" s="67">
        <v>6214</v>
      </c>
      <c r="S35" s="9"/>
      <c r="T35" t="s">
        <v>24</v>
      </c>
      <c r="U35" s="264">
        <v>551405</v>
      </c>
      <c r="W35" s="105" t="s">
        <v>133</v>
      </c>
      <c r="X35" s="131">
        <f>K24</f>
        <v>220465</v>
      </c>
    </row>
    <row r="36" spans="10:24" ht="24.75" customHeight="1">
      <c r="J36" s="71"/>
      <c r="K36" s="67"/>
      <c r="L36" s="67"/>
      <c r="M36" s="67"/>
      <c r="N36" s="67"/>
      <c r="O36" s="67"/>
      <c r="P36" s="67"/>
      <c r="Q36" s="67"/>
      <c r="R36" s="67"/>
      <c r="S36" s="9"/>
      <c r="T36" t="s">
        <v>24</v>
      </c>
      <c r="U36" s="264">
        <v>551405</v>
      </c>
      <c r="W36" s="105"/>
      <c r="X36" s="131"/>
    </row>
    <row r="37" spans="10:24" ht="24.75" customHeight="1">
      <c r="J37" s="69" t="s">
        <v>1069</v>
      </c>
      <c r="K37" s="67">
        <v>581065</v>
      </c>
      <c r="L37" s="67">
        <v>204532</v>
      </c>
      <c r="M37" s="67">
        <v>78638</v>
      </c>
      <c r="N37" s="67">
        <v>42239</v>
      </c>
      <c r="O37" s="67">
        <v>255656</v>
      </c>
      <c r="P37" s="67">
        <v>604253</v>
      </c>
      <c r="Q37" s="67">
        <v>489301</v>
      </c>
      <c r="R37" s="67">
        <v>114952</v>
      </c>
      <c r="S37" s="9"/>
      <c r="T37" t="s">
        <v>993</v>
      </c>
      <c r="U37" s="264">
        <v>581065</v>
      </c>
      <c r="W37" s="105" t="s">
        <v>136</v>
      </c>
      <c r="X37" s="131">
        <f>K25</f>
        <v>108265</v>
      </c>
    </row>
    <row r="38" spans="10:24" ht="24.75" customHeight="1" hidden="1">
      <c r="J38" s="71" t="s">
        <v>1066</v>
      </c>
      <c r="K38" s="67">
        <v>81824</v>
      </c>
      <c r="L38" s="67">
        <v>35625</v>
      </c>
      <c r="M38" s="67">
        <v>25395</v>
      </c>
      <c r="N38" s="67">
        <v>1030</v>
      </c>
      <c r="O38" s="67">
        <v>19774</v>
      </c>
      <c r="P38" s="67">
        <v>105012</v>
      </c>
      <c r="Q38" s="67">
        <v>81360</v>
      </c>
      <c r="R38" s="67">
        <v>23652</v>
      </c>
      <c r="S38" s="9"/>
      <c r="W38" s="105"/>
      <c r="X38" s="131"/>
    </row>
    <row r="39" spans="10:24" ht="24.75" customHeight="1" hidden="1">
      <c r="J39" s="71" t="s">
        <v>97</v>
      </c>
      <c r="K39" s="67">
        <v>129438</v>
      </c>
      <c r="L39" s="67">
        <v>54739</v>
      </c>
      <c r="M39" s="67">
        <v>15777</v>
      </c>
      <c r="N39" s="67">
        <v>311</v>
      </c>
      <c r="O39" s="67">
        <v>58611</v>
      </c>
      <c r="P39" s="67">
        <v>129438</v>
      </c>
      <c r="Q39" s="67">
        <v>114173</v>
      </c>
      <c r="R39" s="67">
        <v>15265</v>
      </c>
      <c r="S39" s="9"/>
      <c r="W39" s="105"/>
      <c r="X39" s="131"/>
    </row>
    <row r="40" spans="10:24" ht="24.75" customHeight="1" hidden="1">
      <c r="J40" s="71" t="s">
        <v>1061</v>
      </c>
      <c r="K40" s="67">
        <v>234064</v>
      </c>
      <c r="L40" s="67">
        <v>73722</v>
      </c>
      <c r="M40" s="67">
        <v>32042</v>
      </c>
      <c r="N40" s="67">
        <v>39213</v>
      </c>
      <c r="O40" s="67">
        <v>89087</v>
      </c>
      <c r="P40" s="67">
        <v>234064</v>
      </c>
      <c r="Q40" s="67">
        <v>189020</v>
      </c>
      <c r="R40" s="67">
        <v>45044</v>
      </c>
      <c r="S40" s="9"/>
      <c r="W40" s="105"/>
      <c r="X40" s="131"/>
    </row>
    <row r="41" spans="10:24" ht="24.75" customHeight="1" hidden="1">
      <c r="J41" s="71" t="s">
        <v>1063</v>
      </c>
      <c r="K41" s="67">
        <v>135739</v>
      </c>
      <c r="L41" s="67">
        <v>40446</v>
      </c>
      <c r="M41" s="67">
        <v>5424</v>
      </c>
      <c r="N41" s="67">
        <v>1685</v>
      </c>
      <c r="O41" s="67">
        <v>88184</v>
      </c>
      <c r="P41" s="67">
        <v>135739</v>
      </c>
      <c r="Q41" s="67">
        <v>104748</v>
      </c>
      <c r="R41" s="67">
        <v>30991</v>
      </c>
      <c r="S41" s="9"/>
      <c r="T41" t="s">
        <v>1068</v>
      </c>
      <c r="U41" s="264">
        <v>880569</v>
      </c>
      <c r="W41" s="105"/>
      <c r="X41" s="131"/>
    </row>
    <row r="42" spans="10:24" ht="24.75" customHeight="1">
      <c r="J42" s="69" t="s">
        <v>95</v>
      </c>
      <c r="K42" s="67">
        <v>880569</v>
      </c>
      <c r="L42" s="67">
        <v>282900</v>
      </c>
      <c r="M42" s="67">
        <v>271994</v>
      </c>
      <c r="N42" s="67">
        <v>795</v>
      </c>
      <c r="O42" s="67">
        <v>324880</v>
      </c>
      <c r="P42" s="67">
        <v>880569</v>
      </c>
      <c r="Q42" s="67">
        <v>782928</v>
      </c>
      <c r="R42" s="67">
        <v>97641</v>
      </c>
      <c r="S42" s="9"/>
      <c r="T42" t="s">
        <v>183</v>
      </c>
      <c r="U42" s="67">
        <v>880569</v>
      </c>
      <c r="W42" s="105"/>
      <c r="X42" s="131"/>
    </row>
    <row r="43" spans="10:24" ht="24.75" customHeight="1">
      <c r="J43" s="71" t="s">
        <v>1066</v>
      </c>
      <c r="K43" s="67">
        <v>205975</v>
      </c>
      <c r="L43" s="67">
        <v>88203</v>
      </c>
      <c r="M43" s="67">
        <v>25682</v>
      </c>
      <c r="N43" s="67">
        <v>0</v>
      </c>
      <c r="O43" s="67">
        <v>92090</v>
      </c>
      <c r="P43" s="67">
        <v>205975</v>
      </c>
      <c r="Q43" s="67">
        <v>176524</v>
      </c>
      <c r="R43" s="67">
        <v>29451</v>
      </c>
      <c r="S43" s="9"/>
      <c r="W43" s="47" t="s">
        <v>139</v>
      </c>
      <c r="X43" s="131">
        <f>K26</f>
        <v>568662</v>
      </c>
    </row>
    <row r="44" spans="10:24" ht="24.75" customHeight="1">
      <c r="J44" s="71" t="s">
        <v>97</v>
      </c>
      <c r="K44" s="67">
        <v>197599</v>
      </c>
      <c r="L44" s="67">
        <v>91926</v>
      </c>
      <c r="M44" s="67">
        <v>26469</v>
      </c>
      <c r="N44" s="67">
        <v>351</v>
      </c>
      <c r="O44" s="67">
        <v>78853</v>
      </c>
      <c r="P44" s="67">
        <v>197599</v>
      </c>
      <c r="Q44" s="67">
        <v>167331</v>
      </c>
      <c r="R44" s="67">
        <v>30268</v>
      </c>
      <c r="S44" s="9"/>
      <c r="W44" s="47"/>
      <c r="X44" s="131"/>
    </row>
    <row r="45" spans="10:24" ht="24.75" customHeight="1">
      <c r="J45" s="71" t="s">
        <v>1061</v>
      </c>
      <c r="K45" s="67">
        <v>158011</v>
      </c>
      <c r="L45" s="67">
        <v>66195</v>
      </c>
      <c r="M45" s="67">
        <v>23890</v>
      </c>
      <c r="N45" s="67">
        <v>444</v>
      </c>
      <c r="O45" s="67">
        <v>67482</v>
      </c>
      <c r="P45" s="67">
        <v>158011</v>
      </c>
      <c r="Q45" s="67">
        <v>141511</v>
      </c>
      <c r="R45" s="67">
        <v>16500</v>
      </c>
      <c r="S45" s="9"/>
      <c r="W45" s="47"/>
      <c r="X45" s="131"/>
    </row>
    <row r="46" spans="10:24" ht="24.75" customHeight="1">
      <c r="J46" s="71" t="s">
        <v>1063</v>
      </c>
      <c r="K46" s="67">
        <v>318984</v>
      </c>
      <c r="L46" s="67">
        <v>36576</v>
      </c>
      <c r="M46" s="67">
        <v>195953</v>
      </c>
      <c r="N46" s="67">
        <v>0</v>
      </c>
      <c r="O46" s="67">
        <v>86455</v>
      </c>
      <c r="P46" s="67">
        <v>318984</v>
      </c>
      <c r="Q46" s="67">
        <v>297562</v>
      </c>
      <c r="R46" s="67">
        <v>21422</v>
      </c>
      <c r="S46" s="9"/>
      <c r="W46" s="47"/>
      <c r="X46" s="131"/>
    </row>
    <row r="47" spans="10:24" ht="24.75" customHeight="1">
      <c r="J47" s="69" t="s">
        <v>158</v>
      </c>
      <c r="K47" s="67"/>
      <c r="L47" s="67"/>
      <c r="M47" s="67"/>
      <c r="N47" s="67"/>
      <c r="O47" s="67"/>
      <c r="P47" s="67"/>
      <c r="Q47" s="67"/>
      <c r="R47" s="67"/>
      <c r="S47" s="9"/>
      <c r="W47" s="47"/>
      <c r="X47" s="131"/>
    </row>
    <row r="48" spans="10:24" ht="24.75" customHeight="1" thickBot="1">
      <c r="J48" s="71" t="s">
        <v>1066</v>
      </c>
      <c r="K48" s="67">
        <v>125482</v>
      </c>
      <c r="L48" s="67">
        <v>31031</v>
      </c>
      <c r="M48" s="67">
        <v>22708</v>
      </c>
      <c r="N48" s="67">
        <v>0</v>
      </c>
      <c r="O48" s="67">
        <v>71743</v>
      </c>
      <c r="P48" s="67">
        <v>125482</v>
      </c>
      <c r="Q48" s="67">
        <v>116083</v>
      </c>
      <c r="R48" s="67">
        <v>9399</v>
      </c>
      <c r="S48" s="9"/>
      <c r="W48" s="47" t="s">
        <v>139</v>
      </c>
      <c r="X48" s="131">
        <f>K27</f>
        <v>176027</v>
      </c>
    </row>
    <row r="49" spans="10:24" ht="24.75" customHeight="1" thickBot="1">
      <c r="J49" s="740" t="s">
        <v>140</v>
      </c>
      <c r="K49" s="925">
        <f>(K48-K46)/K46*100</f>
        <v>-60.66197677626464</v>
      </c>
      <c r="L49" s="916">
        <f aca="true" t="shared" si="2" ref="L49:R49">(L48-L46)/L46*100</f>
        <v>-15.160214348206475</v>
      </c>
      <c r="M49" s="916">
        <f t="shared" si="2"/>
        <v>-88.41150684092614</v>
      </c>
      <c r="N49" s="967">
        <v>0</v>
      </c>
      <c r="O49" s="916">
        <f t="shared" si="2"/>
        <v>-17.01694523162339</v>
      </c>
      <c r="P49" s="916">
        <f t="shared" si="2"/>
        <v>-60.66197677626464</v>
      </c>
      <c r="Q49" s="916">
        <f t="shared" si="2"/>
        <v>-60.98863430142289</v>
      </c>
      <c r="R49" s="916">
        <f t="shared" si="2"/>
        <v>-56.12454486042387</v>
      </c>
      <c r="W49" s="47" t="s">
        <v>141</v>
      </c>
      <c r="X49">
        <v>126654</v>
      </c>
    </row>
    <row r="50" spans="10:24" ht="24.75" customHeight="1" thickBot="1">
      <c r="J50" s="553"/>
      <c r="K50" s="925"/>
      <c r="L50" s="916"/>
      <c r="M50" s="916"/>
      <c r="N50" s="968"/>
      <c r="O50" s="916"/>
      <c r="P50" s="916"/>
      <c r="Q50" s="916"/>
      <c r="R50" s="916"/>
      <c r="W50" s="47" t="s">
        <v>142</v>
      </c>
      <c r="X50">
        <v>102372</v>
      </c>
    </row>
    <row r="51" spans="10:18" ht="24.75" customHeight="1" thickBot="1">
      <c r="J51" s="915" t="s">
        <v>143</v>
      </c>
      <c r="K51" s="925">
        <f>(K48-K43)/K43*100</f>
        <v>-39.07901444350043</v>
      </c>
      <c r="L51" s="916">
        <f aca="true" t="shared" si="3" ref="L51:R51">(L48-L43)/L43*100</f>
        <v>-64.81865696178134</v>
      </c>
      <c r="M51" s="916">
        <f t="shared" si="3"/>
        <v>-11.580095008176933</v>
      </c>
      <c r="N51" s="967">
        <v>0</v>
      </c>
      <c r="O51" s="916">
        <f t="shared" si="3"/>
        <v>-22.09468997719622</v>
      </c>
      <c r="P51" s="916">
        <f t="shared" si="3"/>
        <v>-39.07901444350043</v>
      </c>
      <c r="Q51" s="916">
        <f t="shared" si="3"/>
        <v>-34.239536833518386</v>
      </c>
      <c r="R51" s="916">
        <f t="shared" si="3"/>
        <v>-68.08597331160232</v>
      </c>
    </row>
    <row r="52" spans="10:18" ht="24.75" customHeight="1" thickBot="1">
      <c r="J52" s="545"/>
      <c r="K52" s="925"/>
      <c r="L52" s="916"/>
      <c r="M52" s="916"/>
      <c r="N52" s="968"/>
      <c r="O52" s="916"/>
      <c r="P52" s="916"/>
      <c r="Q52" s="916"/>
      <c r="R52" s="916"/>
    </row>
    <row r="53" spans="1:18" ht="24.7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7" t="s">
        <v>927</v>
      </c>
      <c r="K53" s="118"/>
      <c r="L53" s="15"/>
      <c r="M53" s="15"/>
      <c r="N53" s="15"/>
      <c r="O53" s="15"/>
      <c r="P53" s="118"/>
      <c r="Q53" s="15"/>
      <c r="R53" s="15"/>
    </row>
    <row r="55" spans="1:24" ht="24.75" customHeight="1">
      <c r="A55" s="994" t="s">
        <v>995</v>
      </c>
      <c r="B55" s="994"/>
      <c r="C55" s="994"/>
      <c r="D55" s="994"/>
      <c r="E55" s="994"/>
      <c r="F55" s="994"/>
      <c r="G55" s="994"/>
      <c r="H55" s="994"/>
      <c r="I55" s="994"/>
      <c r="J55" s="725" t="s">
        <v>144</v>
      </c>
      <c r="K55" s="973"/>
      <c r="L55" s="973"/>
      <c r="M55" s="973"/>
      <c r="N55" s="973"/>
      <c r="O55" s="973"/>
      <c r="P55" s="973"/>
      <c r="Q55" s="973"/>
      <c r="R55" s="973"/>
      <c r="W55" s="47" t="s">
        <v>145</v>
      </c>
      <c r="X55">
        <v>163609</v>
      </c>
    </row>
    <row r="56" spans="23:24" ht="24.75" customHeight="1">
      <c r="W56" s="47" t="s">
        <v>139</v>
      </c>
      <c r="X56">
        <v>163610</v>
      </c>
    </row>
    <row r="57" spans="11:24" ht="24.75" customHeight="1">
      <c r="K57" s="124"/>
      <c r="P57" s="124"/>
      <c r="W57" s="47" t="s">
        <v>141</v>
      </c>
      <c r="X57">
        <v>163611</v>
      </c>
    </row>
    <row r="58" spans="11:24" ht="24.75" customHeight="1">
      <c r="K58" s="124"/>
      <c r="P58" s="124"/>
      <c r="W58" s="47" t="s">
        <v>146</v>
      </c>
      <c r="X58">
        <v>163612</v>
      </c>
    </row>
    <row r="59" spans="11:24" ht="24.75" customHeight="1">
      <c r="K59" s="124"/>
      <c r="P59" s="124"/>
      <c r="W59" s="47" t="s">
        <v>147</v>
      </c>
      <c r="X59">
        <v>163613</v>
      </c>
    </row>
    <row r="60" spans="11:24" ht="24.75" customHeight="1">
      <c r="K60" s="124"/>
      <c r="P60" s="124"/>
      <c r="W60" s="47" t="s">
        <v>148</v>
      </c>
      <c r="X60">
        <v>140555</v>
      </c>
    </row>
    <row r="61" spans="11:24" ht="24.75" customHeight="1">
      <c r="K61" s="124"/>
      <c r="P61" s="124"/>
      <c r="W61" s="47" t="s">
        <v>149</v>
      </c>
      <c r="X61">
        <v>143607</v>
      </c>
    </row>
    <row r="62" spans="11:16" ht="24.75" customHeight="1">
      <c r="K62" s="124"/>
      <c r="P62" s="124"/>
    </row>
    <row r="63" spans="11:24" ht="24.75" customHeight="1">
      <c r="K63" s="124"/>
      <c r="P63" s="124"/>
      <c r="W63" s="47" t="s">
        <v>149</v>
      </c>
      <c r="X63">
        <v>143607</v>
      </c>
    </row>
    <row r="64" spans="11:24" ht="24.75" customHeight="1">
      <c r="K64" s="124"/>
      <c r="P64" s="124"/>
      <c r="W64" s="47" t="s">
        <v>149</v>
      </c>
      <c r="X64">
        <v>143607</v>
      </c>
    </row>
    <row r="65" spans="11:24" ht="24.75" customHeight="1">
      <c r="K65" s="124"/>
      <c r="P65" s="124"/>
      <c r="W65" s="47" t="s">
        <v>142</v>
      </c>
      <c r="X65">
        <v>115820</v>
      </c>
    </row>
    <row r="66" spans="11:24" ht="24.75" customHeight="1">
      <c r="K66" s="124"/>
      <c r="P66" s="124"/>
      <c r="W66" s="47" t="s">
        <v>928</v>
      </c>
      <c r="X66" s="23">
        <f>K35</f>
        <v>151423</v>
      </c>
    </row>
    <row r="67" spans="11:24" ht="24.75" customHeight="1">
      <c r="K67" s="124"/>
      <c r="P67" s="124"/>
      <c r="W67" s="47" t="s">
        <v>150</v>
      </c>
      <c r="X67" s="23">
        <v>81824</v>
      </c>
    </row>
    <row r="68" spans="11:24" ht="24.75" customHeight="1">
      <c r="K68" s="124"/>
      <c r="P68" s="124"/>
      <c r="W68" s="265" t="s">
        <v>929</v>
      </c>
      <c r="X68">
        <v>129438</v>
      </c>
    </row>
    <row r="69" spans="11:24" ht="24.75" customHeight="1">
      <c r="K69" s="124"/>
      <c r="P69" s="124"/>
      <c r="W69" s="47" t="s">
        <v>930</v>
      </c>
      <c r="X69">
        <v>234064</v>
      </c>
    </row>
    <row r="70" spans="11:24" ht="24.75" customHeight="1">
      <c r="K70" s="124"/>
      <c r="P70" s="124"/>
      <c r="W70" s="47" t="s">
        <v>931</v>
      </c>
      <c r="X70">
        <v>135739</v>
      </c>
    </row>
    <row r="71" spans="11:24" ht="24.75" customHeight="1">
      <c r="K71" s="124"/>
      <c r="P71" s="124"/>
      <c r="W71" s="265" t="s">
        <v>932</v>
      </c>
      <c r="X71">
        <v>205975</v>
      </c>
    </row>
    <row r="72" spans="11:24" ht="24.75" customHeight="1">
      <c r="K72" s="124"/>
      <c r="P72" s="124"/>
      <c r="W72" s="47" t="s">
        <v>164</v>
      </c>
      <c r="X72">
        <v>197599</v>
      </c>
    </row>
    <row r="73" spans="11:24" ht="24.75" customHeight="1">
      <c r="K73" s="124"/>
      <c r="P73" s="124"/>
      <c r="W73" s="47" t="s">
        <v>142</v>
      </c>
      <c r="X73">
        <v>158011</v>
      </c>
    </row>
    <row r="74" spans="11:24" ht="24.75" customHeight="1">
      <c r="K74" s="124"/>
      <c r="P74" s="124"/>
      <c r="W74" s="47" t="s">
        <v>163</v>
      </c>
      <c r="X74">
        <v>318984</v>
      </c>
    </row>
    <row r="75" spans="11:24" ht="24.75" customHeight="1">
      <c r="K75" s="124"/>
      <c r="P75" s="124"/>
      <c r="W75" s="265" t="s">
        <v>162</v>
      </c>
      <c r="X75">
        <v>125482</v>
      </c>
    </row>
    <row r="76" spans="11:16" ht="24.75" customHeight="1">
      <c r="K76" s="124"/>
      <c r="P76" s="124"/>
    </row>
    <row r="77" spans="11:16" ht="24.75" customHeight="1">
      <c r="K77" s="124"/>
      <c r="P77" s="124"/>
    </row>
    <row r="78" spans="11:16" ht="24.75" customHeight="1">
      <c r="K78" s="124"/>
      <c r="P78" s="124"/>
    </row>
    <row r="79" spans="11:16" ht="24.75" customHeight="1">
      <c r="K79" s="124"/>
      <c r="P79" s="124"/>
    </row>
    <row r="80" spans="11:16" ht="24.75" customHeight="1">
      <c r="K80" s="124"/>
      <c r="P80" s="124"/>
    </row>
    <row r="81" spans="11:16" ht="24.75" customHeight="1">
      <c r="K81" s="124"/>
      <c r="P81" s="124"/>
    </row>
    <row r="82" spans="11:16" ht="24.75" customHeight="1">
      <c r="K82" s="124"/>
      <c r="P82" s="124"/>
    </row>
    <row r="83" spans="11:16" ht="24.75" customHeight="1">
      <c r="K83" s="124"/>
      <c r="P83" s="124"/>
    </row>
    <row r="84" spans="11:16" ht="24.75" customHeight="1">
      <c r="K84" s="124"/>
      <c r="P84" s="124"/>
    </row>
    <row r="85" spans="11:16" ht="24.75" customHeight="1">
      <c r="K85" s="124"/>
      <c r="P85" s="124"/>
    </row>
    <row r="86" spans="11:16" ht="24.75" customHeight="1">
      <c r="K86" s="124"/>
      <c r="P86" s="124"/>
    </row>
    <row r="87" spans="11:16" ht="24.75" customHeight="1">
      <c r="K87" s="124"/>
      <c r="P87" s="124"/>
    </row>
    <row r="88" spans="11:16" ht="24.75" customHeight="1">
      <c r="K88" s="124"/>
      <c r="P88" s="124"/>
    </row>
  </sheetData>
  <mergeCells count="34">
    <mergeCell ref="J3:J5"/>
    <mergeCell ref="J1:R1"/>
    <mergeCell ref="Q2:R2"/>
    <mergeCell ref="R4:R5"/>
    <mergeCell ref="L51:L52"/>
    <mergeCell ref="M51:M52"/>
    <mergeCell ref="K49:K50"/>
    <mergeCell ref="L49:L50"/>
    <mergeCell ref="Q49:Q50"/>
    <mergeCell ref="M49:M50"/>
    <mergeCell ref="N49:N50"/>
    <mergeCell ref="N51:N52"/>
    <mergeCell ref="O51:O52"/>
    <mergeCell ref="P51:P52"/>
    <mergeCell ref="R49:R50"/>
    <mergeCell ref="Q51:Q52"/>
    <mergeCell ref="K3:O3"/>
    <mergeCell ref="P4:P5"/>
    <mergeCell ref="P3:R3"/>
    <mergeCell ref="K4:K5"/>
    <mergeCell ref="L4:M4"/>
    <mergeCell ref="N4:O4"/>
    <mergeCell ref="R51:R52"/>
    <mergeCell ref="Q4:Q5"/>
    <mergeCell ref="A55:I55"/>
    <mergeCell ref="J2:P2"/>
    <mergeCell ref="J49:J50"/>
    <mergeCell ref="J51:J52"/>
    <mergeCell ref="A3:I6"/>
    <mergeCell ref="O49:O50"/>
    <mergeCell ref="P49:P50"/>
    <mergeCell ref="J55:R55"/>
    <mergeCell ref="A1:I2"/>
    <mergeCell ref="K51:K52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0">
      <selection activeCell="C9" sqref="C9"/>
    </sheetView>
  </sheetViews>
  <sheetFormatPr defaultColWidth="9.00390625" defaultRowHeight="16.5"/>
  <cols>
    <col min="1" max="1" width="75.875" style="0" customWidth="1"/>
    <col min="2" max="2" width="11.875" style="0" customWidth="1"/>
    <col min="3" max="3" width="8.25390625" style="0" customWidth="1"/>
    <col min="4" max="4" width="9.125" style="0" bestFit="1" customWidth="1"/>
    <col min="5" max="5" width="6.75390625" style="0" customWidth="1"/>
    <col min="6" max="6" width="9.25390625" style="0" customWidth="1"/>
    <col min="7" max="7" width="7.25390625" style="0" customWidth="1"/>
    <col min="8" max="8" width="7.125" style="0" customWidth="1"/>
    <col min="9" max="9" width="9.125" style="0" bestFit="1" customWidth="1"/>
    <col min="10" max="10" width="7.625" style="0" customWidth="1"/>
    <col min="11" max="11" width="9.125" style="0" bestFit="1" customWidth="1"/>
    <col min="12" max="12" width="10.875" style="0" bestFit="1" customWidth="1"/>
    <col min="13" max="13" width="11.00390625" style="0" customWidth="1"/>
    <col min="14" max="14" width="12.50390625" style="0" customWidth="1"/>
    <col min="15" max="15" width="4.375" style="0" customWidth="1"/>
    <col min="16" max="16" width="14.75390625" style="0" customWidth="1"/>
    <col min="17" max="17" width="10.125" style="0" bestFit="1" customWidth="1"/>
  </cols>
  <sheetData>
    <row r="1" spans="1:11" ht="43.5" customHeight="1" thickBot="1">
      <c r="A1" s="266" t="s">
        <v>933</v>
      </c>
      <c r="B1" s="957" t="s">
        <v>934</v>
      </c>
      <c r="C1" s="957"/>
      <c r="D1" s="957"/>
      <c r="E1" s="957"/>
      <c r="F1" s="957"/>
      <c r="G1" s="957"/>
      <c r="H1" s="957"/>
      <c r="I1" s="957"/>
      <c r="J1" s="957"/>
      <c r="K1" s="267" t="s">
        <v>935</v>
      </c>
    </row>
    <row r="2" spans="1:11" ht="85.5" customHeight="1" thickBot="1">
      <c r="A2" s="1045" t="s">
        <v>175</v>
      </c>
      <c r="B2" s="268" t="s">
        <v>936</v>
      </c>
      <c r="C2" s="269" t="s">
        <v>937</v>
      </c>
      <c r="D2" s="270" t="s">
        <v>938</v>
      </c>
      <c r="E2" s="270" t="s">
        <v>939</v>
      </c>
      <c r="F2" s="270" t="s">
        <v>940</v>
      </c>
      <c r="G2" s="270" t="s">
        <v>941</v>
      </c>
      <c r="H2" s="270" t="s">
        <v>942</v>
      </c>
      <c r="I2" s="270" t="s">
        <v>943</v>
      </c>
      <c r="J2" s="270" t="s">
        <v>944</v>
      </c>
      <c r="K2" s="271" t="s">
        <v>945</v>
      </c>
    </row>
    <row r="3" spans="1:14" ht="27" customHeight="1" hidden="1">
      <c r="A3" s="1045"/>
      <c r="B3" s="39" t="s">
        <v>946</v>
      </c>
      <c r="C3" s="272">
        <f>SUM(D3:K3)</f>
        <v>2547149</v>
      </c>
      <c r="D3" s="67">
        <v>1251223</v>
      </c>
      <c r="E3" s="67">
        <v>27626</v>
      </c>
      <c r="F3" s="67">
        <v>1153500</v>
      </c>
      <c r="G3" s="67"/>
      <c r="H3" s="67">
        <v>114800</v>
      </c>
      <c r="I3" s="150">
        <v>0</v>
      </c>
      <c r="J3" s="150">
        <v>0</v>
      </c>
      <c r="K3" s="150">
        <v>0</v>
      </c>
      <c r="M3" s="128"/>
      <c r="N3" s="273"/>
    </row>
    <row r="4" spans="1:14" ht="27" customHeight="1" hidden="1">
      <c r="A4" s="1045"/>
      <c r="B4" s="45" t="s">
        <v>947</v>
      </c>
      <c r="C4" s="66">
        <f>SUM(D4:K4)</f>
        <v>2787530</v>
      </c>
      <c r="D4" s="67">
        <v>1218105</v>
      </c>
      <c r="E4" s="67">
        <v>6900</v>
      </c>
      <c r="F4" s="67">
        <v>1320800</v>
      </c>
      <c r="G4" s="67"/>
      <c r="H4" s="67">
        <v>217110</v>
      </c>
      <c r="I4" s="67">
        <v>24615</v>
      </c>
      <c r="J4" s="150">
        <v>0</v>
      </c>
      <c r="K4" s="150">
        <v>0</v>
      </c>
      <c r="M4" s="154"/>
      <c r="N4" s="274"/>
    </row>
    <row r="5" spans="1:20" ht="27" customHeight="1" hidden="1">
      <c r="A5" s="1045"/>
      <c r="B5" s="39"/>
      <c r="C5" s="66"/>
      <c r="D5" s="67"/>
      <c r="E5" s="67"/>
      <c r="F5" s="67"/>
      <c r="G5" s="67"/>
      <c r="H5" s="67"/>
      <c r="I5" s="67"/>
      <c r="J5" s="67"/>
      <c r="K5" s="67"/>
      <c r="M5" s="154"/>
      <c r="N5" s="274"/>
      <c r="S5" s="275"/>
      <c r="T5" s="274"/>
    </row>
    <row r="6" spans="1:20" ht="27" customHeight="1" hidden="1">
      <c r="A6" s="4"/>
      <c r="B6" s="45" t="s">
        <v>948</v>
      </c>
      <c r="C6" s="66">
        <f>SUM(D6:K6)</f>
        <v>1877172</v>
      </c>
      <c r="D6" s="67">
        <v>1429042</v>
      </c>
      <c r="E6" s="67">
        <v>12000</v>
      </c>
      <c r="F6" s="67">
        <v>327000</v>
      </c>
      <c r="G6" s="150">
        <v>0</v>
      </c>
      <c r="H6" s="67">
        <v>64000</v>
      </c>
      <c r="I6" s="67">
        <v>45130</v>
      </c>
      <c r="J6" s="150">
        <v>0</v>
      </c>
      <c r="K6" s="150">
        <v>0</v>
      </c>
      <c r="T6" s="274"/>
    </row>
    <row r="7" spans="1:20" ht="27" customHeight="1" hidden="1">
      <c r="A7" s="4"/>
      <c r="B7" s="39" t="s">
        <v>949</v>
      </c>
      <c r="C7" s="66">
        <f>SUM(D7:K7)</f>
        <v>1880419</v>
      </c>
      <c r="D7" s="67">
        <v>1139752</v>
      </c>
      <c r="E7" s="67">
        <v>41200</v>
      </c>
      <c r="F7" s="67">
        <v>228000</v>
      </c>
      <c r="G7" s="150">
        <v>0</v>
      </c>
      <c r="H7" s="67">
        <v>62500</v>
      </c>
      <c r="I7" s="67">
        <v>77106</v>
      </c>
      <c r="J7" s="67">
        <v>45531</v>
      </c>
      <c r="K7" s="67">
        <v>286330</v>
      </c>
      <c r="S7" s="275"/>
      <c r="T7" s="274"/>
    </row>
    <row r="8" spans="1:20" ht="27" customHeight="1">
      <c r="A8" s="4"/>
      <c r="B8" s="39" t="s">
        <v>950</v>
      </c>
      <c r="C8" s="66">
        <f>SUM(D8:K8)</f>
        <v>1985001</v>
      </c>
      <c r="D8" s="67">
        <v>1121319</v>
      </c>
      <c r="E8" s="67">
        <v>46000</v>
      </c>
      <c r="F8" s="67">
        <v>291774</v>
      </c>
      <c r="G8" s="150">
        <v>0</v>
      </c>
      <c r="H8" s="67">
        <v>43260</v>
      </c>
      <c r="I8" s="67">
        <v>127387</v>
      </c>
      <c r="J8" s="67">
        <v>97593</v>
      </c>
      <c r="K8" s="67">
        <v>257668</v>
      </c>
      <c r="S8" s="275"/>
      <c r="T8" s="274"/>
    </row>
    <row r="9" spans="1:20" ht="27" customHeight="1">
      <c r="A9" s="4"/>
      <c r="B9" s="39" t="s">
        <v>951</v>
      </c>
      <c r="C9" s="66">
        <f>SUM(D9:K9)</f>
        <v>2829536</v>
      </c>
      <c r="D9" s="67">
        <v>1354568</v>
      </c>
      <c r="E9" s="67">
        <v>26200</v>
      </c>
      <c r="F9" s="67">
        <v>799842</v>
      </c>
      <c r="G9" s="150">
        <v>0</v>
      </c>
      <c r="H9" s="67">
        <v>27913</v>
      </c>
      <c r="I9" s="67">
        <v>281010</v>
      </c>
      <c r="J9" s="67">
        <v>100947</v>
      </c>
      <c r="K9" s="67">
        <v>239056</v>
      </c>
      <c r="S9" s="275"/>
      <c r="T9" s="274"/>
    </row>
    <row r="10" spans="2:20" ht="27" customHeight="1">
      <c r="B10" s="39" t="s">
        <v>952</v>
      </c>
      <c r="C10" s="66">
        <f>SUM(D10:K10)</f>
        <v>3306964</v>
      </c>
      <c r="D10" s="67">
        <v>1438727</v>
      </c>
      <c r="E10" s="67">
        <v>42884</v>
      </c>
      <c r="F10" s="67">
        <v>1017347</v>
      </c>
      <c r="G10" s="150">
        <v>0</v>
      </c>
      <c r="H10" s="67">
        <v>35040</v>
      </c>
      <c r="I10" s="67">
        <v>247905</v>
      </c>
      <c r="J10" s="67">
        <v>62712</v>
      </c>
      <c r="K10" s="67">
        <v>462349</v>
      </c>
      <c r="S10" s="275"/>
      <c r="T10" s="274"/>
    </row>
    <row r="11" spans="2:20" ht="27" customHeight="1">
      <c r="B11" s="39"/>
      <c r="C11" s="66"/>
      <c r="D11" s="67"/>
      <c r="E11" s="67"/>
      <c r="F11" s="67"/>
      <c r="G11" s="67"/>
      <c r="H11" s="67"/>
      <c r="I11" s="67"/>
      <c r="J11" s="67"/>
      <c r="K11" s="67"/>
      <c r="S11" s="275"/>
      <c r="T11" s="274"/>
    </row>
    <row r="12" spans="2:11" ht="27" customHeight="1">
      <c r="B12" s="39" t="s">
        <v>953</v>
      </c>
      <c r="C12" s="66">
        <v>3388581</v>
      </c>
      <c r="D12" s="67">
        <v>1371993</v>
      </c>
      <c r="E12" s="67">
        <v>34560</v>
      </c>
      <c r="F12" s="67">
        <v>1118976</v>
      </c>
      <c r="G12" s="150">
        <v>0</v>
      </c>
      <c r="H12" s="67">
        <v>53568</v>
      </c>
      <c r="I12" s="67">
        <v>211804</v>
      </c>
      <c r="J12" s="67">
        <v>82941</v>
      </c>
      <c r="K12" s="67">
        <v>514739</v>
      </c>
    </row>
    <row r="13" spans="2:11" ht="27" customHeight="1">
      <c r="B13" s="39" t="s">
        <v>954</v>
      </c>
      <c r="C13" s="66">
        <v>2656877</v>
      </c>
      <c r="D13" s="67">
        <v>685262</v>
      </c>
      <c r="E13" s="67">
        <v>22763</v>
      </c>
      <c r="F13" s="67">
        <v>1123953</v>
      </c>
      <c r="G13" s="150">
        <v>0</v>
      </c>
      <c r="H13" s="67">
        <v>64368</v>
      </c>
      <c r="I13" s="67">
        <v>201088</v>
      </c>
      <c r="J13" s="67">
        <v>45869</v>
      </c>
      <c r="K13" s="67">
        <v>513574</v>
      </c>
    </row>
    <row r="14" spans="2:11" ht="27" customHeight="1" hidden="1">
      <c r="B14" s="63" t="s">
        <v>955</v>
      </c>
      <c r="C14" s="66">
        <f>SUM(D14:K14)</f>
        <v>637658</v>
      </c>
      <c r="D14" s="67">
        <v>109810</v>
      </c>
      <c r="E14" s="67">
        <v>5778</v>
      </c>
      <c r="F14" s="67">
        <v>343488</v>
      </c>
      <c r="G14" s="67"/>
      <c r="H14" s="67">
        <v>20867</v>
      </c>
      <c r="I14" s="67">
        <v>14175</v>
      </c>
      <c r="J14" s="67">
        <v>14239</v>
      </c>
      <c r="K14" s="67">
        <v>129301</v>
      </c>
    </row>
    <row r="15" spans="2:11" ht="27" customHeight="1" hidden="1">
      <c r="B15" s="63" t="s">
        <v>956</v>
      </c>
      <c r="C15" s="66">
        <f>SUM(D15:K15)</f>
        <v>584903</v>
      </c>
      <c r="D15" s="67">
        <v>85311</v>
      </c>
      <c r="E15" s="67">
        <v>2385</v>
      </c>
      <c r="F15" s="67">
        <v>191793</v>
      </c>
      <c r="G15" s="67"/>
      <c r="H15" s="67">
        <v>9033</v>
      </c>
      <c r="I15" s="67">
        <v>33817</v>
      </c>
      <c r="J15" s="67">
        <v>11873</v>
      </c>
      <c r="K15" s="67">
        <v>250691</v>
      </c>
    </row>
    <row r="16" spans="2:11" ht="27" customHeight="1" hidden="1">
      <c r="B16" s="63" t="s">
        <v>957</v>
      </c>
      <c r="C16" s="66">
        <f>SUM(D16:K16)</f>
        <v>1053394</v>
      </c>
      <c r="D16" s="67">
        <v>406247</v>
      </c>
      <c r="E16" s="67">
        <v>10800</v>
      </c>
      <c r="F16" s="67">
        <v>357367</v>
      </c>
      <c r="G16" s="67"/>
      <c r="H16" s="67">
        <v>17003</v>
      </c>
      <c r="I16" s="67">
        <v>139397</v>
      </c>
      <c r="J16" s="67">
        <v>10480</v>
      </c>
      <c r="K16" s="67">
        <v>112100</v>
      </c>
    </row>
    <row r="17" spans="2:11" ht="27" customHeight="1" hidden="1">
      <c r="B17" s="63" t="s">
        <v>958</v>
      </c>
      <c r="C17" s="66">
        <f>SUM(D17:K17)</f>
        <v>380922</v>
      </c>
      <c r="D17" s="67">
        <v>83894</v>
      </c>
      <c r="E17" s="67">
        <v>3800</v>
      </c>
      <c r="F17" s="67">
        <v>231305</v>
      </c>
      <c r="G17" s="67"/>
      <c r="H17" s="67">
        <v>17465</v>
      </c>
      <c r="I17" s="67">
        <v>13699</v>
      </c>
      <c r="J17" s="67">
        <v>9277</v>
      </c>
      <c r="K17" s="67">
        <v>21482</v>
      </c>
    </row>
    <row r="18" spans="2:11" ht="27" customHeight="1">
      <c r="B18" s="39" t="s">
        <v>959</v>
      </c>
      <c r="C18" s="66">
        <v>3001960</v>
      </c>
      <c r="D18" s="67">
        <v>1121936</v>
      </c>
      <c r="E18" s="67">
        <v>13693</v>
      </c>
      <c r="F18" s="67">
        <v>1113557</v>
      </c>
      <c r="G18" s="150">
        <v>0</v>
      </c>
      <c r="H18" s="67">
        <v>64455</v>
      </c>
      <c r="I18" s="67">
        <v>160804</v>
      </c>
      <c r="J18" s="67">
        <v>39832</v>
      </c>
      <c r="K18" s="67">
        <v>487683</v>
      </c>
    </row>
    <row r="19" spans="2:11" ht="27" customHeight="1" hidden="1">
      <c r="B19" s="63" t="s">
        <v>960</v>
      </c>
      <c r="C19" s="66">
        <f>SUM(D19:K19)</f>
        <v>691133</v>
      </c>
      <c r="D19" s="67">
        <v>75827</v>
      </c>
      <c r="E19" s="67">
        <v>4400</v>
      </c>
      <c r="F19" s="67">
        <v>304758</v>
      </c>
      <c r="G19" s="67"/>
      <c r="H19" s="67">
        <v>18326</v>
      </c>
      <c r="I19" s="67">
        <v>3034</v>
      </c>
      <c r="J19" s="67">
        <v>7335</v>
      </c>
      <c r="K19" s="67">
        <v>277453</v>
      </c>
    </row>
    <row r="20" spans="2:11" ht="27" customHeight="1" hidden="1">
      <c r="B20" s="63" t="s">
        <v>961</v>
      </c>
      <c r="C20" s="66">
        <f>SUM(D20:K20)</f>
        <v>647998</v>
      </c>
      <c r="D20" s="67">
        <v>137167</v>
      </c>
      <c r="E20" s="67">
        <v>1980</v>
      </c>
      <c r="F20" s="67">
        <v>338914</v>
      </c>
      <c r="G20" s="67"/>
      <c r="H20" s="67">
        <v>11507</v>
      </c>
      <c r="I20" s="67">
        <v>20904</v>
      </c>
      <c r="J20" s="67">
        <v>10491</v>
      </c>
      <c r="K20" s="67">
        <v>127035</v>
      </c>
    </row>
    <row r="21" spans="2:11" ht="27" customHeight="1" hidden="1">
      <c r="B21" s="63" t="s">
        <v>962</v>
      </c>
      <c r="C21" s="66">
        <f>SUM(D21:K21)</f>
        <v>1320758</v>
      </c>
      <c r="D21" s="67">
        <v>844459</v>
      </c>
      <c r="E21" s="67">
        <v>4100</v>
      </c>
      <c r="F21" s="67">
        <v>248026</v>
      </c>
      <c r="G21" s="67"/>
      <c r="H21" s="67">
        <v>15521</v>
      </c>
      <c r="I21" s="67">
        <v>130968</v>
      </c>
      <c r="J21" s="67">
        <v>11405</v>
      </c>
      <c r="K21" s="67">
        <v>66279</v>
      </c>
    </row>
    <row r="22" spans="2:11" ht="27" customHeight="1" hidden="1">
      <c r="B22" s="63" t="s">
        <v>963</v>
      </c>
      <c r="C22" s="66">
        <v>340129</v>
      </c>
      <c r="D22" s="67">
        <v>64483</v>
      </c>
      <c r="E22" s="67">
        <v>3213</v>
      </c>
      <c r="F22" s="67">
        <v>221859</v>
      </c>
      <c r="G22" s="67"/>
      <c r="H22" s="67">
        <v>19101</v>
      </c>
      <c r="I22" s="67">
        <v>5898</v>
      </c>
      <c r="J22" s="67">
        <v>8659</v>
      </c>
      <c r="K22" s="67">
        <v>16916</v>
      </c>
    </row>
    <row r="23" spans="2:11" ht="27" customHeight="1">
      <c r="B23" s="39" t="s">
        <v>964</v>
      </c>
      <c r="C23" s="66">
        <v>2789727</v>
      </c>
      <c r="D23" s="67">
        <v>770976</v>
      </c>
      <c r="E23" s="67">
        <v>14600</v>
      </c>
      <c r="F23" s="67">
        <v>1277710</v>
      </c>
      <c r="G23" s="150">
        <v>0</v>
      </c>
      <c r="H23" s="67">
        <v>95871</v>
      </c>
      <c r="I23" s="67">
        <v>115653</v>
      </c>
      <c r="J23" s="67">
        <v>39417</v>
      </c>
      <c r="K23" s="67">
        <v>475500</v>
      </c>
    </row>
    <row r="24" spans="2:11" ht="27" customHeight="1" hidden="1">
      <c r="B24" s="63" t="s">
        <v>965</v>
      </c>
      <c r="C24" s="66">
        <v>420918</v>
      </c>
      <c r="D24" s="67">
        <v>69014</v>
      </c>
      <c r="E24" s="67">
        <v>2600</v>
      </c>
      <c r="F24" s="67">
        <v>209259</v>
      </c>
      <c r="G24" s="67"/>
      <c r="H24" s="67">
        <v>20185</v>
      </c>
      <c r="I24" s="67">
        <v>2806</v>
      </c>
      <c r="J24" s="67">
        <v>10414</v>
      </c>
      <c r="K24" s="67">
        <v>106640</v>
      </c>
    </row>
    <row r="25" spans="2:11" ht="27" customHeight="1" hidden="1">
      <c r="B25" s="63" t="s">
        <v>961</v>
      </c>
      <c r="C25" s="66">
        <v>751124</v>
      </c>
      <c r="D25" s="67">
        <v>103936</v>
      </c>
      <c r="E25" s="67">
        <v>5000</v>
      </c>
      <c r="F25" s="67">
        <v>288757</v>
      </c>
      <c r="G25" s="67"/>
      <c r="H25" s="67">
        <v>21377</v>
      </c>
      <c r="I25" s="67">
        <v>17984</v>
      </c>
      <c r="J25" s="67">
        <v>8666</v>
      </c>
      <c r="K25" s="67">
        <v>305404</v>
      </c>
    </row>
    <row r="26" spans="2:11" ht="27" customHeight="1" hidden="1">
      <c r="B26" s="63" t="s">
        <v>962</v>
      </c>
      <c r="C26" s="66">
        <f>SUM(D26:K26)</f>
        <v>1159061</v>
      </c>
      <c r="D26" s="67">
        <v>547648</v>
      </c>
      <c r="E26" s="67">
        <v>3500</v>
      </c>
      <c r="F26" s="67">
        <v>429936</v>
      </c>
      <c r="G26" s="67"/>
      <c r="H26" s="67">
        <v>25522</v>
      </c>
      <c r="I26" s="67">
        <v>89824</v>
      </c>
      <c r="J26" s="67">
        <v>10924</v>
      </c>
      <c r="K26" s="67">
        <v>51707</v>
      </c>
    </row>
    <row r="27" spans="2:11" ht="27" customHeight="1" hidden="1">
      <c r="B27" s="63" t="s">
        <v>963</v>
      </c>
      <c r="C27" s="66">
        <f>SUM(D27:K27)</f>
        <v>458624</v>
      </c>
      <c r="D27" s="67">
        <v>50378</v>
      </c>
      <c r="E27" s="67">
        <v>3500</v>
      </c>
      <c r="F27" s="67">
        <v>349758</v>
      </c>
      <c r="G27" s="67"/>
      <c r="H27" s="67">
        <v>28787</v>
      </c>
      <c r="I27" s="67">
        <v>5039</v>
      </c>
      <c r="J27" s="67">
        <v>9413</v>
      </c>
      <c r="K27" s="67">
        <v>11749</v>
      </c>
    </row>
    <row r="28" spans="2:17" ht="27" customHeight="1">
      <c r="B28" s="39" t="s">
        <v>966</v>
      </c>
      <c r="C28" s="66">
        <v>3687902</v>
      </c>
      <c r="D28" s="176">
        <v>868588</v>
      </c>
      <c r="E28" s="176">
        <v>15440</v>
      </c>
      <c r="F28" s="176">
        <v>1840928</v>
      </c>
      <c r="G28" s="150">
        <v>0</v>
      </c>
      <c r="H28" s="176">
        <v>116415</v>
      </c>
      <c r="I28" s="176">
        <v>119839</v>
      </c>
      <c r="J28" s="176">
        <v>34836</v>
      </c>
      <c r="K28" s="176">
        <v>691856</v>
      </c>
      <c r="P28" s="275"/>
      <c r="Q28" s="274"/>
    </row>
    <row r="29" spans="2:11" ht="27" customHeight="1" hidden="1">
      <c r="B29" s="63" t="s">
        <v>965</v>
      </c>
      <c r="C29" s="66">
        <f>SUM(D29:K29)</f>
        <v>545229</v>
      </c>
      <c r="D29" s="67">
        <v>70218</v>
      </c>
      <c r="E29" s="67">
        <v>3460</v>
      </c>
      <c r="F29" s="67">
        <v>327095</v>
      </c>
      <c r="G29" s="67"/>
      <c r="H29" s="67">
        <v>34019</v>
      </c>
      <c r="I29" s="67">
        <v>2596</v>
      </c>
      <c r="J29" s="67">
        <v>9039</v>
      </c>
      <c r="K29" s="67">
        <v>98802</v>
      </c>
    </row>
    <row r="30" spans="2:14" ht="27" customHeight="1" hidden="1">
      <c r="B30" s="63" t="s">
        <v>961</v>
      </c>
      <c r="C30" s="66">
        <v>792619</v>
      </c>
      <c r="D30" s="67">
        <v>89426</v>
      </c>
      <c r="E30" s="67">
        <v>4700</v>
      </c>
      <c r="F30" s="67">
        <v>409691</v>
      </c>
      <c r="G30" s="67"/>
      <c r="H30" s="67">
        <v>20895</v>
      </c>
      <c r="I30" s="67">
        <v>19480</v>
      </c>
      <c r="J30" s="67">
        <v>9830</v>
      </c>
      <c r="K30" s="67">
        <v>238597</v>
      </c>
      <c r="M30" s="128" t="s">
        <v>967</v>
      </c>
      <c r="N30" s="276" t="s">
        <v>968</v>
      </c>
    </row>
    <row r="31" spans="2:14" ht="27" customHeight="1" hidden="1">
      <c r="B31" s="71" t="s">
        <v>962</v>
      </c>
      <c r="C31" s="67">
        <v>1677405</v>
      </c>
      <c r="D31" s="67">
        <v>613310</v>
      </c>
      <c r="E31" s="67">
        <v>3580</v>
      </c>
      <c r="F31" s="67">
        <v>613445</v>
      </c>
      <c r="G31" s="67"/>
      <c r="H31" s="67">
        <v>23840</v>
      </c>
      <c r="I31" s="67">
        <v>89533</v>
      </c>
      <c r="J31" s="67">
        <v>9188</v>
      </c>
      <c r="K31" s="67">
        <v>324509</v>
      </c>
      <c r="M31" s="154" t="s">
        <v>969</v>
      </c>
      <c r="N31" s="274">
        <v>1985001</v>
      </c>
    </row>
    <row r="32" spans="2:14" ht="27" customHeight="1" hidden="1">
      <c r="B32" s="71" t="s">
        <v>963</v>
      </c>
      <c r="C32" s="67">
        <v>672649</v>
      </c>
      <c r="D32" s="67">
        <v>95634</v>
      </c>
      <c r="E32" s="67">
        <v>3700</v>
      </c>
      <c r="F32" s="67">
        <v>490697</v>
      </c>
      <c r="G32" s="67"/>
      <c r="H32" s="67">
        <v>37661</v>
      </c>
      <c r="I32" s="67">
        <v>8230</v>
      </c>
      <c r="J32" s="67">
        <v>6779</v>
      </c>
      <c r="K32" s="67">
        <v>29948</v>
      </c>
      <c r="M32" s="154" t="s">
        <v>970</v>
      </c>
      <c r="N32" s="274">
        <v>2829536</v>
      </c>
    </row>
    <row r="33" spans="2:14" ht="27" customHeight="1" hidden="1">
      <c r="B33" s="71"/>
      <c r="C33" s="67"/>
      <c r="D33" s="67"/>
      <c r="E33" s="67"/>
      <c r="F33" s="67"/>
      <c r="G33" s="67"/>
      <c r="H33" s="67"/>
      <c r="I33" s="67"/>
      <c r="J33" s="67"/>
      <c r="K33" s="67"/>
      <c r="M33" s="154" t="s">
        <v>971</v>
      </c>
      <c r="N33" s="274">
        <v>3306964</v>
      </c>
    </row>
    <row r="34" spans="2:14" ht="27" customHeight="1">
      <c r="B34" s="71"/>
      <c r="C34" s="67"/>
      <c r="D34" s="67"/>
      <c r="E34" s="67"/>
      <c r="F34" s="67"/>
      <c r="G34" s="67"/>
      <c r="H34" s="67"/>
      <c r="I34" s="67"/>
      <c r="J34" s="67"/>
      <c r="K34" s="67"/>
      <c r="M34" s="154"/>
      <c r="N34" s="274"/>
    </row>
    <row r="35" spans="2:11" ht="27" customHeight="1">
      <c r="B35" s="69" t="s">
        <v>972</v>
      </c>
      <c r="C35" s="67">
        <v>3879764</v>
      </c>
      <c r="D35" s="67">
        <v>560570</v>
      </c>
      <c r="E35" s="67">
        <v>15867</v>
      </c>
      <c r="F35" s="67">
        <v>2544495</v>
      </c>
      <c r="G35" s="150">
        <v>0</v>
      </c>
      <c r="H35" s="67">
        <v>146598</v>
      </c>
      <c r="I35" s="67">
        <v>69961</v>
      </c>
      <c r="J35" s="67">
        <v>38460</v>
      </c>
      <c r="K35" s="67">
        <v>503813</v>
      </c>
    </row>
    <row r="36" spans="2:11" ht="27" customHeight="1" hidden="1">
      <c r="B36" s="71" t="s">
        <v>965</v>
      </c>
      <c r="C36" s="67">
        <v>745106</v>
      </c>
      <c r="D36" s="67">
        <v>93483</v>
      </c>
      <c r="E36" s="67">
        <v>4020</v>
      </c>
      <c r="F36" s="67">
        <v>532709</v>
      </c>
      <c r="G36" s="150">
        <v>0</v>
      </c>
      <c r="H36" s="67">
        <v>34775</v>
      </c>
      <c r="I36" s="67">
        <v>4004</v>
      </c>
      <c r="J36" s="67">
        <v>10437</v>
      </c>
      <c r="K36" s="67">
        <v>65678</v>
      </c>
    </row>
    <row r="37" spans="2:11" ht="27" customHeight="1" hidden="1">
      <c r="B37" s="71" t="s">
        <v>961</v>
      </c>
      <c r="C37" s="67">
        <v>1221805</v>
      </c>
      <c r="D37" s="67">
        <v>89106</v>
      </c>
      <c r="E37" s="67">
        <v>5050</v>
      </c>
      <c r="F37" s="67">
        <v>685305</v>
      </c>
      <c r="G37" s="150">
        <v>0</v>
      </c>
      <c r="H37" s="67">
        <v>39371</v>
      </c>
      <c r="I37" s="67">
        <v>22452</v>
      </c>
      <c r="J37" s="67">
        <v>9791</v>
      </c>
      <c r="K37" s="67">
        <v>370730</v>
      </c>
    </row>
    <row r="38" spans="2:11" ht="27" customHeight="1" hidden="1">
      <c r="B38" s="71" t="s">
        <v>962</v>
      </c>
      <c r="C38" s="67">
        <v>1219198</v>
      </c>
      <c r="D38" s="67">
        <v>337508</v>
      </c>
      <c r="E38" s="67">
        <v>3260</v>
      </c>
      <c r="F38" s="67">
        <v>741723</v>
      </c>
      <c r="G38" s="150">
        <v>0</v>
      </c>
      <c r="H38" s="67">
        <v>33924</v>
      </c>
      <c r="I38" s="67">
        <v>41398</v>
      </c>
      <c r="J38" s="67">
        <v>9381</v>
      </c>
      <c r="K38" s="67">
        <v>52004</v>
      </c>
    </row>
    <row r="39" spans="2:11" ht="27" customHeight="1" hidden="1">
      <c r="B39" s="71" t="s">
        <v>963</v>
      </c>
      <c r="C39" s="67">
        <v>693655</v>
      </c>
      <c r="D39" s="67">
        <v>40473</v>
      </c>
      <c r="E39" s="67">
        <v>3537</v>
      </c>
      <c r="F39" s="67">
        <v>584758</v>
      </c>
      <c r="G39" s="150">
        <v>0</v>
      </c>
      <c r="H39" s="67">
        <v>38528</v>
      </c>
      <c r="I39" s="67">
        <v>2107</v>
      </c>
      <c r="J39" s="67">
        <v>8851</v>
      </c>
      <c r="K39" s="67">
        <v>15401</v>
      </c>
    </row>
    <row r="40" spans="2:11" ht="27" customHeight="1">
      <c r="B40" s="69" t="s">
        <v>973</v>
      </c>
      <c r="C40" s="67">
        <v>3148250</v>
      </c>
      <c r="D40" s="67">
        <v>401283</v>
      </c>
      <c r="E40" s="67">
        <v>16038</v>
      </c>
      <c r="F40" s="67">
        <v>1413893</v>
      </c>
      <c r="G40" s="67">
        <v>159931</v>
      </c>
      <c r="H40" s="67">
        <v>223828</v>
      </c>
      <c r="I40" s="67">
        <v>78362</v>
      </c>
      <c r="J40" s="67">
        <v>31456</v>
      </c>
      <c r="K40" s="67">
        <v>823459</v>
      </c>
    </row>
    <row r="41" spans="2:12" ht="27" customHeight="1">
      <c r="B41" s="71" t="s">
        <v>965</v>
      </c>
      <c r="C41" s="67">
        <v>667229</v>
      </c>
      <c r="D41" s="67">
        <v>44687</v>
      </c>
      <c r="E41" s="67">
        <v>3922</v>
      </c>
      <c r="F41" s="67">
        <v>484631</v>
      </c>
      <c r="G41" s="67">
        <v>34398</v>
      </c>
      <c r="H41" s="67">
        <v>36210</v>
      </c>
      <c r="I41" s="67">
        <v>2281</v>
      </c>
      <c r="J41" s="67">
        <v>11415</v>
      </c>
      <c r="K41" s="67">
        <v>49685</v>
      </c>
      <c r="L41" s="23"/>
    </row>
    <row r="42" spans="2:12" ht="27" customHeight="1">
      <c r="B42" s="71" t="s">
        <v>974</v>
      </c>
      <c r="C42" s="67">
        <v>1046307</v>
      </c>
      <c r="D42" s="67">
        <v>81417</v>
      </c>
      <c r="E42" s="67">
        <v>5000</v>
      </c>
      <c r="F42" s="67">
        <v>548738</v>
      </c>
      <c r="G42" s="67">
        <v>43604</v>
      </c>
      <c r="H42" s="67">
        <v>57159</v>
      </c>
      <c r="I42" s="67">
        <v>15341</v>
      </c>
      <c r="J42" s="67">
        <v>10513</v>
      </c>
      <c r="K42" s="67">
        <v>284535</v>
      </c>
      <c r="L42" s="23"/>
    </row>
    <row r="43" spans="2:12" ht="27" customHeight="1">
      <c r="B43" s="71" t="s">
        <v>962</v>
      </c>
      <c r="C43" s="67">
        <v>1222250</v>
      </c>
      <c r="D43" s="67">
        <v>213961</v>
      </c>
      <c r="E43" s="67">
        <v>3720</v>
      </c>
      <c r="F43" s="67">
        <v>380524</v>
      </c>
      <c r="G43" s="67">
        <v>35518</v>
      </c>
      <c r="H43" s="67">
        <v>48168</v>
      </c>
      <c r="I43" s="67">
        <v>58552</v>
      </c>
      <c r="J43" s="67">
        <v>9528</v>
      </c>
      <c r="K43" s="67">
        <v>472279</v>
      </c>
      <c r="L43" s="23"/>
    </row>
    <row r="44" spans="2:12" ht="27" customHeight="1">
      <c r="B44" s="71" t="s">
        <v>963</v>
      </c>
      <c r="C44" s="67">
        <v>212464</v>
      </c>
      <c r="D44" s="67">
        <v>61218</v>
      </c>
      <c r="E44" s="67">
        <v>3396</v>
      </c>
      <c r="F44" s="150">
        <v>0</v>
      </c>
      <c r="G44" s="67">
        <v>46411</v>
      </c>
      <c r="H44" s="67">
        <v>82291</v>
      </c>
      <c r="I44" s="67">
        <v>2188</v>
      </c>
      <c r="J44" s="150">
        <v>0</v>
      </c>
      <c r="K44" s="67">
        <v>16960</v>
      </c>
      <c r="L44" s="23"/>
    </row>
    <row r="45" spans="2:12" ht="27" customHeight="1">
      <c r="B45" s="69" t="s">
        <v>158</v>
      </c>
      <c r="C45" s="67"/>
      <c r="D45" s="67"/>
      <c r="E45" s="67"/>
      <c r="F45" s="67"/>
      <c r="G45" s="67"/>
      <c r="H45" s="67"/>
      <c r="I45" s="67"/>
      <c r="J45" s="67"/>
      <c r="K45" s="67"/>
      <c r="L45" s="23"/>
    </row>
    <row r="46" spans="2:12" ht="27" customHeight="1" thickBot="1">
      <c r="B46" s="71" t="s">
        <v>965</v>
      </c>
      <c r="C46" s="67">
        <v>343824</v>
      </c>
      <c r="D46" s="67">
        <v>69531</v>
      </c>
      <c r="E46" s="67">
        <v>4648</v>
      </c>
      <c r="F46" s="150">
        <v>41419</v>
      </c>
      <c r="G46" s="67">
        <v>42219</v>
      </c>
      <c r="H46" s="67">
        <v>51056</v>
      </c>
      <c r="I46" s="67">
        <v>989</v>
      </c>
      <c r="J46" s="150">
        <v>4116</v>
      </c>
      <c r="K46" s="67">
        <v>129846</v>
      </c>
      <c r="L46" s="23"/>
    </row>
    <row r="47" spans="2:11" ht="27" customHeight="1" thickBot="1">
      <c r="B47" s="740" t="s">
        <v>975</v>
      </c>
      <c r="C47" s="925">
        <f>(C46-C44)/C44*100</f>
        <v>61.82694480006025</v>
      </c>
      <c r="D47" s="916">
        <f aca="true" t="shared" si="0" ref="D47:K47">(D46-D44)/D44*100</f>
        <v>13.57933940997746</v>
      </c>
      <c r="E47" s="916">
        <f t="shared" si="0"/>
        <v>36.86690223792697</v>
      </c>
      <c r="F47" s="967">
        <v>0</v>
      </c>
      <c r="G47" s="916">
        <f t="shared" si="0"/>
        <v>-9.032341470772016</v>
      </c>
      <c r="H47" s="916">
        <f t="shared" si="0"/>
        <v>-37.95676319403094</v>
      </c>
      <c r="I47" s="916">
        <f t="shared" si="0"/>
        <v>-54.798903107861065</v>
      </c>
      <c r="J47" s="967">
        <v>0</v>
      </c>
      <c r="K47" s="916">
        <f t="shared" si="0"/>
        <v>665.6014150943396</v>
      </c>
    </row>
    <row r="48" spans="2:11" ht="27" customHeight="1" thickBot="1">
      <c r="B48" s="553"/>
      <c r="C48" s="925"/>
      <c r="D48" s="916"/>
      <c r="E48" s="916"/>
      <c r="F48" s="968"/>
      <c r="G48" s="916"/>
      <c r="H48" s="916"/>
      <c r="I48" s="916"/>
      <c r="J48" s="968"/>
      <c r="K48" s="916"/>
    </row>
    <row r="49" spans="2:12" ht="27" customHeight="1" thickBot="1">
      <c r="B49" s="1047" t="s">
        <v>976</v>
      </c>
      <c r="C49" s="925">
        <f>(C46-C41)/C41*100</f>
        <v>-48.469865668308785</v>
      </c>
      <c r="D49" s="916">
        <f aca="true" t="shared" si="1" ref="D49:K49">(D46-D41)/D41*100</f>
        <v>55.59558708349185</v>
      </c>
      <c r="E49" s="916">
        <f t="shared" si="1"/>
        <v>18.51096379398266</v>
      </c>
      <c r="F49" s="916">
        <f t="shared" si="1"/>
        <v>-91.45349760952148</v>
      </c>
      <c r="G49" s="916">
        <f t="shared" si="1"/>
        <v>22.73678702250131</v>
      </c>
      <c r="H49" s="916">
        <f t="shared" si="1"/>
        <v>40.99972383319525</v>
      </c>
      <c r="I49" s="916">
        <f t="shared" si="1"/>
        <v>-56.641823761508114</v>
      </c>
      <c r="J49" s="916">
        <f t="shared" si="1"/>
        <v>-63.942181340341655</v>
      </c>
      <c r="K49" s="916">
        <f t="shared" si="1"/>
        <v>161.33843212237093</v>
      </c>
      <c r="L49" s="1046"/>
    </row>
    <row r="50" spans="2:18" ht="17.25" thickBot="1">
      <c r="B50" s="594"/>
      <c r="C50" s="925"/>
      <c r="D50" s="916"/>
      <c r="E50" s="916"/>
      <c r="F50" s="916"/>
      <c r="G50" s="916"/>
      <c r="H50" s="916"/>
      <c r="I50" s="916"/>
      <c r="J50" s="916"/>
      <c r="K50" s="916"/>
      <c r="L50" s="1046"/>
      <c r="P50" s="275" t="s">
        <v>977</v>
      </c>
      <c r="Q50" s="274">
        <v>69531</v>
      </c>
      <c r="R50">
        <f aca="true" t="shared" si="2" ref="R50:R57">(Q50/$Q$58)*100</f>
        <v>20.222846572665084</v>
      </c>
    </row>
    <row r="51" spans="1:18" ht="16.5">
      <c r="A51" s="122"/>
      <c r="B51" s="7" t="s">
        <v>978</v>
      </c>
      <c r="C51" s="118"/>
      <c r="D51" s="15"/>
      <c r="E51" s="15"/>
      <c r="F51" s="15"/>
      <c r="G51" s="15"/>
      <c r="H51" s="15"/>
      <c r="I51" s="118"/>
      <c r="J51" s="15"/>
      <c r="K51" s="15"/>
      <c r="M51" s="154" t="s">
        <v>979</v>
      </c>
      <c r="N51" s="274">
        <v>3388581</v>
      </c>
      <c r="P51" s="275" t="s">
        <v>980</v>
      </c>
      <c r="Q51" s="274">
        <v>4648</v>
      </c>
      <c r="R51">
        <f t="shared" si="2"/>
        <v>1.3518544371538928</v>
      </c>
    </row>
    <row r="52" spans="13:18" ht="16.5">
      <c r="M52" s="154" t="s">
        <v>981</v>
      </c>
      <c r="N52" s="274">
        <v>2656877</v>
      </c>
      <c r="P52" s="275" t="s">
        <v>982</v>
      </c>
      <c r="Q52" s="274">
        <v>41419</v>
      </c>
      <c r="R52">
        <f t="shared" si="2"/>
        <v>12.046570338312625</v>
      </c>
    </row>
    <row r="53" spans="1:18" ht="16.5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M53" s="277" t="s">
        <v>983</v>
      </c>
      <c r="N53" s="259">
        <v>3001960</v>
      </c>
      <c r="P53" s="278" t="s">
        <v>984</v>
      </c>
      <c r="Q53" s="274">
        <v>42219</v>
      </c>
      <c r="R53">
        <f t="shared" si="2"/>
        <v>12.279247521987994</v>
      </c>
    </row>
    <row r="54" spans="13:18" ht="16.5">
      <c r="M54" s="277" t="s">
        <v>985</v>
      </c>
      <c r="N54" s="274">
        <v>2789727</v>
      </c>
      <c r="P54" s="275" t="s">
        <v>986</v>
      </c>
      <c r="Q54" s="274">
        <v>51056</v>
      </c>
      <c r="R54">
        <f t="shared" si="2"/>
        <v>14.849457862162035</v>
      </c>
    </row>
    <row r="55" spans="1:18" ht="16.5">
      <c r="A55" s="211" t="s">
        <v>997</v>
      </c>
      <c r="B55" s="994" t="s">
        <v>987</v>
      </c>
      <c r="C55" s="994"/>
      <c r="D55" s="994"/>
      <c r="E55" s="994"/>
      <c r="F55" s="994"/>
      <c r="G55" s="994"/>
      <c r="H55" s="994"/>
      <c r="I55" s="994"/>
      <c r="J55" s="994"/>
      <c r="K55" s="994"/>
      <c r="M55" s="277" t="s">
        <v>988</v>
      </c>
      <c r="N55" s="67">
        <v>3687902</v>
      </c>
      <c r="P55" s="275" t="s">
        <v>989</v>
      </c>
      <c r="Q55" s="274">
        <v>989</v>
      </c>
      <c r="R55">
        <f t="shared" si="2"/>
        <v>0.28764716831867465</v>
      </c>
    </row>
    <row r="56" spans="3:18" ht="16.5">
      <c r="C56" s="120"/>
      <c r="D56" s="120"/>
      <c r="E56" s="120"/>
      <c r="F56" s="120"/>
      <c r="G56" s="120"/>
      <c r="H56" s="120"/>
      <c r="I56" s="120"/>
      <c r="J56" s="120"/>
      <c r="K56" s="120"/>
      <c r="M56" s="277" t="s">
        <v>993</v>
      </c>
      <c r="N56" s="274">
        <v>3879764</v>
      </c>
      <c r="P56" s="275" t="s">
        <v>990</v>
      </c>
      <c r="Q56" s="274">
        <v>4116</v>
      </c>
      <c r="R56">
        <f t="shared" si="2"/>
        <v>1.1971241100097725</v>
      </c>
    </row>
    <row r="57" spans="3:18" ht="16.5">
      <c r="C57" s="120"/>
      <c r="D57" s="120"/>
      <c r="E57" s="120"/>
      <c r="F57" s="120"/>
      <c r="G57" s="120"/>
      <c r="H57" s="120"/>
      <c r="I57" s="120"/>
      <c r="J57" s="120"/>
      <c r="K57" s="120"/>
      <c r="M57" s="277" t="s">
        <v>991</v>
      </c>
      <c r="N57" s="274">
        <v>3148250</v>
      </c>
      <c r="P57" s="275" t="s">
        <v>992</v>
      </c>
      <c r="Q57" s="274">
        <v>129846</v>
      </c>
      <c r="R57">
        <f t="shared" si="2"/>
        <v>37.76525198938992</v>
      </c>
    </row>
    <row r="58" spans="3:18" ht="16.5">
      <c r="C58" s="120"/>
      <c r="D58" s="120"/>
      <c r="E58" s="120"/>
      <c r="F58" s="120"/>
      <c r="G58" s="120"/>
      <c r="H58" s="120"/>
      <c r="I58" s="120"/>
      <c r="J58" s="120"/>
      <c r="K58" s="120"/>
      <c r="Q58" s="79">
        <f>SUM(Q28:Q57)</f>
        <v>343824</v>
      </c>
      <c r="R58">
        <f>SUM(R50:R57)</f>
        <v>100</v>
      </c>
    </row>
    <row r="59" spans="3:11" ht="16.5">
      <c r="C59" s="120"/>
      <c r="D59" s="120"/>
      <c r="E59" s="120"/>
      <c r="F59" s="120"/>
      <c r="G59" s="120"/>
      <c r="H59" s="120"/>
      <c r="I59" s="120"/>
      <c r="J59" s="120"/>
      <c r="K59" s="120"/>
    </row>
    <row r="60" spans="3:11" ht="16.5">
      <c r="C60" s="120"/>
      <c r="D60" s="120"/>
      <c r="E60" s="120"/>
      <c r="F60" s="120"/>
      <c r="G60" s="120"/>
      <c r="H60" s="120"/>
      <c r="I60" s="120"/>
      <c r="J60" s="120"/>
      <c r="K60" s="120"/>
    </row>
    <row r="61" spans="3:11" ht="16.5">
      <c r="C61" s="15"/>
      <c r="D61" s="15"/>
      <c r="E61" s="15"/>
      <c r="F61" s="15"/>
      <c r="G61" s="15"/>
      <c r="H61" s="15"/>
      <c r="I61" s="15"/>
      <c r="J61" s="15"/>
      <c r="K61" s="15"/>
    </row>
    <row r="62" spans="3:11" ht="16.5">
      <c r="C62" s="15"/>
      <c r="D62" s="15"/>
      <c r="E62" s="15"/>
      <c r="F62" s="15"/>
      <c r="G62" s="15"/>
      <c r="H62" s="15"/>
      <c r="I62" s="15"/>
      <c r="J62" s="15"/>
      <c r="K62" s="15"/>
    </row>
  </sheetData>
  <mergeCells count="24">
    <mergeCell ref="L49:L50"/>
    <mergeCell ref="B1:J1"/>
    <mergeCell ref="B49:B50"/>
    <mergeCell ref="J49:J50"/>
    <mergeCell ref="K49:K50"/>
    <mergeCell ref="F47:F48"/>
    <mergeCell ref="H47:H48"/>
    <mergeCell ref="I47:I48"/>
    <mergeCell ref="J47:J48"/>
    <mergeCell ref="G47:G48"/>
    <mergeCell ref="A2:A5"/>
    <mergeCell ref="C47:C48"/>
    <mergeCell ref="D47:D48"/>
    <mergeCell ref="E47:E48"/>
    <mergeCell ref="B47:B48"/>
    <mergeCell ref="B55:K55"/>
    <mergeCell ref="K47:K48"/>
    <mergeCell ref="C49:C50"/>
    <mergeCell ref="D49:D50"/>
    <mergeCell ref="E49:E50"/>
    <mergeCell ref="F49:F50"/>
    <mergeCell ref="H49:H50"/>
    <mergeCell ref="I49:I50"/>
    <mergeCell ref="G49:G50"/>
  </mergeCells>
  <printOptions/>
  <pageMargins left="0.7480314960629921" right="0.7480314960629921" top="0.5905511811023623" bottom="0.3937007874015748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showGridLines="0" zoomScaleSheetLayoutView="100" workbookViewId="0" topLeftCell="A1">
      <selection activeCell="A1" sqref="A1:L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8.125" style="0" customWidth="1"/>
    <col min="6" max="11" width="8.625" style="0" customWidth="1"/>
    <col min="12" max="12" width="2.625" style="0" customWidth="1"/>
  </cols>
  <sheetData>
    <row r="1" spans="1:12" ht="49.5" customHeight="1">
      <c r="A1" s="617" t="s">
        <v>219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2" spans="2:12" ht="64.5" customHeight="1">
      <c r="B2" s="619" t="s">
        <v>220</v>
      </c>
      <c r="C2" s="619"/>
      <c r="D2" s="619"/>
      <c r="E2" s="619"/>
      <c r="F2" s="619"/>
      <c r="G2" s="619"/>
      <c r="H2" s="619"/>
      <c r="I2" s="619"/>
      <c r="J2" s="619"/>
      <c r="K2" s="619"/>
      <c r="L2" s="286"/>
    </row>
    <row r="3" spans="1:12" ht="4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2:11" ht="24.75" customHeight="1">
      <c r="B4" s="293" t="s">
        <v>221</v>
      </c>
      <c r="C4" s="294"/>
      <c r="D4" s="294"/>
      <c r="E4" s="294"/>
      <c r="F4" s="294"/>
      <c r="G4" s="294"/>
      <c r="H4" s="294"/>
      <c r="I4" s="294"/>
      <c r="J4" s="294"/>
      <c r="K4" s="294"/>
    </row>
    <row r="5" spans="2:11" ht="24.75" customHeight="1" thickBot="1">
      <c r="B5" s="295" t="s">
        <v>222</v>
      </c>
      <c r="C5" s="294"/>
      <c r="D5" s="294"/>
      <c r="E5" s="294"/>
      <c r="F5" s="294"/>
      <c r="G5" s="294"/>
      <c r="H5" s="294"/>
      <c r="I5" s="294"/>
      <c r="J5" s="294"/>
      <c r="K5" s="294"/>
    </row>
    <row r="6" spans="2:11" ht="19.5" customHeight="1">
      <c r="B6" s="595" t="s">
        <v>223</v>
      </c>
      <c r="C6" s="296" t="s">
        <v>224</v>
      </c>
      <c r="D6" s="647" t="s">
        <v>225</v>
      </c>
      <c r="E6" s="647" t="s">
        <v>226</v>
      </c>
      <c r="F6" s="612" t="s">
        <v>227</v>
      </c>
      <c r="G6" s="613"/>
      <c r="H6" s="607"/>
      <c r="I6" s="647" t="s">
        <v>228</v>
      </c>
      <c r="J6" s="647" t="s">
        <v>229</v>
      </c>
      <c r="K6" s="297" t="s">
        <v>230</v>
      </c>
    </row>
    <row r="7" spans="2:11" ht="19.5" customHeight="1">
      <c r="B7" s="596"/>
      <c r="C7" s="298" t="s">
        <v>192</v>
      </c>
      <c r="D7" s="648"/>
      <c r="E7" s="648"/>
      <c r="F7" s="608" t="s">
        <v>231</v>
      </c>
      <c r="G7" s="609"/>
      <c r="H7" s="610"/>
      <c r="I7" s="648"/>
      <c r="J7" s="648"/>
      <c r="K7" s="300" t="s">
        <v>194</v>
      </c>
    </row>
    <row r="8" spans="2:11" ht="19.5" customHeight="1">
      <c r="B8" s="596"/>
      <c r="C8" s="301" t="s">
        <v>232</v>
      </c>
      <c r="D8" s="648"/>
      <c r="E8" s="648"/>
      <c r="F8" s="606" t="s">
        <v>233</v>
      </c>
      <c r="G8" s="590" t="s">
        <v>234</v>
      </c>
      <c r="H8" s="590" t="s">
        <v>235</v>
      </c>
      <c r="I8" s="616" t="s">
        <v>236</v>
      </c>
      <c r="J8" s="303" t="s">
        <v>237</v>
      </c>
      <c r="K8" s="304" t="s">
        <v>232</v>
      </c>
    </row>
    <row r="9" spans="2:11" ht="19.5" customHeight="1">
      <c r="B9" s="592" t="s">
        <v>238</v>
      </c>
      <c r="C9" s="597" t="s">
        <v>201</v>
      </c>
      <c r="D9" s="620" t="s">
        <v>239</v>
      </c>
      <c r="E9" s="620" t="s">
        <v>240</v>
      </c>
      <c r="F9" s="648"/>
      <c r="G9" s="591"/>
      <c r="H9" s="591"/>
      <c r="I9" s="616"/>
      <c r="J9" s="621" t="s">
        <v>241</v>
      </c>
      <c r="K9" s="614" t="s">
        <v>204</v>
      </c>
    </row>
    <row r="10" spans="2:11" ht="19.5" customHeight="1">
      <c r="B10" s="593"/>
      <c r="C10" s="598"/>
      <c r="D10" s="620"/>
      <c r="E10" s="620"/>
      <c r="F10" s="603" t="s">
        <v>205</v>
      </c>
      <c r="G10" s="603" t="s">
        <v>242</v>
      </c>
      <c r="H10" s="603" t="s">
        <v>243</v>
      </c>
      <c r="I10" s="622" t="s">
        <v>208</v>
      </c>
      <c r="J10" s="622"/>
      <c r="K10" s="614"/>
    </row>
    <row r="11" spans="2:11" ht="19.5" customHeight="1" thickBot="1">
      <c r="B11" s="594"/>
      <c r="C11" s="599"/>
      <c r="D11" s="600"/>
      <c r="E11" s="611"/>
      <c r="F11" s="604"/>
      <c r="G11" s="605"/>
      <c r="H11" s="605"/>
      <c r="I11" s="623"/>
      <c r="J11" s="623"/>
      <c r="K11" s="615"/>
    </row>
    <row r="12" spans="2:11" ht="24.75" customHeight="1" hidden="1">
      <c r="B12" s="306" t="s">
        <v>244</v>
      </c>
      <c r="C12" s="307">
        <v>2137.4615</v>
      </c>
      <c r="D12" s="1">
        <v>235</v>
      </c>
      <c r="E12" s="2">
        <v>108942</v>
      </c>
      <c r="F12" s="2">
        <f>SUM(G12:H12)</f>
        <v>462509</v>
      </c>
      <c r="G12" s="2">
        <v>240260</v>
      </c>
      <c r="H12" s="2">
        <v>222249</v>
      </c>
      <c r="I12" s="3">
        <f>(G12/H12)*100</f>
        <v>108.10397347119671</v>
      </c>
      <c r="J12" s="3">
        <f>(F12/E12)</f>
        <v>4.245460887444695</v>
      </c>
      <c r="K12" s="308">
        <f>(F12/C12)</f>
        <v>216.3823769457368</v>
      </c>
    </row>
    <row r="13" spans="2:11" ht="20.25" customHeight="1" hidden="1">
      <c r="B13" s="309" t="s">
        <v>245</v>
      </c>
      <c r="C13" s="307">
        <v>2137.4615</v>
      </c>
      <c r="D13" s="1">
        <v>235</v>
      </c>
      <c r="E13" s="2">
        <v>111928</v>
      </c>
      <c r="F13" s="2">
        <f>SUM(G13:H13)</f>
        <v>464359</v>
      </c>
      <c r="G13" s="2">
        <v>240698</v>
      </c>
      <c r="H13" s="2">
        <v>223661</v>
      </c>
      <c r="I13" s="3">
        <f>(G13/H13)*100</f>
        <v>107.61733158664228</v>
      </c>
      <c r="J13" s="3">
        <f>(F13/E13)</f>
        <v>4.148729540418841</v>
      </c>
      <c r="K13" s="308">
        <f>(F13/C13)</f>
        <v>217.24788961111113</v>
      </c>
    </row>
    <row r="14" spans="2:11" ht="22.5" customHeight="1" hidden="1">
      <c r="B14" s="309" t="s">
        <v>246</v>
      </c>
      <c r="C14" s="307">
        <v>2137.4615</v>
      </c>
      <c r="D14" s="1">
        <v>235</v>
      </c>
      <c r="E14" s="2">
        <v>116220</v>
      </c>
      <c r="F14" s="2">
        <f>SUM(G14:H14)</f>
        <v>465043</v>
      </c>
      <c r="G14" s="2">
        <v>241017</v>
      </c>
      <c r="H14" s="2">
        <v>224026</v>
      </c>
      <c r="I14" s="3">
        <f>(G14/H14)*100</f>
        <v>107.58438752644783</v>
      </c>
      <c r="J14" s="3">
        <f>(F14/E14)</f>
        <v>4.001402512476338</v>
      </c>
      <c r="K14" s="308">
        <f>(F14/C14)</f>
        <v>217.56789537495763</v>
      </c>
    </row>
    <row r="15" spans="2:11" ht="22.5" customHeight="1" hidden="1">
      <c r="B15" s="309" t="s">
        <v>248</v>
      </c>
      <c r="C15" s="307">
        <v>2137.4615</v>
      </c>
      <c r="D15" s="1">
        <v>235</v>
      </c>
      <c r="E15" s="2">
        <v>120022</v>
      </c>
      <c r="F15" s="2">
        <f>SUM(G15:H15)</f>
        <v>465120</v>
      </c>
      <c r="G15" s="2">
        <v>241321</v>
      </c>
      <c r="H15" s="2">
        <v>223799</v>
      </c>
      <c r="I15" s="3">
        <f>(G15/H15)*100</f>
        <v>107.82934686928895</v>
      </c>
      <c r="J15" s="3">
        <f>(F15/E15)</f>
        <v>3.875289530252787</v>
      </c>
      <c r="K15" s="308">
        <f>(F15/C15)</f>
        <v>217.60391941562457</v>
      </c>
    </row>
    <row r="16" spans="2:11" ht="9.75" customHeight="1" hidden="1">
      <c r="B16" s="309"/>
      <c r="C16" s="307"/>
      <c r="D16" s="1"/>
      <c r="E16" s="2"/>
      <c r="F16" s="2"/>
      <c r="G16" s="2"/>
      <c r="H16" s="2"/>
      <c r="I16" s="3"/>
      <c r="J16" s="3"/>
      <c r="K16" s="308"/>
    </row>
    <row r="17" spans="2:11" ht="22.5" customHeight="1" hidden="1">
      <c r="B17" s="309" t="s">
        <v>250</v>
      </c>
      <c r="C17" s="310">
        <v>2143.6251</v>
      </c>
      <c r="D17" s="1">
        <v>235</v>
      </c>
      <c r="E17" s="2">
        <v>123962</v>
      </c>
      <c r="F17" s="2">
        <f aca="true" t="shared" si="0" ref="F17:F26">SUM(G17:H17)</f>
        <v>466603</v>
      </c>
      <c r="G17" s="2">
        <v>241958</v>
      </c>
      <c r="H17" s="2">
        <v>224645</v>
      </c>
      <c r="I17" s="3">
        <f aca="true" t="shared" si="1" ref="I17:I26">(G17/H17)*100</f>
        <v>107.70682632598098</v>
      </c>
      <c r="J17" s="3">
        <f aca="true" t="shared" si="2" ref="J17:J26">(F17/E17)</f>
        <v>3.7640809280263308</v>
      </c>
      <c r="K17" s="308">
        <f aca="true" t="shared" si="3" ref="K17:K26">(F17/C17)</f>
        <v>217.67005807125506</v>
      </c>
    </row>
    <row r="18" spans="2:11" ht="22.5" customHeight="1" hidden="1">
      <c r="B18" s="309" t="s">
        <v>252</v>
      </c>
      <c r="C18" s="310">
        <v>2143.6251</v>
      </c>
      <c r="D18" s="1">
        <v>235</v>
      </c>
      <c r="E18" s="2">
        <v>127466</v>
      </c>
      <c r="F18" s="2">
        <f t="shared" si="0"/>
        <v>465627</v>
      </c>
      <c r="G18" s="2">
        <v>241261</v>
      </c>
      <c r="H18" s="2">
        <v>224366</v>
      </c>
      <c r="I18" s="3">
        <f t="shared" si="1"/>
        <v>107.53010705721901</v>
      </c>
      <c r="J18" s="3">
        <f t="shared" si="2"/>
        <v>3.6529505907457676</v>
      </c>
      <c r="K18" s="308">
        <f t="shared" si="3"/>
        <v>217.21475457625493</v>
      </c>
    </row>
    <row r="19" spans="2:11" ht="22.5" customHeight="1">
      <c r="B19" s="309" t="s">
        <v>254</v>
      </c>
      <c r="C19" s="310">
        <v>2143.6251</v>
      </c>
      <c r="D19" s="1">
        <v>235</v>
      </c>
      <c r="E19" s="2">
        <v>130059</v>
      </c>
      <c r="F19" s="2">
        <f t="shared" si="0"/>
        <v>465004</v>
      </c>
      <c r="G19" s="2">
        <v>240727</v>
      </c>
      <c r="H19" s="2">
        <v>224277</v>
      </c>
      <c r="I19" s="3">
        <f t="shared" si="1"/>
        <v>107.33467988246676</v>
      </c>
      <c r="J19" s="3">
        <f t="shared" si="2"/>
        <v>3.575331195841887</v>
      </c>
      <c r="K19" s="308">
        <f t="shared" si="3"/>
        <v>216.9241253986063</v>
      </c>
    </row>
    <row r="20" spans="2:11" ht="22.5" customHeight="1">
      <c r="B20" s="309" t="s">
        <v>256</v>
      </c>
      <c r="C20" s="310">
        <v>2143.6251</v>
      </c>
      <c r="D20" s="1">
        <v>235</v>
      </c>
      <c r="E20" s="2">
        <v>133143</v>
      </c>
      <c r="F20" s="2">
        <f t="shared" si="0"/>
        <v>465186</v>
      </c>
      <c r="G20" s="2">
        <v>240691</v>
      </c>
      <c r="H20" s="2">
        <v>224495</v>
      </c>
      <c r="I20" s="3">
        <f t="shared" si="1"/>
        <v>107.21441457493486</v>
      </c>
      <c r="J20" s="3">
        <f t="shared" si="2"/>
        <v>3.4938825172934362</v>
      </c>
      <c r="K20" s="308">
        <f t="shared" si="3"/>
        <v>217.00902830443624</v>
      </c>
    </row>
    <row r="21" spans="2:11" ht="22.5" customHeight="1">
      <c r="B21" s="309" t="s">
        <v>258</v>
      </c>
      <c r="C21" s="310">
        <v>2143.6251</v>
      </c>
      <c r="D21" s="1">
        <v>237</v>
      </c>
      <c r="E21" s="2">
        <v>134568</v>
      </c>
      <c r="F21" s="2">
        <f t="shared" si="0"/>
        <v>465799</v>
      </c>
      <c r="G21" s="2">
        <v>240529</v>
      </c>
      <c r="H21" s="2">
        <v>225270</v>
      </c>
      <c r="I21" s="3">
        <f t="shared" si="1"/>
        <v>106.77364939849959</v>
      </c>
      <c r="J21" s="3">
        <f t="shared" si="2"/>
        <v>3.461439569585637</v>
      </c>
      <c r="K21" s="308">
        <f t="shared" si="3"/>
        <v>217.29499248725907</v>
      </c>
    </row>
    <row r="22" spans="2:11" ht="22.5" customHeight="1">
      <c r="B22" s="309" t="s">
        <v>260</v>
      </c>
      <c r="C22" s="310">
        <v>2143.6251</v>
      </c>
      <c r="D22" s="1">
        <v>237</v>
      </c>
      <c r="E22" s="2">
        <v>135914</v>
      </c>
      <c r="F22" s="2">
        <f t="shared" si="0"/>
        <v>464107</v>
      </c>
      <c r="G22" s="2">
        <v>239410</v>
      </c>
      <c r="H22" s="2">
        <v>224697</v>
      </c>
      <c r="I22" s="3">
        <f t="shared" si="1"/>
        <v>106.54792898881604</v>
      </c>
      <c r="J22" s="3">
        <f t="shared" si="2"/>
        <v>3.4147107729888018</v>
      </c>
      <c r="K22" s="308">
        <f t="shared" si="3"/>
        <v>216.50567536273016</v>
      </c>
    </row>
    <row r="23" spans="2:11" ht="21.75" customHeight="1" hidden="1">
      <c r="B23" s="309" t="s">
        <v>262</v>
      </c>
      <c r="C23" s="310">
        <v>2143.6251</v>
      </c>
      <c r="D23" s="1">
        <v>237</v>
      </c>
      <c r="E23" s="2">
        <v>134669</v>
      </c>
      <c r="F23" s="2">
        <f t="shared" si="0"/>
        <v>466015</v>
      </c>
      <c r="G23" s="2">
        <v>240495</v>
      </c>
      <c r="H23" s="2">
        <v>225520</v>
      </c>
      <c r="I23" s="3">
        <f t="shared" si="1"/>
        <v>106.64020929407592</v>
      </c>
      <c r="J23" s="3">
        <f t="shared" si="2"/>
        <v>3.460447467494375</v>
      </c>
      <c r="K23" s="308">
        <f t="shared" si="3"/>
        <v>217.3957563754968</v>
      </c>
    </row>
    <row r="24" spans="2:11" ht="21.75" customHeight="1" hidden="1">
      <c r="B24" s="309" t="s">
        <v>263</v>
      </c>
      <c r="C24" s="310">
        <v>2143.6251</v>
      </c>
      <c r="D24" s="1">
        <v>237</v>
      </c>
      <c r="E24" s="2">
        <v>134990</v>
      </c>
      <c r="F24" s="2">
        <f t="shared" si="0"/>
        <v>465150</v>
      </c>
      <c r="G24" s="2">
        <v>240026</v>
      </c>
      <c r="H24" s="2">
        <v>225124</v>
      </c>
      <c r="I24" s="3">
        <f t="shared" si="1"/>
        <v>106.61946305147384</v>
      </c>
      <c r="J24" s="3">
        <f t="shared" si="2"/>
        <v>3.4458108008000594</v>
      </c>
      <c r="K24" s="308">
        <f t="shared" si="3"/>
        <v>216.9922343230633</v>
      </c>
    </row>
    <row r="25" spans="2:11" ht="21.75" customHeight="1" hidden="1">
      <c r="B25" s="309" t="s">
        <v>264</v>
      </c>
      <c r="C25" s="310">
        <v>2143.6251</v>
      </c>
      <c r="D25" s="1">
        <v>237</v>
      </c>
      <c r="E25" s="2">
        <v>135562</v>
      </c>
      <c r="F25" s="2">
        <f t="shared" si="0"/>
        <v>464453</v>
      </c>
      <c r="G25" s="2">
        <v>239600</v>
      </c>
      <c r="H25" s="2">
        <v>224853</v>
      </c>
      <c r="I25" s="3">
        <f t="shared" si="1"/>
        <v>106.55850711353641</v>
      </c>
      <c r="J25" s="3">
        <f t="shared" si="2"/>
        <v>3.426129741372951</v>
      </c>
      <c r="K25" s="308">
        <f t="shared" si="3"/>
        <v>216.66708418370357</v>
      </c>
    </row>
    <row r="26" spans="2:11" ht="21.75" customHeight="1" hidden="1">
      <c r="B26" s="309" t="s">
        <v>265</v>
      </c>
      <c r="C26" s="310">
        <v>2143.6251</v>
      </c>
      <c r="D26" s="1">
        <v>237</v>
      </c>
      <c r="E26" s="2">
        <v>135914</v>
      </c>
      <c r="F26" s="2">
        <f t="shared" si="0"/>
        <v>464107</v>
      </c>
      <c r="G26" s="2">
        <v>239410</v>
      </c>
      <c r="H26" s="2">
        <v>224697</v>
      </c>
      <c r="I26" s="3">
        <f t="shared" si="1"/>
        <v>106.54792898881604</v>
      </c>
      <c r="J26" s="3">
        <f t="shared" si="2"/>
        <v>3.4147107729888018</v>
      </c>
      <c r="K26" s="308">
        <f t="shared" si="3"/>
        <v>216.50567536273016</v>
      </c>
    </row>
    <row r="27" spans="2:11" ht="21.75" customHeight="1" hidden="1">
      <c r="B27" s="311"/>
      <c r="C27" s="310"/>
      <c r="D27" s="312"/>
      <c r="E27" s="312"/>
      <c r="F27" s="312"/>
      <c r="G27" s="312"/>
      <c r="H27" s="312"/>
      <c r="I27" s="2"/>
      <c r="J27" s="312"/>
      <c r="K27" s="312"/>
    </row>
    <row r="28" spans="2:11" ht="22.5" customHeight="1">
      <c r="B28" s="309" t="s">
        <v>267</v>
      </c>
      <c r="C28" s="310">
        <v>2143.6251</v>
      </c>
      <c r="D28" s="313">
        <v>237</v>
      </c>
      <c r="E28" s="2">
        <f aca="true" t="shared" si="4" ref="E28:K28">E35</f>
        <v>137921</v>
      </c>
      <c r="F28" s="2">
        <f t="shared" si="4"/>
        <v>463285</v>
      </c>
      <c r="G28" s="2">
        <f t="shared" si="4"/>
        <v>238839</v>
      </c>
      <c r="H28" s="2">
        <f t="shared" si="4"/>
        <v>224446</v>
      </c>
      <c r="I28" s="3">
        <f t="shared" si="4"/>
        <v>106.41</v>
      </c>
      <c r="J28" s="3">
        <f t="shared" si="4"/>
        <v>3.36</v>
      </c>
      <c r="K28" s="308">
        <f t="shared" si="4"/>
        <v>216</v>
      </c>
    </row>
    <row r="29" spans="2:11" ht="12.75" customHeight="1" hidden="1">
      <c r="B29" s="309" t="s">
        <v>268</v>
      </c>
      <c r="C29" s="636">
        <v>2143.6251</v>
      </c>
      <c r="D29" s="634">
        <v>237</v>
      </c>
      <c r="E29" s="634">
        <v>136251</v>
      </c>
      <c r="F29" s="634">
        <f>SUM(G29:H29)</f>
        <v>463954</v>
      </c>
      <c r="G29" s="634">
        <v>239296</v>
      </c>
      <c r="H29" s="634">
        <v>224658</v>
      </c>
      <c r="I29" s="635">
        <f>(G29/H29)*100</f>
        <v>106.51568161383081</v>
      </c>
      <c r="J29" s="635">
        <f>(F29/E29)</f>
        <v>3.405141980609317</v>
      </c>
      <c r="K29" s="634">
        <v>216</v>
      </c>
    </row>
    <row r="30" spans="2:11" ht="12.75" customHeight="1" hidden="1">
      <c r="B30" s="309" t="s">
        <v>210</v>
      </c>
      <c r="C30" s="636"/>
      <c r="D30" s="634"/>
      <c r="E30" s="634"/>
      <c r="F30" s="634"/>
      <c r="G30" s="634"/>
      <c r="H30" s="634"/>
      <c r="I30" s="635"/>
      <c r="J30" s="635"/>
      <c r="K30" s="634"/>
    </row>
    <row r="31" spans="2:11" ht="12.75" customHeight="1" hidden="1">
      <c r="B31" s="309" t="s">
        <v>269</v>
      </c>
      <c r="C31" s="636">
        <v>2143.6251</v>
      </c>
      <c r="D31" s="634">
        <v>237</v>
      </c>
      <c r="E31" s="634">
        <v>136750</v>
      </c>
      <c r="F31" s="634">
        <f>SUM(G31:H31)</f>
        <v>463606</v>
      </c>
      <c r="G31" s="634">
        <v>239043</v>
      </c>
      <c r="H31" s="634">
        <v>224563</v>
      </c>
      <c r="I31" s="635">
        <f>(G31/H31)*100</f>
        <v>106.44807915818724</v>
      </c>
      <c r="J31" s="635">
        <f>(F31/E31)</f>
        <v>3.3901718464351007</v>
      </c>
      <c r="K31" s="634">
        <v>216</v>
      </c>
    </row>
    <row r="32" spans="2:11" ht="12.75" customHeight="1" hidden="1">
      <c r="B32" s="309" t="s">
        <v>212</v>
      </c>
      <c r="C32" s="636"/>
      <c r="D32" s="634"/>
      <c r="E32" s="634"/>
      <c r="F32" s="634"/>
      <c r="G32" s="634"/>
      <c r="H32" s="634"/>
      <c r="I32" s="635"/>
      <c r="J32" s="635"/>
      <c r="K32" s="634"/>
    </row>
    <row r="33" spans="2:11" ht="12.75" customHeight="1" hidden="1">
      <c r="B33" s="309" t="s">
        <v>270</v>
      </c>
      <c r="C33" s="636">
        <v>2143.6251</v>
      </c>
      <c r="D33" s="634">
        <v>237</v>
      </c>
      <c r="E33" s="634">
        <v>137377</v>
      </c>
      <c r="F33" s="634">
        <f>SUM(G33:H33)</f>
        <v>463325</v>
      </c>
      <c r="G33" s="634">
        <v>238861</v>
      </c>
      <c r="H33" s="634">
        <v>224464</v>
      </c>
      <c r="I33" s="635">
        <v>106.41</v>
      </c>
      <c r="J33" s="635">
        <v>3.37</v>
      </c>
      <c r="K33" s="634">
        <v>216</v>
      </c>
    </row>
    <row r="34" spans="2:11" ht="12.75" customHeight="1" hidden="1">
      <c r="B34" s="309" t="s">
        <v>214</v>
      </c>
      <c r="C34" s="636"/>
      <c r="D34" s="634"/>
      <c r="E34" s="634"/>
      <c r="F34" s="634"/>
      <c r="G34" s="634"/>
      <c r="H34" s="634"/>
      <c r="I34" s="635"/>
      <c r="J34" s="635"/>
      <c r="K34" s="634"/>
    </row>
    <row r="35" spans="2:11" ht="12.75" customHeight="1" hidden="1">
      <c r="B35" s="309" t="s">
        <v>271</v>
      </c>
      <c r="C35" s="636">
        <v>2143.6251</v>
      </c>
      <c r="D35" s="634">
        <v>237</v>
      </c>
      <c r="E35" s="634">
        <v>137921</v>
      </c>
      <c r="F35" s="634">
        <f>SUM(G35:H35)</f>
        <v>463285</v>
      </c>
      <c r="G35" s="634">
        <v>238839</v>
      </c>
      <c r="H35" s="634">
        <v>224446</v>
      </c>
      <c r="I35" s="635">
        <v>106.41</v>
      </c>
      <c r="J35" s="635">
        <v>3.36</v>
      </c>
      <c r="K35" s="634">
        <v>216</v>
      </c>
    </row>
    <row r="36" spans="2:11" ht="12.75" customHeight="1" hidden="1">
      <c r="B36" s="309" t="s">
        <v>216</v>
      </c>
      <c r="C36" s="637"/>
      <c r="D36" s="639"/>
      <c r="E36" s="639"/>
      <c r="F36" s="639"/>
      <c r="G36" s="639"/>
      <c r="H36" s="639"/>
      <c r="I36" s="640"/>
      <c r="J36" s="640"/>
      <c r="K36" s="639"/>
    </row>
    <row r="37" spans="2:11" ht="22.5" customHeight="1">
      <c r="B37" s="309" t="s">
        <v>273</v>
      </c>
      <c r="C37" s="310">
        <v>2143.6251</v>
      </c>
      <c r="D37" s="313">
        <f aca="true" t="shared" si="5" ref="D37:K37">D44</f>
        <v>237</v>
      </c>
      <c r="E37" s="313">
        <f t="shared" si="5"/>
        <v>141006</v>
      </c>
      <c r="F37" s="313">
        <f t="shared" si="5"/>
        <v>462286</v>
      </c>
      <c r="G37" s="313">
        <f t="shared" si="5"/>
        <v>238153</v>
      </c>
      <c r="H37" s="313">
        <f t="shared" si="5"/>
        <v>224133</v>
      </c>
      <c r="I37" s="317">
        <f t="shared" si="5"/>
        <v>106.26</v>
      </c>
      <c r="J37" s="317">
        <f t="shared" si="5"/>
        <v>3.28</v>
      </c>
      <c r="K37" s="318">
        <f t="shared" si="5"/>
        <v>216</v>
      </c>
    </row>
    <row r="38" spans="2:11" ht="12.75" customHeight="1" hidden="1">
      <c r="B38" s="309" t="s">
        <v>275</v>
      </c>
      <c r="C38" s="636">
        <v>2143.6251</v>
      </c>
      <c r="D38" s="634">
        <v>237</v>
      </c>
      <c r="E38" s="634">
        <v>138280</v>
      </c>
      <c r="F38" s="634">
        <f>SUM(G38:H38)</f>
        <v>462758</v>
      </c>
      <c r="G38" s="634">
        <v>238543</v>
      </c>
      <c r="H38" s="634">
        <v>224215</v>
      </c>
      <c r="I38" s="635">
        <v>106.39</v>
      </c>
      <c r="J38" s="635">
        <v>3.35</v>
      </c>
      <c r="K38" s="634">
        <v>216</v>
      </c>
    </row>
    <row r="39" spans="2:11" ht="12.75" customHeight="1" hidden="1">
      <c r="B39" s="309" t="s">
        <v>210</v>
      </c>
      <c r="C39" s="637"/>
      <c r="D39" s="639"/>
      <c r="E39" s="639"/>
      <c r="F39" s="639"/>
      <c r="G39" s="639"/>
      <c r="H39" s="639"/>
      <c r="I39" s="640"/>
      <c r="J39" s="640"/>
      <c r="K39" s="639"/>
    </row>
    <row r="40" spans="2:11" ht="12.75" customHeight="1" hidden="1">
      <c r="B40" s="309" t="s">
        <v>277</v>
      </c>
      <c r="C40" s="636">
        <v>2143.6251</v>
      </c>
      <c r="D40" s="634">
        <v>237</v>
      </c>
      <c r="E40" s="634">
        <v>139196</v>
      </c>
      <c r="F40" s="634">
        <f>SUM(G40:H40)</f>
        <v>462313</v>
      </c>
      <c r="G40" s="634">
        <v>238276</v>
      </c>
      <c r="H40" s="634">
        <v>224037</v>
      </c>
      <c r="I40" s="635">
        <v>106.36</v>
      </c>
      <c r="J40" s="635">
        <v>3.32</v>
      </c>
      <c r="K40" s="634">
        <v>216</v>
      </c>
    </row>
    <row r="41" spans="2:11" ht="12.75" customHeight="1" hidden="1">
      <c r="B41" s="309" t="s">
        <v>212</v>
      </c>
      <c r="C41" s="637"/>
      <c r="D41" s="639"/>
      <c r="E41" s="639"/>
      <c r="F41" s="639"/>
      <c r="G41" s="639"/>
      <c r="H41" s="639"/>
      <c r="I41" s="640"/>
      <c r="J41" s="640"/>
      <c r="K41" s="639"/>
    </row>
    <row r="42" spans="2:11" ht="12.75" customHeight="1" hidden="1">
      <c r="B42" s="309" t="s">
        <v>279</v>
      </c>
      <c r="C42" s="636">
        <v>2143.6251</v>
      </c>
      <c r="D42" s="634">
        <v>237</v>
      </c>
      <c r="E42" s="634">
        <v>140434</v>
      </c>
      <c r="F42" s="634">
        <f>SUM(G42:H42)</f>
        <v>462232</v>
      </c>
      <c r="G42" s="634">
        <v>238147</v>
      </c>
      <c r="H42" s="634">
        <v>224085</v>
      </c>
      <c r="I42" s="635">
        <v>106.28</v>
      </c>
      <c r="J42" s="635">
        <v>3.29</v>
      </c>
      <c r="K42" s="634">
        <v>216</v>
      </c>
    </row>
    <row r="43" spans="2:11" ht="12.75" customHeight="1" hidden="1">
      <c r="B43" s="309" t="s">
        <v>214</v>
      </c>
      <c r="C43" s="637"/>
      <c r="D43" s="639"/>
      <c r="E43" s="639"/>
      <c r="F43" s="639"/>
      <c r="G43" s="639"/>
      <c r="H43" s="639"/>
      <c r="I43" s="640"/>
      <c r="J43" s="640"/>
      <c r="K43" s="639"/>
    </row>
    <row r="44" spans="2:11" ht="12.75" customHeight="1" hidden="1">
      <c r="B44" s="309" t="s">
        <v>281</v>
      </c>
      <c r="C44" s="636">
        <v>2143.6251</v>
      </c>
      <c r="D44" s="634">
        <v>237</v>
      </c>
      <c r="E44" s="634">
        <v>141006</v>
      </c>
      <c r="F44" s="634">
        <f>SUM(G44:H44)</f>
        <v>462286</v>
      </c>
      <c r="G44" s="634">
        <v>238153</v>
      </c>
      <c r="H44" s="634">
        <v>224133</v>
      </c>
      <c r="I44" s="635">
        <v>106.26</v>
      </c>
      <c r="J44" s="635">
        <v>3.28</v>
      </c>
      <c r="K44" s="634">
        <v>216</v>
      </c>
    </row>
    <row r="45" spans="2:11" ht="12.75" customHeight="1" hidden="1">
      <c r="B45" s="309" t="s">
        <v>216</v>
      </c>
      <c r="C45" s="637"/>
      <c r="D45" s="639"/>
      <c r="E45" s="639"/>
      <c r="F45" s="639"/>
      <c r="G45" s="639"/>
      <c r="H45" s="639"/>
      <c r="I45" s="640" t="e">
        <f>(G45/H45)*100</f>
        <v>#DIV/0!</v>
      </c>
      <c r="J45" s="640" t="e">
        <f>(F45/E45)</f>
        <v>#DIV/0!</v>
      </c>
      <c r="K45" s="639" t="e">
        <f>(F45/C45)</f>
        <v>#DIV/0!</v>
      </c>
    </row>
    <row r="46" spans="2:11" ht="22.5" customHeight="1">
      <c r="B46" s="309" t="s">
        <v>283</v>
      </c>
      <c r="C46" s="310">
        <v>2143.6251</v>
      </c>
      <c r="D46" s="313">
        <v>237</v>
      </c>
      <c r="E46" s="313">
        <v>142776</v>
      </c>
      <c r="F46" s="313">
        <f>SUM(G46:H46)</f>
        <v>461586</v>
      </c>
      <c r="G46" s="313">
        <v>237326</v>
      </c>
      <c r="H46" s="313">
        <v>224260</v>
      </c>
      <c r="I46" s="317">
        <v>105.83</v>
      </c>
      <c r="J46" s="317">
        <v>3.23</v>
      </c>
      <c r="K46" s="313">
        <v>215</v>
      </c>
    </row>
    <row r="47" spans="2:11" ht="12.75" customHeight="1" hidden="1">
      <c r="B47" s="309" t="s">
        <v>275</v>
      </c>
      <c r="C47" s="636">
        <v>2143.6251</v>
      </c>
      <c r="D47" s="634">
        <v>237</v>
      </c>
      <c r="E47" s="634">
        <v>141319</v>
      </c>
      <c r="F47" s="634">
        <f>SUM(G47:H47)</f>
        <v>461978</v>
      </c>
      <c r="G47" s="634">
        <v>237878</v>
      </c>
      <c r="H47" s="634">
        <v>224100</v>
      </c>
      <c r="I47" s="635">
        <v>106.15</v>
      </c>
      <c r="J47" s="635">
        <v>3.27</v>
      </c>
      <c r="K47" s="634">
        <f>(F47/C47)</f>
        <v>215.51249796431287</v>
      </c>
    </row>
    <row r="48" spans="2:11" ht="12.75" customHeight="1" hidden="1">
      <c r="B48" s="309" t="s">
        <v>210</v>
      </c>
      <c r="C48" s="637"/>
      <c r="D48" s="639"/>
      <c r="E48" s="639"/>
      <c r="F48" s="639"/>
      <c r="G48" s="639"/>
      <c r="H48" s="639"/>
      <c r="I48" s="640" t="e">
        <f>(G48/H48)*100</f>
        <v>#DIV/0!</v>
      </c>
      <c r="J48" s="640" t="e">
        <f>(F48/E48)</f>
        <v>#DIV/0!</v>
      </c>
      <c r="K48" s="639" t="e">
        <f>(F48/C48)</f>
        <v>#DIV/0!</v>
      </c>
    </row>
    <row r="49" spans="2:11" ht="12.75" customHeight="1" hidden="1">
      <c r="B49" s="309" t="s">
        <v>277</v>
      </c>
      <c r="C49" s="636">
        <v>2143.6251</v>
      </c>
      <c r="D49" s="634">
        <v>237</v>
      </c>
      <c r="E49" s="634">
        <v>141903</v>
      </c>
      <c r="F49" s="634">
        <f>SUM(G49:H49)</f>
        <v>461695</v>
      </c>
      <c r="G49" s="634">
        <v>237595</v>
      </c>
      <c r="H49" s="634">
        <v>224100</v>
      </c>
      <c r="I49" s="635">
        <v>106.02</v>
      </c>
      <c r="J49" s="635">
        <v>3.25</v>
      </c>
      <c r="K49" s="634">
        <v>215</v>
      </c>
    </row>
    <row r="50" spans="2:11" ht="12.75" customHeight="1" hidden="1">
      <c r="B50" s="309" t="s">
        <v>212</v>
      </c>
      <c r="C50" s="637"/>
      <c r="D50" s="639"/>
      <c r="E50" s="639"/>
      <c r="F50" s="639"/>
      <c r="G50" s="639"/>
      <c r="H50" s="639"/>
      <c r="I50" s="640" t="e">
        <f>(G50/H50)*100</f>
        <v>#DIV/0!</v>
      </c>
      <c r="J50" s="640" t="e">
        <f>(F50/E50)</f>
        <v>#DIV/0!</v>
      </c>
      <c r="K50" s="639" t="e">
        <f>(F50/C50)</f>
        <v>#DIV/0!</v>
      </c>
    </row>
    <row r="51" spans="2:11" ht="12.75" customHeight="1" hidden="1">
      <c r="B51" s="309" t="s">
        <v>279</v>
      </c>
      <c r="C51" s="636">
        <v>2143.6251</v>
      </c>
      <c r="D51" s="634">
        <v>237</v>
      </c>
      <c r="E51" s="634">
        <v>142500</v>
      </c>
      <c r="F51" s="634">
        <f>SUM(G51:H51)</f>
        <v>461467</v>
      </c>
      <c r="G51" s="634">
        <v>237406</v>
      </c>
      <c r="H51" s="634">
        <v>224061</v>
      </c>
      <c r="I51" s="586">
        <v>105.96</v>
      </c>
      <c r="J51" s="586">
        <v>3.24</v>
      </c>
      <c r="K51" s="601">
        <v>215</v>
      </c>
    </row>
    <row r="52" spans="2:11" ht="12.75" customHeight="1" hidden="1">
      <c r="B52" s="309" t="s">
        <v>214</v>
      </c>
      <c r="C52" s="637"/>
      <c r="D52" s="639"/>
      <c r="E52" s="639"/>
      <c r="F52" s="639"/>
      <c r="G52" s="639"/>
      <c r="H52" s="639"/>
      <c r="I52" s="602"/>
      <c r="J52" s="602"/>
      <c r="K52" s="602"/>
    </row>
    <row r="53" spans="2:11" ht="12.75" customHeight="1" hidden="1">
      <c r="B53" s="309" t="s">
        <v>281</v>
      </c>
      <c r="C53" s="636">
        <v>2143.6251</v>
      </c>
      <c r="D53" s="634">
        <v>237</v>
      </c>
      <c r="E53" s="634">
        <v>142776</v>
      </c>
      <c r="F53" s="634">
        <f>SUM(G53:H53)</f>
        <v>461586</v>
      </c>
      <c r="G53" s="634">
        <v>237326</v>
      </c>
      <c r="H53" s="634">
        <v>224260</v>
      </c>
      <c r="I53" s="642">
        <v>105.83</v>
      </c>
      <c r="J53" s="642">
        <v>3.23</v>
      </c>
      <c r="K53" s="641">
        <v>215</v>
      </c>
    </row>
    <row r="54" spans="2:11" ht="12.75" customHeight="1" hidden="1">
      <c r="B54" s="309" t="s">
        <v>216</v>
      </c>
      <c r="C54" s="637"/>
      <c r="D54" s="639"/>
      <c r="E54" s="639"/>
      <c r="F54" s="639"/>
      <c r="G54" s="639"/>
      <c r="H54" s="639"/>
      <c r="I54" s="642"/>
      <c r="J54" s="642"/>
      <c r="K54" s="641"/>
    </row>
    <row r="55" spans="2:11" ht="18" customHeight="1">
      <c r="B55" s="309" t="s">
        <v>285</v>
      </c>
      <c r="C55" s="310">
        <v>2143.6251</v>
      </c>
      <c r="D55" s="313">
        <v>235</v>
      </c>
      <c r="E55" s="313">
        <v>144669</v>
      </c>
      <c r="F55" s="313">
        <v>460426</v>
      </c>
      <c r="G55" s="313">
        <v>236447</v>
      </c>
      <c r="H55" s="313">
        <v>223979</v>
      </c>
      <c r="I55" s="317">
        <v>105.57</v>
      </c>
      <c r="J55" s="317">
        <v>3.18</v>
      </c>
      <c r="K55" s="313">
        <v>215</v>
      </c>
    </row>
    <row r="56" spans="2:11" ht="12.75" customHeight="1" hidden="1">
      <c r="B56" s="309" t="s">
        <v>275</v>
      </c>
      <c r="C56" s="636">
        <v>2143.6251</v>
      </c>
      <c r="D56" s="634">
        <v>235</v>
      </c>
      <c r="E56" s="634">
        <v>143016</v>
      </c>
      <c r="F56" s="634">
        <f>SUM(G56:H57)</f>
        <v>461116</v>
      </c>
      <c r="G56" s="634">
        <v>237038</v>
      </c>
      <c r="H56" s="634">
        <v>224078</v>
      </c>
      <c r="I56" s="642">
        <v>105.78</v>
      </c>
      <c r="J56" s="642">
        <v>3.22</v>
      </c>
      <c r="K56" s="641">
        <v>215</v>
      </c>
    </row>
    <row r="57" spans="2:11" ht="12.75" customHeight="1" hidden="1">
      <c r="B57" s="309" t="s">
        <v>210</v>
      </c>
      <c r="C57" s="637"/>
      <c r="D57" s="639"/>
      <c r="E57" s="639"/>
      <c r="F57" s="639"/>
      <c r="G57" s="639"/>
      <c r="H57" s="639"/>
      <c r="I57" s="642" t="e">
        <f>(G57/H57)*100</f>
        <v>#DIV/0!</v>
      </c>
      <c r="J57" s="642" t="e">
        <f>(F57/E57)</f>
        <v>#DIV/0!</v>
      </c>
      <c r="K57" s="641" t="e">
        <f>(F57/C57)</f>
        <v>#DIV/0!</v>
      </c>
    </row>
    <row r="58" spans="2:11" ht="12.75" customHeight="1" hidden="1">
      <c r="B58" s="309" t="s">
        <v>277</v>
      </c>
      <c r="C58" s="636">
        <v>2143.6251</v>
      </c>
      <c r="D58" s="634">
        <v>235</v>
      </c>
      <c r="E58" s="634">
        <v>143492</v>
      </c>
      <c r="F58" s="634">
        <f>SUM(G58:H59)</f>
        <v>460855</v>
      </c>
      <c r="G58" s="634">
        <v>236857</v>
      </c>
      <c r="H58" s="634">
        <v>223998</v>
      </c>
      <c r="I58" s="635">
        <v>105.74</v>
      </c>
      <c r="J58" s="635">
        <v>3.21</v>
      </c>
      <c r="K58" s="634">
        <v>215</v>
      </c>
    </row>
    <row r="59" spans="2:11" ht="12.75" customHeight="1" hidden="1">
      <c r="B59" s="309" t="s">
        <v>212</v>
      </c>
      <c r="C59" s="637"/>
      <c r="D59" s="639"/>
      <c r="E59" s="639"/>
      <c r="F59" s="639"/>
      <c r="G59" s="639"/>
      <c r="H59" s="639"/>
      <c r="I59" s="640"/>
      <c r="J59" s="640"/>
      <c r="K59" s="639"/>
    </row>
    <row r="60" spans="2:11" ht="12.75" customHeight="1" hidden="1">
      <c r="B60" s="309" t="s">
        <v>279</v>
      </c>
      <c r="C60" s="636">
        <v>2143.6251</v>
      </c>
      <c r="D60" s="634">
        <v>235</v>
      </c>
      <c r="E60" s="634">
        <v>144427</v>
      </c>
      <c r="F60" s="634">
        <f>SUM(G60:H61)</f>
        <v>460599</v>
      </c>
      <c r="G60" s="634">
        <v>236628</v>
      </c>
      <c r="H60" s="634">
        <v>223971</v>
      </c>
      <c r="I60" s="635">
        <v>105.65</v>
      </c>
      <c r="J60" s="635">
        <v>3.19</v>
      </c>
      <c r="K60" s="634">
        <v>215</v>
      </c>
    </row>
    <row r="61" spans="2:11" ht="12.75" customHeight="1" hidden="1">
      <c r="B61" s="309" t="s">
        <v>214</v>
      </c>
      <c r="C61" s="637"/>
      <c r="D61" s="639"/>
      <c r="E61" s="639"/>
      <c r="F61" s="639"/>
      <c r="G61" s="639"/>
      <c r="H61" s="639"/>
      <c r="I61" s="640"/>
      <c r="J61" s="640"/>
      <c r="K61" s="639"/>
    </row>
    <row r="62" spans="2:11" ht="12.75" customHeight="1" hidden="1">
      <c r="B62" s="309" t="s">
        <v>281</v>
      </c>
      <c r="C62" s="636">
        <v>2143.6251</v>
      </c>
      <c r="D62" s="634">
        <v>235</v>
      </c>
      <c r="E62" s="634">
        <v>144669</v>
      </c>
      <c r="F62" s="634">
        <v>460426</v>
      </c>
      <c r="G62" s="634">
        <v>236447</v>
      </c>
      <c r="H62" s="634">
        <v>223979</v>
      </c>
      <c r="I62" s="635">
        <v>105.57</v>
      </c>
      <c r="J62" s="635">
        <v>3.18</v>
      </c>
      <c r="K62" s="634">
        <v>215</v>
      </c>
    </row>
    <row r="63" spans="2:11" ht="16.5" customHeight="1" hidden="1">
      <c r="B63" s="309" t="s">
        <v>216</v>
      </c>
      <c r="C63" s="637"/>
      <c r="D63" s="639"/>
      <c r="E63" s="639"/>
      <c r="F63" s="639"/>
      <c r="G63" s="639"/>
      <c r="H63" s="639"/>
      <c r="I63" s="640"/>
      <c r="J63" s="640"/>
      <c r="K63" s="639"/>
    </row>
    <row r="64" spans="2:11" ht="22.5" customHeight="1">
      <c r="B64" s="309" t="s">
        <v>287</v>
      </c>
      <c r="C64" s="320">
        <v>2143.6251</v>
      </c>
      <c r="D64" s="313">
        <v>235</v>
      </c>
      <c r="E64" s="313">
        <v>146924</v>
      </c>
      <c r="F64" s="313">
        <v>460398</v>
      </c>
      <c r="G64" s="313">
        <v>235952</v>
      </c>
      <c r="H64" s="313">
        <v>224446</v>
      </c>
      <c r="I64" s="317">
        <v>105.13</v>
      </c>
      <c r="J64" s="317">
        <v>3.13</v>
      </c>
      <c r="K64" s="313">
        <v>215</v>
      </c>
    </row>
    <row r="65" spans="2:11" ht="12.75" customHeight="1" hidden="1">
      <c r="B65" s="309" t="s">
        <v>275</v>
      </c>
      <c r="C65" s="636">
        <v>2143.6251</v>
      </c>
      <c r="D65" s="634">
        <v>235</v>
      </c>
      <c r="E65" s="634">
        <v>145031</v>
      </c>
      <c r="F65" s="634">
        <v>460211</v>
      </c>
      <c r="G65" s="634">
        <v>236195</v>
      </c>
      <c r="H65" s="634">
        <v>224016</v>
      </c>
      <c r="I65" s="635">
        <v>105.44</v>
      </c>
      <c r="J65" s="635">
        <v>3.17</v>
      </c>
      <c r="K65" s="634">
        <v>215</v>
      </c>
    </row>
    <row r="66" spans="2:11" ht="12.75" customHeight="1" hidden="1">
      <c r="B66" s="309" t="s">
        <v>210</v>
      </c>
      <c r="C66" s="637"/>
      <c r="D66" s="639"/>
      <c r="E66" s="639"/>
      <c r="F66" s="587"/>
      <c r="G66" s="639"/>
      <c r="H66" s="639"/>
      <c r="I66" s="640"/>
      <c r="J66" s="640"/>
      <c r="K66" s="639"/>
    </row>
    <row r="67" spans="2:11" ht="12.75" customHeight="1" hidden="1">
      <c r="B67" s="309" t="s">
        <v>277</v>
      </c>
      <c r="C67" s="636">
        <v>2143.6251</v>
      </c>
      <c r="D67" s="634">
        <v>235</v>
      </c>
      <c r="E67" s="634">
        <v>145647</v>
      </c>
      <c r="F67" s="634">
        <v>460133</v>
      </c>
      <c r="G67" s="634">
        <v>236061</v>
      </c>
      <c r="H67" s="634">
        <v>224072</v>
      </c>
      <c r="I67" s="635">
        <v>105.35</v>
      </c>
      <c r="J67" s="635">
        <v>3.16</v>
      </c>
      <c r="K67" s="634">
        <v>215</v>
      </c>
    </row>
    <row r="68" spans="2:11" ht="12.75" customHeight="1" hidden="1">
      <c r="B68" s="309" t="s">
        <v>212</v>
      </c>
      <c r="C68" s="637"/>
      <c r="D68" s="634"/>
      <c r="E68" s="634"/>
      <c r="F68" s="634"/>
      <c r="G68" s="634"/>
      <c r="H68" s="634"/>
      <c r="I68" s="635"/>
      <c r="J68" s="635"/>
      <c r="K68" s="634"/>
    </row>
    <row r="69" spans="2:11" ht="12.75" customHeight="1" hidden="1">
      <c r="B69" s="309" t="s">
        <v>279</v>
      </c>
      <c r="C69" s="636">
        <v>2143.6251</v>
      </c>
      <c r="D69" s="634">
        <v>235</v>
      </c>
      <c r="E69" s="634">
        <v>146422</v>
      </c>
      <c r="F69" s="634">
        <v>460193</v>
      </c>
      <c r="G69" s="634">
        <v>235986</v>
      </c>
      <c r="H69" s="634">
        <v>224207</v>
      </c>
      <c r="I69" s="635">
        <v>105.25</v>
      </c>
      <c r="J69" s="638">
        <v>3.14</v>
      </c>
      <c r="K69" s="634">
        <v>215</v>
      </c>
    </row>
    <row r="70" spans="2:11" ht="12.75" customHeight="1" hidden="1">
      <c r="B70" s="309" t="s">
        <v>214</v>
      </c>
      <c r="C70" s="637"/>
      <c r="D70" s="634"/>
      <c r="E70" s="634"/>
      <c r="F70" s="634"/>
      <c r="G70" s="634"/>
      <c r="H70" s="634"/>
      <c r="I70" s="635"/>
      <c r="J70" s="638"/>
      <c r="K70" s="634"/>
    </row>
    <row r="71" spans="2:11" ht="12.75" customHeight="1" hidden="1">
      <c r="B71" s="309" t="s">
        <v>281</v>
      </c>
      <c r="C71" s="636">
        <v>2143.6251</v>
      </c>
      <c r="D71" s="634">
        <v>235</v>
      </c>
      <c r="E71" s="634">
        <v>146924</v>
      </c>
      <c r="F71" s="634">
        <v>460398</v>
      </c>
      <c r="G71" s="634">
        <v>235952</v>
      </c>
      <c r="H71" s="634">
        <v>224446</v>
      </c>
      <c r="I71" s="635">
        <v>105.13</v>
      </c>
      <c r="J71" s="638">
        <v>3.13</v>
      </c>
      <c r="K71" s="634">
        <v>215</v>
      </c>
    </row>
    <row r="72" spans="2:11" ht="4.5" customHeight="1" hidden="1">
      <c r="B72" s="309" t="s">
        <v>216</v>
      </c>
      <c r="C72" s="637"/>
      <c r="D72" s="634"/>
      <c r="E72" s="634"/>
      <c r="F72" s="634"/>
      <c r="G72" s="634"/>
      <c r="H72" s="634"/>
      <c r="I72" s="635"/>
      <c r="J72" s="638"/>
      <c r="K72" s="634"/>
    </row>
    <row r="73" spans="2:11" ht="11.25" customHeight="1">
      <c r="B73" s="309" t="s">
        <v>289</v>
      </c>
      <c r="C73" s="319"/>
      <c r="D73" s="314"/>
      <c r="E73" s="314"/>
      <c r="F73" s="314"/>
      <c r="G73" s="314"/>
      <c r="H73" s="314"/>
      <c r="I73" s="315"/>
      <c r="J73" s="321"/>
      <c r="K73" s="314"/>
    </row>
    <row r="74" spans="2:11" ht="12.75" customHeight="1">
      <c r="B74" s="309" t="s">
        <v>275</v>
      </c>
      <c r="C74" s="636">
        <v>2143.6251</v>
      </c>
      <c r="D74" s="634">
        <v>235</v>
      </c>
      <c r="E74" s="634">
        <v>147380</v>
      </c>
      <c r="F74" s="634">
        <v>460656</v>
      </c>
      <c r="G74" s="634">
        <v>235908</v>
      </c>
      <c r="H74" s="634">
        <v>224748</v>
      </c>
      <c r="I74" s="635">
        <v>104.97</v>
      </c>
      <c r="J74" s="635">
        <v>3.13</v>
      </c>
      <c r="K74" s="634">
        <v>215</v>
      </c>
    </row>
    <row r="75" spans="2:11" ht="12.75" customHeight="1">
      <c r="B75" s="309" t="s">
        <v>210</v>
      </c>
      <c r="C75" s="637"/>
      <c r="D75" s="634"/>
      <c r="E75" s="634"/>
      <c r="F75" s="634"/>
      <c r="G75" s="634"/>
      <c r="H75" s="634"/>
      <c r="I75" s="635"/>
      <c r="J75" s="635"/>
      <c r="K75" s="634"/>
    </row>
    <row r="76" spans="2:11" ht="12.75" customHeight="1">
      <c r="B76" s="309" t="s">
        <v>277</v>
      </c>
      <c r="C76" s="633">
        <v>2143.6251</v>
      </c>
      <c r="D76" s="631">
        <v>235</v>
      </c>
      <c r="E76" s="631">
        <v>148278</v>
      </c>
      <c r="F76" s="631">
        <v>461082</v>
      </c>
      <c r="G76" s="631">
        <v>235968</v>
      </c>
      <c r="H76" s="631">
        <v>225114</v>
      </c>
      <c r="I76" s="632">
        <v>104.82</v>
      </c>
      <c r="J76" s="632">
        <v>3.11</v>
      </c>
      <c r="K76" s="631">
        <v>215</v>
      </c>
    </row>
    <row r="77" spans="2:11" ht="12.75" customHeight="1">
      <c r="B77" s="309" t="s">
        <v>212</v>
      </c>
      <c r="C77" s="633"/>
      <c r="D77" s="631"/>
      <c r="E77" s="631"/>
      <c r="F77" s="631"/>
      <c r="G77" s="631"/>
      <c r="H77" s="631"/>
      <c r="I77" s="632"/>
      <c r="J77" s="632"/>
      <c r="K77" s="631"/>
    </row>
    <row r="78" spans="2:11" ht="13.5" customHeight="1">
      <c r="B78" s="309" t="s">
        <v>279</v>
      </c>
      <c r="C78" s="633">
        <v>2143.6251</v>
      </c>
      <c r="D78" s="631">
        <v>235</v>
      </c>
      <c r="E78" s="631">
        <v>149245</v>
      </c>
      <c r="F78" s="631">
        <v>461094</v>
      </c>
      <c r="G78" s="631">
        <v>235913</v>
      </c>
      <c r="H78" s="631">
        <v>225181</v>
      </c>
      <c r="I78" s="632">
        <v>104.77</v>
      </c>
      <c r="J78" s="632">
        <v>3.09</v>
      </c>
      <c r="K78" s="631">
        <v>215</v>
      </c>
    </row>
    <row r="79" spans="2:11" ht="12.75" customHeight="1">
      <c r="B79" s="309" t="s">
        <v>214</v>
      </c>
      <c r="C79" s="633"/>
      <c r="D79" s="631"/>
      <c r="E79" s="631"/>
      <c r="F79" s="631"/>
      <c r="G79" s="631"/>
      <c r="H79" s="631"/>
      <c r="I79" s="632"/>
      <c r="J79" s="632"/>
      <c r="K79" s="631"/>
    </row>
    <row r="80" spans="2:11" ht="13.5" customHeight="1">
      <c r="B80" s="309" t="s">
        <v>281</v>
      </c>
      <c r="C80" s="633">
        <v>2143.6251</v>
      </c>
      <c r="D80" s="631">
        <v>235</v>
      </c>
      <c r="E80" s="631">
        <v>149839</v>
      </c>
      <c r="F80" s="631">
        <v>460902</v>
      </c>
      <c r="G80" s="631">
        <v>235855</v>
      </c>
      <c r="H80" s="631">
        <v>225047</v>
      </c>
      <c r="I80" s="632">
        <v>104.8</v>
      </c>
      <c r="J80" s="632">
        <v>3.08</v>
      </c>
      <c r="K80" s="631">
        <v>215</v>
      </c>
    </row>
    <row r="81" spans="2:11" ht="12.75" customHeight="1">
      <c r="B81" s="309" t="s">
        <v>216</v>
      </c>
      <c r="C81" s="633"/>
      <c r="D81" s="631"/>
      <c r="E81" s="631"/>
      <c r="F81" s="631"/>
      <c r="G81" s="631"/>
      <c r="H81" s="631"/>
      <c r="I81" s="632"/>
      <c r="J81" s="632"/>
      <c r="K81" s="631"/>
    </row>
    <row r="82" spans="2:11" ht="20.25" customHeight="1">
      <c r="B82" s="309" t="s">
        <v>290</v>
      </c>
      <c r="C82" s="322"/>
      <c r="D82" s="19"/>
      <c r="E82" s="19"/>
      <c r="F82" s="19"/>
      <c r="G82" s="19"/>
      <c r="H82" s="19"/>
      <c r="I82" s="323"/>
      <c r="J82" s="323"/>
      <c r="K82" s="19"/>
    </row>
    <row r="83" spans="2:11" ht="12.75" customHeight="1">
      <c r="B83" s="309" t="s">
        <v>275</v>
      </c>
      <c r="C83" s="633">
        <v>2143.6251</v>
      </c>
      <c r="D83" s="631">
        <v>235</v>
      </c>
      <c r="E83" s="631">
        <v>150081</v>
      </c>
      <c r="F83" s="631">
        <v>460908</v>
      </c>
      <c r="G83" s="631">
        <v>235694</v>
      </c>
      <c r="H83" s="631">
        <v>225214</v>
      </c>
      <c r="I83" s="632">
        <v>104.65</v>
      </c>
      <c r="J83" s="632">
        <v>3.07</v>
      </c>
      <c r="K83" s="631">
        <v>215</v>
      </c>
    </row>
    <row r="84" spans="2:11" ht="13.5" customHeight="1" thickBot="1">
      <c r="B84" s="309" t="s">
        <v>210</v>
      </c>
      <c r="C84" s="633"/>
      <c r="D84" s="631"/>
      <c r="E84" s="631"/>
      <c r="F84" s="631"/>
      <c r="G84" s="631"/>
      <c r="H84" s="631"/>
      <c r="I84" s="632"/>
      <c r="J84" s="632"/>
      <c r="K84" s="631"/>
    </row>
    <row r="85" spans="2:11" ht="24.75" customHeight="1">
      <c r="B85" s="326" t="s">
        <v>291</v>
      </c>
      <c r="C85" s="624">
        <v>0</v>
      </c>
      <c r="D85" s="649">
        <v>0</v>
      </c>
      <c r="E85" s="643">
        <f>(E83-E80)/E83*100</f>
        <v>0.16124626035274287</v>
      </c>
      <c r="F85" s="625">
        <f>(F83-F80)/F83*100</f>
        <v>0.0013017782290608972</v>
      </c>
      <c r="G85" s="643">
        <f>(G83-G80)/G83*100</f>
        <v>-0.06830890900913897</v>
      </c>
      <c r="H85" s="643">
        <f>(H83-H80)/H83*100</f>
        <v>0.07415169572051471</v>
      </c>
      <c r="I85" s="328" t="s">
        <v>292</v>
      </c>
      <c r="J85" s="328" t="s">
        <v>292</v>
      </c>
      <c r="K85" s="328" t="s">
        <v>292</v>
      </c>
    </row>
    <row r="86" spans="2:11" ht="24.75" customHeight="1" thickBot="1">
      <c r="B86" s="329" t="s">
        <v>293</v>
      </c>
      <c r="C86" s="650"/>
      <c r="D86" s="650"/>
      <c r="E86" s="644"/>
      <c r="F86" s="626"/>
      <c r="G86" s="644"/>
      <c r="H86" s="644"/>
      <c r="I86" s="331">
        <f>I83-I80</f>
        <v>-0.14999999999999147</v>
      </c>
      <c r="J86" s="331">
        <f>J83-J80</f>
        <v>-0.010000000000000231</v>
      </c>
      <c r="K86" s="332">
        <v>0</v>
      </c>
    </row>
    <row r="87" spans="2:11" ht="24.75" customHeight="1">
      <c r="B87" s="326" t="s">
        <v>294</v>
      </c>
      <c r="C87" s="645">
        <v>0</v>
      </c>
      <c r="D87" s="649">
        <v>0</v>
      </c>
      <c r="E87" s="643">
        <f>(E83-E74)/E74*100</f>
        <v>1.8326774324874475</v>
      </c>
      <c r="F87" s="643">
        <f>(F83-F74)/F74*100</f>
        <v>0.05470459518599562</v>
      </c>
      <c r="G87" s="643">
        <f>(G83-G74)/G74*100</f>
        <v>-0.09071332892483511</v>
      </c>
      <c r="H87" s="643">
        <f>(H83-H74)/H74*100</f>
        <v>0.2073433356470358</v>
      </c>
      <c r="I87" s="328" t="s">
        <v>292</v>
      </c>
      <c r="J87" s="328" t="s">
        <v>292</v>
      </c>
      <c r="K87" s="328" t="s">
        <v>292</v>
      </c>
    </row>
    <row r="88" spans="2:11" ht="24.75" customHeight="1" thickBot="1">
      <c r="B88" s="329" t="s">
        <v>295</v>
      </c>
      <c r="C88" s="646"/>
      <c r="D88" s="650"/>
      <c r="E88" s="644"/>
      <c r="F88" s="644"/>
      <c r="G88" s="644"/>
      <c r="H88" s="644"/>
      <c r="I88" s="333">
        <f>I83-I74</f>
        <v>-0.3199999999999932</v>
      </c>
      <c r="J88" s="333">
        <f>J83-J74</f>
        <v>-0.06000000000000005</v>
      </c>
      <c r="K88" s="334">
        <f>K67-K53</f>
        <v>0</v>
      </c>
    </row>
    <row r="89" spans="2:11" ht="19.5" customHeight="1">
      <c r="B89" s="335" t="s">
        <v>296</v>
      </c>
      <c r="K89" s="336"/>
    </row>
    <row r="90" spans="2:3" ht="18" customHeight="1">
      <c r="B90" s="337"/>
      <c r="C90" s="9"/>
    </row>
    <row r="91" spans="2:11" ht="19.5" customHeight="1">
      <c r="B91" s="338" t="s">
        <v>297</v>
      </c>
      <c r="C91" s="339"/>
      <c r="D91" s="339"/>
      <c r="E91" s="339"/>
      <c r="F91" s="339"/>
      <c r="G91" s="339"/>
      <c r="H91" s="339"/>
      <c r="I91" s="339"/>
      <c r="J91" s="339"/>
      <c r="K91" s="339"/>
    </row>
    <row r="92" ht="4.5" customHeight="1"/>
    <row r="93" ht="4.5" customHeight="1"/>
  </sheetData>
  <mergeCells count="260">
    <mergeCell ref="K80:K81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G80:G81"/>
    <mergeCell ref="H80:H81"/>
    <mergeCell ref="I80:I81"/>
    <mergeCell ref="J80:J81"/>
    <mergeCell ref="C80:C81"/>
    <mergeCell ref="D80:D81"/>
    <mergeCell ref="E80:E81"/>
    <mergeCell ref="F80:F81"/>
    <mergeCell ref="K69:K70"/>
    <mergeCell ref="G69:G70"/>
    <mergeCell ref="H69:H70"/>
    <mergeCell ref="I69:I70"/>
    <mergeCell ref="J69:J70"/>
    <mergeCell ref="C69:C70"/>
    <mergeCell ref="D69:D70"/>
    <mergeCell ref="E69:E70"/>
    <mergeCell ref="F69:F70"/>
    <mergeCell ref="K65:K66"/>
    <mergeCell ref="G65:G66"/>
    <mergeCell ref="H65:H66"/>
    <mergeCell ref="I65:I66"/>
    <mergeCell ref="J65:J66"/>
    <mergeCell ref="C65:C66"/>
    <mergeCell ref="D65:D66"/>
    <mergeCell ref="E65:E66"/>
    <mergeCell ref="F65:F66"/>
    <mergeCell ref="K62:K63"/>
    <mergeCell ref="G62:G63"/>
    <mergeCell ref="H62:H63"/>
    <mergeCell ref="I62:I63"/>
    <mergeCell ref="J62:J63"/>
    <mergeCell ref="C62:C63"/>
    <mergeCell ref="D62:D63"/>
    <mergeCell ref="E62:E63"/>
    <mergeCell ref="F62:F63"/>
    <mergeCell ref="K60:K61"/>
    <mergeCell ref="G60:G61"/>
    <mergeCell ref="H60:H61"/>
    <mergeCell ref="I60:I61"/>
    <mergeCell ref="J60:J61"/>
    <mergeCell ref="C60:C61"/>
    <mergeCell ref="D60:D61"/>
    <mergeCell ref="E60:E61"/>
    <mergeCell ref="F60:F61"/>
    <mergeCell ref="K51:K52"/>
    <mergeCell ref="G51:G52"/>
    <mergeCell ref="H51:H52"/>
    <mergeCell ref="I51:I52"/>
    <mergeCell ref="J51:J52"/>
    <mergeCell ref="C51:C52"/>
    <mergeCell ref="D51:D52"/>
    <mergeCell ref="E51:E52"/>
    <mergeCell ref="F51:F52"/>
    <mergeCell ref="K49:K50"/>
    <mergeCell ref="G49:G50"/>
    <mergeCell ref="H49:H50"/>
    <mergeCell ref="I49:I50"/>
    <mergeCell ref="J49:J50"/>
    <mergeCell ref="C49:C50"/>
    <mergeCell ref="D49:D50"/>
    <mergeCell ref="E49:E50"/>
    <mergeCell ref="F49:F50"/>
    <mergeCell ref="K47:K48"/>
    <mergeCell ref="G47:G48"/>
    <mergeCell ref="H47:H48"/>
    <mergeCell ref="I47:I48"/>
    <mergeCell ref="J47:J48"/>
    <mergeCell ref="C47:C48"/>
    <mergeCell ref="D47:D48"/>
    <mergeCell ref="E47:E48"/>
    <mergeCell ref="F47:F48"/>
    <mergeCell ref="K42:K43"/>
    <mergeCell ref="G42:G43"/>
    <mergeCell ref="H42:H43"/>
    <mergeCell ref="I42:I43"/>
    <mergeCell ref="J42:J43"/>
    <mergeCell ref="C42:C43"/>
    <mergeCell ref="D42:D43"/>
    <mergeCell ref="E42:E43"/>
    <mergeCell ref="F42:F43"/>
    <mergeCell ref="G8:G9"/>
    <mergeCell ref="H8:H9"/>
    <mergeCell ref="B9:B11"/>
    <mergeCell ref="B6:B8"/>
    <mergeCell ref="C9:C11"/>
    <mergeCell ref="D9:D11"/>
    <mergeCell ref="D6:D8"/>
    <mergeCell ref="A1:L1"/>
    <mergeCell ref="B2:K2"/>
    <mergeCell ref="E9:E11"/>
    <mergeCell ref="E6:E8"/>
    <mergeCell ref="F6:H6"/>
    <mergeCell ref="F7:H7"/>
    <mergeCell ref="F8:F9"/>
    <mergeCell ref="F10:F11"/>
    <mergeCell ref="G10:G11"/>
    <mergeCell ref="H10:H11"/>
    <mergeCell ref="J9:J11"/>
    <mergeCell ref="K9:K11"/>
    <mergeCell ref="I8:I9"/>
    <mergeCell ref="I6:I7"/>
    <mergeCell ref="I10:I11"/>
    <mergeCell ref="C85:C86"/>
    <mergeCell ref="D85:D86"/>
    <mergeCell ref="E85:E86"/>
    <mergeCell ref="F85:F86"/>
    <mergeCell ref="G85:G86"/>
    <mergeCell ref="H85:H86"/>
    <mergeCell ref="C87:C88"/>
    <mergeCell ref="J6:J7"/>
    <mergeCell ref="D87:D88"/>
    <mergeCell ref="E87:E88"/>
    <mergeCell ref="F87:F88"/>
    <mergeCell ref="G87:G88"/>
    <mergeCell ref="H87:H8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C38:C39"/>
    <mergeCell ref="D38:D39"/>
    <mergeCell ref="E38:E39"/>
    <mergeCell ref="F38:F39"/>
    <mergeCell ref="K38:K39"/>
    <mergeCell ref="G38:G39"/>
    <mergeCell ref="H38:H39"/>
    <mergeCell ref="I38:I39"/>
    <mergeCell ref="J38:J39"/>
    <mergeCell ref="C40:C41"/>
    <mergeCell ref="F40:F41"/>
    <mergeCell ref="I40:I41"/>
    <mergeCell ref="J40:J41"/>
    <mergeCell ref="K40:K41"/>
    <mergeCell ref="D40:D41"/>
    <mergeCell ref="E40:E41"/>
    <mergeCell ref="G40:G41"/>
    <mergeCell ref="H40:H41"/>
    <mergeCell ref="C44:C45"/>
    <mergeCell ref="D44:D45"/>
    <mergeCell ref="E44:E45"/>
    <mergeCell ref="F44:F45"/>
    <mergeCell ref="K44:K45"/>
    <mergeCell ref="G44:G45"/>
    <mergeCell ref="H44:H45"/>
    <mergeCell ref="I44:I45"/>
    <mergeCell ref="J44:J45"/>
    <mergeCell ref="C53:C54"/>
    <mergeCell ref="D53:D54"/>
    <mergeCell ref="E53:E54"/>
    <mergeCell ref="F53:F54"/>
    <mergeCell ref="K53:K54"/>
    <mergeCell ref="G53:G54"/>
    <mergeCell ref="H53:H54"/>
    <mergeCell ref="I53:I54"/>
    <mergeCell ref="J53:J54"/>
    <mergeCell ref="C56:C57"/>
    <mergeCell ref="D56:D57"/>
    <mergeCell ref="E56:E57"/>
    <mergeCell ref="F56:F57"/>
    <mergeCell ref="K56:K57"/>
    <mergeCell ref="G56:G57"/>
    <mergeCell ref="H56:H57"/>
    <mergeCell ref="I56:I57"/>
    <mergeCell ref="J56:J57"/>
    <mergeCell ref="C58:C59"/>
    <mergeCell ref="D58:D59"/>
    <mergeCell ref="E58:E59"/>
    <mergeCell ref="F58:F59"/>
    <mergeCell ref="K58:K59"/>
    <mergeCell ref="G58:G59"/>
    <mergeCell ref="H58:H59"/>
    <mergeCell ref="I58:I59"/>
    <mergeCell ref="J58:J59"/>
    <mergeCell ref="K67:K68"/>
    <mergeCell ref="C67:C68"/>
    <mergeCell ref="D67:D68"/>
    <mergeCell ref="E67:E68"/>
    <mergeCell ref="F67:F68"/>
    <mergeCell ref="G67:G68"/>
    <mergeCell ref="H67:H68"/>
    <mergeCell ref="I67:I68"/>
    <mergeCell ref="J67:J68"/>
    <mergeCell ref="K71:K72"/>
    <mergeCell ref="E71:E72"/>
    <mergeCell ref="F71:F72"/>
    <mergeCell ref="G71:G72"/>
    <mergeCell ref="H71:H72"/>
    <mergeCell ref="I71:I72"/>
    <mergeCell ref="J71:J72"/>
    <mergeCell ref="C71:C72"/>
    <mergeCell ref="D71:D72"/>
    <mergeCell ref="C74:C75"/>
    <mergeCell ref="D74:D75"/>
    <mergeCell ref="E74:E75"/>
    <mergeCell ref="F74:F75"/>
    <mergeCell ref="K76:K77"/>
    <mergeCell ref="C76:C77"/>
    <mergeCell ref="D76:D77"/>
    <mergeCell ref="E76:E77"/>
    <mergeCell ref="F76:F77"/>
    <mergeCell ref="G76:G77"/>
    <mergeCell ref="H76:H77"/>
    <mergeCell ref="I76:I77"/>
    <mergeCell ref="J76:J77"/>
    <mergeCell ref="K74:K75"/>
    <mergeCell ref="G74:G75"/>
    <mergeCell ref="H74:H75"/>
    <mergeCell ref="I74:I75"/>
    <mergeCell ref="J74:J75"/>
    <mergeCell ref="C78:C79"/>
    <mergeCell ref="D78:D79"/>
    <mergeCell ref="E78:E79"/>
    <mergeCell ref="F78:F79"/>
    <mergeCell ref="K78:K79"/>
    <mergeCell ref="G78:G79"/>
    <mergeCell ref="H78:H79"/>
    <mergeCell ref="I78:I79"/>
    <mergeCell ref="J78:J79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A1" sqref="A1:I1"/>
    </sheetView>
  </sheetViews>
  <sheetFormatPr defaultColWidth="9.00390625" defaultRowHeight="16.5"/>
  <cols>
    <col min="1" max="1" width="13.25390625" style="0" customWidth="1"/>
    <col min="2" max="3" width="9.75390625" style="0" customWidth="1"/>
    <col min="4" max="9" width="8.75390625" style="0" customWidth="1"/>
    <col min="10" max="10" width="9.25390625" style="0" bestFit="1" customWidth="1"/>
  </cols>
  <sheetData>
    <row r="1" spans="1:9" ht="27.75">
      <c r="A1" s="1048" t="s">
        <v>482</v>
      </c>
      <c r="B1" s="1048"/>
      <c r="C1" s="1048"/>
      <c r="D1" s="1048"/>
      <c r="E1" s="1048"/>
      <c r="F1" s="1048"/>
      <c r="G1" s="1048"/>
      <c r="H1" s="1048"/>
      <c r="I1" s="1048"/>
    </row>
    <row r="2" spans="1:9" ht="19.5">
      <c r="A2" s="1049" t="s">
        <v>483</v>
      </c>
      <c r="B2" s="1049"/>
      <c r="C2" s="1049"/>
      <c r="D2" s="1049"/>
      <c r="E2" s="1049"/>
      <c r="F2" s="1049"/>
      <c r="G2" s="1049"/>
      <c r="H2" s="1049"/>
      <c r="I2" s="1049"/>
    </row>
    <row r="3" spans="1:9" ht="19.5">
      <c r="A3" s="1050" t="s">
        <v>484</v>
      </c>
      <c r="B3" s="630"/>
      <c r="C3" s="630"/>
      <c r="D3" s="630"/>
      <c r="E3" s="630"/>
      <c r="F3" s="630"/>
      <c r="G3" s="630"/>
      <c r="H3" s="630"/>
      <c r="I3" s="630"/>
    </row>
    <row r="4" spans="1:9" ht="19.5">
      <c r="A4" s="630" t="s">
        <v>485</v>
      </c>
      <c r="B4" s="630"/>
      <c r="C4" s="630"/>
      <c r="D4" s="630"/>
      <c r="E4" s="630"/>
      <c r="F4" s="630"/>
      <c r="G4" s="630"/>
      <c r="H4" s="630"/>
      <c r="I4" s="630"/>
    </row>
    <row r="5" spans="1:9" ht="19.5">
      <c r="A5" s="1051" t="s">
        <v>486</v>
      </c>
      <c r="B5" s="1049"/>
      <c r="C5" s="1049"/>
      <c r="D5" s="1049"/>
      <c r="E5" s="1049"/>
      <c r="F5" s="1049"/>
      <c r="G5" s="1049"/>
      <c r="H5" s="1049"/>
      <c r="I5" s="1049"/>
    </row>
    <row r="6" spans="1:9" ht="19.5">
      <c r="A6" s="1050" t="s">
        <v>487</v>
      </c>
      <c r="B6" s="630"/>
      <c r="C6" s="630"/>
      <c r="D6" s="630"/>
      <c r="E6" s="630"/>
      <c r="F6" s="630"/>
      <c r="G6" s="630"/>
      <c r="H6" s="630"/>
      <c r="I6" s="630"/>
    </row>
    <row r="7" spans="1:9" ht="19.5">
      <c r="A7" s="1052"/>
      <c r="B7" s="1053"/>
      <c r="C7" s="1053"/>
      <c r="D7" s="1053"/>
      <c r="E7" s="1053"/>
      <c r="F7" s="1053"/>
      <c r="G7" s="1053"/>
      <c r="H7" s="1053"/>
      <c r="I7" s="1053"/>
    </row>
    <row r="8" spans="1:9" ht="19.5">
      <c r="A8" s="1050" t="s">
        <v>488</v>
      </c>
      <c r="B8" s="630"/>
      <c r="C8" s="630"/>
      <c r="D8" s="630"/>
      <c r="E8" s="630"/>
      <c r="F8" s="630"/>
      <c r="G8" s="630"/>
      <c r="H8" s="630"/>
      <c r="I8" s="630"/>
    </row>
    <row r="42" spans="1:9" ht="16.5">
      <c r="A42" s="930" t="s">
        <v>489</v>
      </c>
      <c r="B42" s="1007"/>
      <c r="C42" s="1007"/>
      <c r="D42" s="1007"/>
      <c r="E42" s="1007"/>
      <c r="F42" s="1007"/>
      <c r="G42" s="1007"/>
      <c r="H42" s="1007"/>
      <c r="I42" s="1007"/>
    </row>
    <row r="43" spans="1:9" ht="21.75" customHeight="1">
      <c r="A43" s="1054" t="s">
        <v>490</v>
      </c>
      <c r="B43" s="1054"/>
      <c r="C43" s="1054"/>
      <c r="D43" s="1054"/>
      <c r="E43" s="1054"/>
      <c r="F43" s="1054"/>
      <c r="G43" s="1054"/>
      <c r="H43" s="1054"/>
      <c r="I43" s="1054"/>
    </row>
    <row r="44" spans="1:9" ht="21.75" customHeight="1" thickBot="1">
      <c r="A44" s="1063" t="s">
        <v>491</v>
      </c>
      <c r="B44" s="618"/>
      <c r="C44" s="618"/>
      <c r="D44" s="618"/>
      <c r="E44" s="618"/>
      <c r="F44" s="618"/>
      <c r="G44" s="618"/>
      <c r="H44" s="618"/>
      <c r="I44" s="618"/>
    </row>
    <row r="45" spans="1:9" ht="45" customHeight="1">
      <c r="A45" s="1060" t="s">
        <v>492</v>
      </c>
      <c r="B45" s="1062" t="s">
        <v>493</v>
      </c>
      <c r="C45" s="898"/>
      <c r="D45" s="897" t="s">
        <v>494</v>
      </c>
      <c r="E45" s="900"/>
      <c r="F45" s="900"/>
      <c r="G45" s="900"/>
      <c r="H45" s="900"/>
      <c r="I45" s="900"/>
    </row>
    <row r="46" spans="1:9" ht="45" customHeight="1" thickBot="1">
      <c r="A46" s="1061"/>
      <c r="B46" s="144" t="s">
        <v>495</v>
      </c>
      <c r="C46" s="144" t="s">
        <v>496</v>
      </c>
      <c r="D46" s="144" t="s">
        <v>497</v>
      </c>
      <c r="E46" s="144" t="s">
        <v>498</v>
      </c>
      <c r="F46" s="144" t="s">
        <v>499</v>
      </c>
      <c r="G46" s="144" t="s">
        <v>500</v>
      </c>
      <c r="H46" s="144" t="s">
        <v>501</v>
      </c>
      <c r="I46" s="145" t="s">
        <v>502</v>
      </c>
    </row>
    <row r="47" spans="1:9" ht="30" customHeight="1" hidden="1">
      <c r="A47" s="512" t="s">
        <v>503</v>
      </c>
      <c r="B47" s="513">
        <v>1128</v>
      </c>
      <c r="C47" s="513">
        <v>44880</v>
      </c>
      <c r="D47" s="513">
        <f aca="true" t="shared" si="0" ref="D47:D52">SUM(E47:I47)</f>
        <v>91582</v>
      </c>
      <c r="E47" s="513">
        <v>1716</v>
      </c>
      <c r="F47" s="513">
        <v>83159</v>
      </c>
      <c r="G47" s="513">
        <v>2440</v>
      </c>
      <c r="H47" s="513">
        <v>4251</v>
      </c>
      <c r="I47" s="513">
        <v>16</v>
      </c>
    </row>
    <row r="48" spans="1:9" ht="30" customHeight="1">
      <c r="A48" s="512" t="s">
        <v>504</v>
      </c>
      <c r="B48" s="513">
        <v>1139</v>
      </c>
      <c r="C48" s="513">
        <v>45287</v>
      </c>
      <c r="D48" s="513">
        <f t="shared" si="0"/>
        <v>106116</v>
      </c>
      <c r="E48" s="513">
        <v>1089</v>
      </c>
      <c r="F48" s="513">
        <v>97195</v>
      </c>
      <c r="G48" s="513">
        <v>3208</v>
      </c>
      <c r="H48" s="513">
        <v>4607</v>
      </c>
      <c r="I48" s="513">
        <v>17</v>
      </c>
    </row>
    <row r="49" spans="1:9" ht="30" customHeight="1">
      <c r="A49" s="512" t="s">
        <v>505</v>
      </c>
      <c r="B49" s="513">
        <v>1131</v>
      </c>
      <c r="C49" s="513">
        <v>45559</v>
      </c>
      <c r="D49" s="513">
        <f t="shared" si="0"/>
        <v>64672</v>
      </c>
      <c r="E49" s="513">
        <v>831</v>
      </c>
      <c r="F49" s="513">
        <v>55873</v>
      </c>
      <c r="G49" s="513">
        <v>3944</v>
      </c>
      <c r="H49" s="513">
        <v>4008</v>
      </c>
      <c r="I49" s="513">
        <v>16</v>
      </c>
    </row>
    <row r="50" spans="1:9" ht="30" customHeight="1">
      <c r="A50" s="512" t="s">
        <v>506</v>
      </c>
      <c r="B50" s="513">
        <v>1108</v>
      </c>
      <c r="C50" s="513">
        <v>44896</v>
      </c>
      <c r="D50" s="513">
        <f t="shared" si="0"/>
        <v>62650</v>
      </c>
      <c r="E50" s="513">
        <v>367</v>
      </c>
      <c r="F50" s="513">
        <v>51272</v>
      </c>
      <c r="G50" s="513">
        <v>6005</v>
      </c>
      <c r="H50" s="513">
        <v>4991</v>
      </c>
      <c r="I50" s="513">
        <v>15</v>
      </c>
    </row>
    <row r="51" spans="1:9" ht="39.75" customHeight="1">
      <c r="A51" s="512" t="s">
        <v>507</v>
      </c>
      <c r="B51" s="513">
        <v>1062</v>
      </c>
      <c r="C51" s="513">
        <v>43349</v>
      </c>
      <c r="D51" s="513">
        <f t="shared" si="0"/>
        <v>85763</v>
      </c>
      <c r="E51" s="513">
        <v>803</v>
      </c>
      <c r="F51" s="513">
        <v>73458</v>
      </c>
      <c r="G51" s="513">
        <v>3938</v>
      </c>
      <c r="H51" s="513">
        <v>7546</v>
      </c>
      <c r="I51" s="513">
        <v>18</v>
      </c>
    </row>
    <row r="52" spans="1:9" ht="30" customHeight="1">
      <c r="A52" s="512" t="s">
        <v>508</v>
      </c>
      <c r="B52" s="513">
        <v>1022</v>
      </c>
      <c r="C52" s="513">
        <v>41593</v>
      </c>
      <c r="D52" s="513">
        <f t="shared" si="0"/>
        <v>107339</v>
      </c>
      <c r="E52" s="513">
        <v>7540</v>
      </c>
      <c r="F52" s="513">
        <v>88698</v>
      </c>
      <c r="G52" s="513">
        <v>7373</v>
      </c>
      <c r="H52" s="513">
        <v>3711</v>
      </c>
      <c r="I52" s="513">
        <v>17</v>
      </c>
    </row>
    <row r="53" spans="1:10" ht="30" customHeight="1">
      <c r="A53" s="512" t="s">
        <v>509</v>
      </c>
      <c r="B53" s="347">
        <v>1019</v>
      </c>
      <c r="C53" s="347">
        <v>41356</v>
      </c>
      <c r="D53" s="347">
        <v>109443</v>
      </c>
      <c r="E53" s="347">
        <v>5805</v>
      </c>
      <c r="F53" s="347">
        <v>95288</v>
      </c>
      <c r="G53" s="347">
        <v>5813</v>
      </c>
      <c r="H53" s="347">
        <v>2520</v>
      </c>
      <c r="I53" s="347">
        <v>17</v>
      </c>
      <c r="J53" s="514"/>
    </row>
    <row r="54" spans="1:11" s="16" customFormat="1" ht="30" customHeight="1">
      <c r="A54" s="512" t="s">
        <v>510</v>
      </c>
      <c r="B54" s="347">
        <v>1109</v>
      </c>
      <c r="C54" s="347">
        <v>44375</v>
      </c>
      <c r="D54" s="347">
        <v>122616</v>
      </c>
      <c r="E54" s="347">
        <v>7911</v>
      </c>
      <c r="F54" s="347">
        <v>104729</v>
      </c>
      <c r="G54" s="347">
        <v>7533</v>
      </c>
      <c r="H54" s="347">
        <v>2424</v>
      </c>
      <c r="I54" s="347">
        <v>19</v>
      </c>
      <c r="K54" s="515"/>
    </row>
    <row r="55" spans="1:11" s="16" customFormat="1" ht="30" customHeight="1">
      <c r="A55" s="512" t="s">
        <v>511</v>
      </c>
      <c r="B55" s="347">
        <v>1081</v>
      </c>
      <c r="C55" s="347">
        <v>45552</v>
      </c>
      <c r="D55" s="347">
        <v>99323</v>
      </c>
      <c r="E55" s="347">
        <v>2272</v>
      </c>
      <c r="F55" s="347">
        <v>84054</v>
      </c>
      <c r="G55" s="347">
        <v>7782</v>
      </c>
      <c r="H55" s="347">
        <v>5204</v>
      </c>
      <c r="I55" s="347">
        <v>11</v>
      </c>
      <c r="K55" s="515"/>
    </row>
    <row r="56" spans="1:11" s="16" customFormat="1" ht="30" customHeight="1">
      <c r="A56" s="512" t="s">
        <v>512</v>
      </c>
      <c r="B56" s="347">
        <v>1092</v>
      </c>
      <c r="C56" s="347">
        <v>46292</v>
      </c>
      <c r="D56" s="347">
        <v>93256</v>
      </c>
      <c r="E56" s="347">
        <v>5818</v>
      </c>
      <c r="F56" s="347">
        <v>71423</v>
      </c>
      <c r="G56" s="347">
        <v>8582</v>
      </c>
      <c r="H56" s="347">
        <v>7433</v>
      </c>
      <c r="I56" s="347">
        <v>0</v>
      </c>
      <c r="K56" s="515"/>
    </row>
    <row r="57" spans="1:11" s="16" customFormat="1" ht="30" customHeight="1">
      <c r="A57" s="512" t="s">
        <v>513</v>
      </c>
      <c r="B57" s="347"/>
      <c r="C57" s="347"/>
      <c r="D57" s="347"/>
      <c r="E57" s="347"/>
      <c r="F57" s="347"/>
      <c r="G57" s="347"/>
      <c r="H57" s="347"/>
      <c r="I57" s="516"/>
      <c r="K57" s="515"/>
    </row>
    <row r="58" spans="1:11" s="16" customFormat="1" ht="30" customHeight="1">
      <c r="A58" s="71" t="s">
        <v>514</v>
      </c>
      <c r="B58" s="347">
        <v>1076</v>
      </c>
      <c r="C58" s="347">
        <v>44622</v>
      </c>
      <c r="D58" s="347">
        <f>SUM(E58:I58)</f>
        <v>17558</v>
      </c>
      <c r="E58" s="347">
        <v>1221</v>
      </c>
      <c r="F58" s="347">
        <v>14098</v>
      </c>
      <c r="G58" s="347">
        <v>1109</v>
      </c>
      <c r="H58" s="347">
        <v>1130</v>
      </c>
      <c r="I58" s="516">
        <v>0</v>
      </c>
      <c r="K58" s="515"/>
    </row>
    <row r="59" spans="1:11" s="16" customFormat="1" ht="30" customHeight="1">
      <c r="A59" s="71" t="s">
        <v>515</v>
      </c>
      <c r="B59" s="347">
        <v>1078</v>
      </c>
      <c r="C59" s="347">
        <v>44790</v>
      </c>
      <c r="D59" s="347">
        <f>SUM(E59:I59)</f>
        <v>24617</v>
      </c>
      <c r="E59" s="347">
        <v>1894</v>
      </c>
      <c r="F59" s="347">
        <v>18934</v>
      </c>
      <c r="G59" s="347">
        <v>2024</v>
      </c>
      <c r="H59" s="347">
        <v>1764</v>
      </c>
      <c r="I59" s="516">
        <v>1</v>
      </c>
      <c r="K59" s="515"/>
    </row>
    <row r="60" spans="1:11" s="16" customFormat="1" ht="30" customHeight="1">
      <c r="A60" s="71" t="s">
        <v>516</v>
      </c>
      <c r="B60" s="347">
        <v>1068</v>
      </c>
      <c r="C60" s="347">
        <v>43031</v>
      </c>
      <c r="D60" s="347">
        <f>SUM(E60:I60)</f>
        <v>31178</v>
      </c>
      <c r="E60" s="347">
        <v>1508</v>
      </c>
      <c r="F60" s="347">
        <v>25437</v>
      </c>
      <c r="G60" s="347">
        <v>2336</v>
      </c>
      <c r="H60" s="347">
        <v>1896</v>
      </c>
      <c r="I60" s="516">
        <v>1</v>
      </c>
      <c r="K60" s="515"/>
    </row>
    <row r="61" spans="1:11" s="16" customFormat="1" ht="30" customHeight="1">
      <c r="A61" s="71" t="s">
        <v>517</v>
      </c>
      <c r="B61" s="347">
        <v>1066</v>
      </c>
      <c r="C61" s="347">
        <v>42837</v>
      </c>
      <c r="D61" s="347">
        <f>SUM(E61:I61)</f>
        <v>24700</v>
      </c>
      <c r="E61" s="347">
        <v>1360</v>
      </c>
      <c r="F61" s="347">
        <v>20539</v>
      </c>
      <c r="G61" s="347">
        <v>1839</v>
      </c>
      <c r="H61" s="347">
        <v>962</v>
      </c>
      <c r="I61" s="516">
        <v>0</v>
      </c>
      <c r="K61" s="515"/>
    </row>
    <row r="62" spans="1:11" s="16" customFormat="1" ht="30" customHeight="1">
      <c r="A62" s="512" t="s">
        <v>518</v>
      </c>
      <c r="B62" s="347"/>
      <c r="C62" s="347"/>
      <c r="D62" s="347"/>
      <c r="E62" s="347"/>
      <c r="F62" s="347"/>
      <c r="G62" s="347"/>
      <c r="H62" s="347"/>
      <c r="I62" s="516"/>
      <c r="K62" s="515"/>
    </row>
    <row r="63" spans="1:11" s="16" customFormat="1" ht="30" customHeight="1" thickBot="1">
      <c r="A63" s="71" t="s">
        <v>514</v>
      </c>
      <c r="B63" s="347">
        <v>1062</v>
      </c>
      <c r="C63" s="347">
        <v>42494</v>
      </c>
      <c r="D63" s="347">
        <f>SUM(E63:I63)</f>
        <v>28517</v>
      </c>
      <c r="E63" s="347">
        <v>1201</v>
      </c>
      <c r="F63" s="347">
        <v>25899</v>
      </c>
      <c r="G63" s="347">
        <v>802</v>
      </c>
      <c r="H63" s="347">
        <v>615</v>
      </c>
      <c r="I63" s="516">
        <v>0</v>
      </c>
      <c r="K63" s="515"/>
    </row>
    <row r="64" spans="1:9" ht="45" customHeight="1" thickBot="1">
      <c r="A64" s="268" t="s">
        <v>519</v>
      </c>
      <c r="B64" s="528">
        <f aca="true" t="shared" si="1" ref="B64:H64">(B63/B61-1)*100</f>
        <v>-0.37523452157598447</v>
      </c>
      <c r="C64" s="528">
        <f t="shared" si="1"/>
        <v>-0.8007096668767644</v>
      </c>
      <c r="D64" s="528">
        <f t="shared" si="1"/>
        <v>15.453441295546554</v>
      </c>
      <c r="E64" s="528">
        <f t="shared" si="1"/>
        <v>-11.691176470588239</v>
      </c>
      <c r="F64" s="528">
        <f t="shared" si="1"/>
        <v>26.09669409416233</v>
      </c>
      <c r="G64" s="528">
        <f t="shared" si="1"/>
        <v>-56.38934203371397</v>
      </c>
      <c r="H64" s="528">
        <f t="shared" si="1"/>
        <v>-36.07068607068607</v>
      </c>
      <c r="I64" s="559">
        <v>0</v>
      </c>
    </row>
    <row r="65" spans="1:9" ht="45" customHeight="1" thickBot="1">
      <c r="A65" s="268" t="s">
        <v>520</v>
      </c>
      <c r="B65" s="560">
        <f aca="true" t="shared" si="2" ref="B65:H65">(B63/B58-1)*100</f>
        <v>-1.3011152416356864</v>
      </c>
      <c r="C65" s="528">
        <f t="shared" si="2"/>
        <v>-4.768948052530142</v>
      </c>
      <c r="D65" s="528">
        <f t="shared" si="2"/>
        <v>62.41599270987584</v>
      </c>
      <c r="E65" s="528">
        <f t="shared" si="2"/>
        <v>-1.6380016380016404</v>
      </c>
      <c r="F65" s="528">
        <f t="shared" si="2"/>
        <v>83.70690878138743</v>
      </c>
      <c r="G65" s="528">
        <f t="shared" si="2"/>
        <v>-27.68259693417493</v>
      </c>
      <c r="H65" s="528">
        <f t="shared" si="2"/>
        <v>-45.575221238938056</v>
      </c>
      <c r="I65" s="559">
        <v>0</v>
      </c>
    </row>
    <row r="66" spans="1:9" ht="16.5">
      <c r="A66" s="1059" t="s">
        <v>521</v>
      </c>
      <c r="B66" s="1059"/>
      <c r="C66" s="1059"/>
      <c r="D66" s="1059"/>
      <c r="E66" s="1059"/>
      <c r="F66" s="1059"/>
      <c r="G66" s="1059"/>
      <c r="H66" s="1059"/>
      <c r="I66" s="1059"/>
    </row>
    <row r="67" spans="1:9" ht="16.5">
      <c r="A67" s="930" t="s">
        <v>522</v>
      </c>
      <c r="B67" s="1007"/>
      <c r="C67" s="1007"/>
      <c r="D67" s="1007"/>
      <c r="E67" s="1007"/>
      <c r="F67" s="1007"/>
      <c r="G67" s="1007"/>
      <c r="H67" s="1007"/>
      <c r="I67" s="1007"/>
    </row>
    <row r="73" ht="17.25" thickBot="1"/>
    <row r="74" spans="1:4" s="518" customFormat="1" ht="16.5">
      <c r="A74" s="1055" t="s">
        <v>523</v>
      </c>
      <c r="B74" s="1057" t="s">
        <v>524</v>
      </c>
      <c r="C74" s="1058"/>
      <c r="D74" s="517" t="s">
        <v>525</v>
      </c>
    </row>
    <row r="75" spans="1:4" s="518" customFormat="1" ht="17.25" thickBot="1">
      <c r="A75" s="1056"/>
      <c r="B75" s="519" t="s">
        <v>526</v>
      </c>
      <c r="C75" s="520" t="s">
        <v>527</v>
      </c>
      <c r="D75" s="520" t="s">
        <v>527</v>
      </c>
    </row>
    <row r="76" spans="1:4" s="518" customFormat="1" ht="16.5">
      <c r="A76" s="521" t="s">
        <v>528</v>
      </c>
      <c r="B76" s="513">
        <v>1076</v>
      </c>
      <c r="C76" s="513">
        <v>44622</v>
      </c>
      <c r="D76" s="522">
        <v>17558</v>
      </c>
    </row>
    <row r="77" spans="1:4" s="518" customFormat="1" ht="16.5">
      <c r="A77" s="521" t="s">
        <v>529</v>
      </c>
      <c r="B77" s="513">
        <v>1078</v>
      </c>
      <c r="C77" s="513">
        <v>44790</v>
      </c>
      <c r="D77" s="522">
        <v>24617</v>
      </c>
    </row>
    <row r="78" spans="1:4" s="518" customFormat="1" ht="16.5">
      <c r="A78" s="521" t="s">
        <v>530</v>
      </c>
      <c r="B78" s="513">
        <v>1068</v>
      </c>
      <c r="C78" s="513">
        <v>43031</v>
      </c>
      <c r="D78" s="522">
        <v>31178</v>
      </c>
    </row>
    <row r="79" spans="1:4" s="518" customFormat="1" ht="16.5">
      <c r="A79" s="521" t="s">
        <v>531</v>
      </c>
      <c r="B79" s="513">
        <v>1066</v>
      </c>
      <c r="C79" s="513">
        <v>42837</v>
      </c>
      <c r="D79" s="522">
        <v>24700</v>
      </c>
    </row>
    <row r="80" spans="1:4" ht="16.5">
      <c r="A80" s="521" t="s">
        <v>532</v>
      </c>
      <c r="B80" s="513">
        <v>1062</v>
      </c>
      <c r="C80" s="513">
        <v>42494</v>
      </c>
      <c r="D80" s="347">
        <v>28517</v>
      </c>
    </row>
  </sheetData>
  <mergeCells count="18">
    <mergeCell ref="A43:I43"/>
    <mergeCell ref="A74:A75"/>
    <mergeCell ref="B74:C74"/>
    <mergeCell ref="A66:I66"/>
    <mergeCell ref="A67:I67"/>
    <mergeCell ref="A45:A46"/>
    <mergeCell ref="B45:C45"/>
    <mergeCell ref="D45:I45"/>
    <mergeCell ref="A44:I44"/>
    <mergeCell ref="A42:I42"/>
    <mergeCell ref="A1:I1"/>
    <mergeCell ref="A2:I2"/>
    <mergeCell ref="A3:I3"/>
    <mergeCell ref="A4:I4"/>
    <mergeCell ref="A5:I5"/>
    <mergeCell ref="A6:I6"/>
    <mergeCell ref="A7:I7"/>
    <mergeCell ref="A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2" max="8" man="1"/>
    <brk id="67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A1" sqref="A1:I1"/>
    </sheetView>
  </sheetViews>
  <sheetFormatPr defaultColWidth="9.00390625" defaultRowHeight="16.5"/>
  <cols>
    <col min="1" max="1" width="12.75390625" style="0" customWidth="1"/>
  </cols>
  <sheetData>
    <row r="1" spans="1:9" ht="27.75">
      <c r="A1" s="1048" t="s">
        <v>535</v>
      </c>
      <c r="B1" s="1048"/>
      <c r="C1" s="1048"/>
      <c r="D1" s="1048"/>
      <c r="E1" s="1048"/>
      <c r="F1" s="1048"/>
      <c r="G1" s="1048"/>
      <c r="H1" s="1048"/>
      <c r="I1" s="1048"/>
    </row>
    <row r="2" spans="1:9" s="523" customFormat="1" ht="19.5">
      <c r="A2" s="1049" t="s">
        <v>536</v>
      </c>
      <c r="B2" s="1049"/>
      <c r="C2" s="1049"/>
      <c r="D2" s="1049"/>
      <c r="E2" s="1049"/>
      <c r="F2" s="1049"/>
      <c r="G2" s="1049"/>
      <c r="H2" s="1049"/>
      <c r="I2" s="1049"/>
    </row>
    <row r="3" spans="1:9" s="523" customFormat="1" ht="19.5">
      <c r="A3" s="1051" t="s">
        <v>537</v>
      </c>
      <c r="B3" s="1049"/>
      <c r="C3" s="1049"/>
      <c r="D3" s="1049"/>
      <c r="E3" s="1049"/>
      <c r="F3" s="1049"/>
      <c r="G3" s="1049"/>
      <c r="H3" s="1049"/>
      <c r="I3" s="1049"/>
    </row>
    <row r="4" spans="1:9" s="523" customFormat="1" ht="19.5">
      <c r="A4" s="630" t="s">
        <v>538</v>
      </c>
      <c r="B4" s="630"/>
      <c r="C4" s="630"/>
      <c r="D4" s="630"/>
      <c r="E4" s="630"/>
      <c r="F4" s="630"/>
      <c r="G4" s="630"/>
      <c r="H4" s="630"/>
      <c r="I4" s="630"/>
    </row>
    <row r="5" spans="1:9" s="523" customFormat="1" ht="19.5">
      <c r="A5" s="1049" t="s">
        <v>539</v>
      </c>
      <c r="B5" s="1049"/>
      <c r="C5" s="1049"/>
      <c r="D5" s="1049"/>
      <c r="E5" s="1049"/>
      <c r="F5" s="1049"/>
      <c r="G5" s="1049"/>
      <c r="H5" s="1049"/>
      <c r="I5" s="1049"/>
    </row>
    <row r="6" spans="1:9" s="523" customFormat="1" ht="19.5">
      <c r="A6" s="1049" t="s">
        <v>540</v>
      </c>
      <c r="B6" s="1049"/>
      <c r="C6" s="1049"/>
      <c r="D6" s="1049"/>
      <c r="E6" s="1049"/>
      <c r="F6" s="1049"/>
      <c r="G6" s="1049"/>
      <c r="H6" s="1049"/>
      <c r="I6" s="1049"/>
    </row>
    <row r="7" spans="1:9" s="523" customFormat="1" ht="19.5">
      <c r="A7" s="630" t="s">
        <v>541</v>
      </c>
      <c r="B7" s="630"/>
      <c r="C7" s="630"/>
      <c r="D7" s="630"/>
      <c r="E7" s="630"/>
      <c r="F7" s="630"/>
      <c r="G7" s="630"/>
      <c r="H7" s="630"/>
      <c r="I7" s="630"/>
    </row>
    <row r="8" spans="1:9" s="523" customFormat="1" ht="19.5">
      <c r="A8" s="630"/>
      <c r="B8" s="630"/>
      <c r="C8" s="630"/>
      <c r="D8" s="630"/>
      <c r="E8" s="630"/>
      <c r="F8" s="630"/>
      <c r="G8" s="630"/>
      <c r="H8" s="630"/>
      <c r="I8" s="630"/>
    </row>
    <row r="42" spans="1:9" ht="16.5">
      <c r="A42" s="930" t="s">
        <v>542</v>
      </c>
      <c r="B42" s="1007"/>
      <c r="C42" s="1007"/>
      <c r="D42" s="1007"/>
      <c r="E42" s="1007"/>
      <c r="F42" s="1007"/>
      <c r="G42" s="1007"/>
      <c r="H42" s="1007"/>
      <c r="I42" s="1007"/>
    </row>
    <row r="43" spans="1:9" ht="24" customHeight="1">
      <c r="A43" s="1054" t="s">
        <v>543</v>
      </c>
      <c r="B43" s="1054"/>
      <c r="C43" s="1054"/>
      <c r="D43" s="1054"/>
      <c r="E43" s="1054"/>
      <c r="F43" s="1054"/>
      <c r="G43" s="1054"/>
      <c r="H43" s="1054"/>
      <c r="I43" s="1054"/>
    </row>
    <row r="44" spans="1:9" ht="19.5" customHeight="1" thickBot="1">
      <c r="A44" s="1064" t="s">
        <v>544</v>
      </c>
      <c r="B44" s="1065"/>
      <c r="C44" s="1065"/>
      <c r="D44" s="1065"/>
      <c r="E44" s="1065"/>
      <c r="F44" s="1065"/>
      <c r="G44" s="1065"/>
      <c r="H44" s="1065"/>
      <c r="I44" s="1065"/>
    </row>
    <row r="45" spans="1:9" ht="45" customHeight="1">
      <c r="A45" s="740" t="s">
        <v>545</v>
      </c>
      <c r="B45" s="965" t="s">
        <v>546</v>
      </c>
      <c r="C45" s="1067"/>
      <c r="D45" s="969" t="s">
        <v>547</v>
      </c>
      <c r="E45" s="1067"/>
      <c r="F45" s="969" t="s">
        <v>548</v>
      </c>
      <c r="G45" s="1067"/>
      <c r="H45" s="969" t="s">
        <v>549</v>
      </c>
      <c r="I45" s="1068"/>
    </row>
    <row r="46" spans="1:11" ht="54.75" customHeight="1" thickBot="1">
      <c r="A46" s="1066"/>
      <c r="B46" s="290" t="s">
        <v>550</v>
      </c>
      <c r="C46" s="144" t="s">
        <v>551</v>
      </c>
      <c r="D46" s="144" t="s">
        <v>552</v>
      </c>
      <c r="E46" s="144" t="s">
        <v>551</v>
      </c>
      <c r="F46" s="144" t="s">
        <v>552</v>
      </c>
      <c r="G46" s="144" t="s">
        <v>551</v>
      </c>
      <c r="H46" s="144" t="s">
        <v>552</v>
      </c>
      <c r="I46" s="145" t="s">
        <v>551</v>
      </c>
      <c r="K46" s="448"/>
    </row>
    <row r="47" spans="1:9" ht="34.5" customHeight="1" hidden="1">
      <c r="A47" s="524" t="s">
        <v>553</v>
      </c>
      <c r="B47" s="525">
        <v>24</v>
      </c>
      <c r="C47" s="525">
        <v>75</v>
      </c>
      <c r="D47" s="525">
        <v>576</v>
      </c>
      <c r="E47" s="525">
        <v>1238</v>
      </c>
      <c r="F47" s="525">
        <v>23034</v>
      </c>
      <c r="G47" s="525">
        <v>40007</v>
      </c>
      <c r="H47" s="525">
        <v>1235</v>
      </c>
      <c r="I47" s="525">
        <v>1971</v>
      </c>
    </row>
    <row r="48" spans="1:9" ht="34.5" customHeight="1" hidden="1">
      <c r="A48" s="524" t="s">
        <v>554</v>
      </c>
      <c r="B48" s="525">
        <v>24</v>
      </c>
      <c r="C48" s="525">
        <v>84</v>
      </c>
      <c r="D48" s="525">
        <v>565</v>
      </c>
      <c r="E48" s="525">
        <v>1345</v>
      </c>
      <c r="F48" s="525">
        <v>20692</v>
      </c>
      <c r="G48" s="525">
        <v>39869</v>
      </c>
      <c r="H48" s="525">
        <v>1212</v>
      </c>
      <c r="I48" s="525">
        <v>2110</v>
      </c>
    </row>
    <row r="49" spans="1:9" ht="34.5" customHeight="1">
      <c r="A49" s="524" t="s">
        <v>555</v>
      </c>
      <c r="B49" s="525">
        <v>24</v>
      </c>
      <c r="C49" s="525">
        <v>74</v>
      </c>
      <c r="D49" s="525">
        <v>554</v>
      </c>
      <c r="E49" s="525">
        <v>1367</v>
      </c>
      <c r="F49" s="525">
        <v>19669</v>
      </c>
      <c r="G49" s="525">
        <v>40379</v>
      </c>
      <c r="H49" s="525">
        <v>1213</v>
      </c>
      <c r="I49" s="525">
        <v>2176</v>
      </c>
    </row>
    <row r="50" spans="1:9" ht="34.5" customHeight="1">
      <c r="A50" s="524" t="s">
        <v>556</v>
      </c>
      <c r="B50" s="525">
        <v>22</v>
      </c>
      <c r="C50" s="525">
        <v>74</v>
      </c>
      <c r="D50" s="525">
        <v>560</v>
      </c>
      <c r="E50" s="525">
        <v>1400</v>
      </c>
      <c r="F50" s="525">
        <v>19327</v>
      </c>
      <c r="G50" s="525">
        <v>40443</v>
      </c>
      <c r="H50" s="525">
        <v>1153</v>
      </c>
      <c r="I50" s="525">
        <v>2229</v>
      </c>
    </row>
    <row r="51" spans="1:9" ht="34.5" customHeight="1">
      <c r="A51" s="524" t="s">
        <v>557</v>
      </c>
      <c r="B51" s="525">
        <v>22</v>
      </c>
      <c r="C51" s="525">
        <v>74</v>
      </c>
      <c r="D51" s="525">
        <v>570</v>
      </c>
      <c r="E51" s="525">
        <v>1413</v>
      </c>
      <c r="F51" s="525">
        <v>19839</v>
      </c>
      <c r="G51" s="525">
        <v>40142</v>
      </c>
      <c r="H51" s="525">
        <v>1166</v>
      </c>
      <c r="I51" s="525">
        <v>2257</v>
      </c>
    </row>
    <row r="52" spans="1:9" ht="34.5" customHeight="1">
      <c r="A52" s="524" t="s">
        <v>558</v>
      </c>
      <c r="B52" s="526">
        <v>22</v>
      </c>
      <c r="C52" s="526">
        <v>76</v>
      </c>
      <c r="D52" s="526">
        <v>579</v>
      </c>
      <c r="E52" s="526">
        <v>1432</v>
      </c>
      <c r="F52" s="526">
        <v>20295</v>
      </c>
      <c r="G52" s="526">
        <v>39920</v>
      </c>
      <c r="H52" s="526">
        <v>1168</v>
      </c>
      <c r="I52" s="526">
        <v>2328</v>
      </c>
    </row>
    <row r="53" spans="1:9" s="416" customFormat="1" ht="60" customHeight="1">
      <c r="A53" s="524" t="s">
        <v>559</v>
      </c>
      <c r="B53" s="526">
        <v>22</v>
      </c>
      <c r="C53" s="526">
        <v>76</v>
      </c>
      <c r="D53" s="526">
        <v>588</v>
      </c>
      <c r="E53" s="526">
        <v>1443</v>
      </c>
      <c r="F53" s="526">
        <v>20367</v>
      </c>
      <c r="G53" s="526">
        <v>39760</v>
      </c>
      <c r="H53" s="526">
        <v>1172</v>
      </c>
      <c r="I53" s="526">
        <v>2316</v>
      </c>
    </row>
    <row r="54" spans="1:9" s="416" customFormat="1" ht="34.5" customHeight="1">
      <c r="A54" s="287" t="s">
        <v>560</v>
      </c>
      <c r="B54" s="526">
        <v>22</v>
      </c>
      <c r="C54" s="526">
        <v>76</v>
      </c>
      <c r="D54" s="526">
        <v>592</v>
      </c>
      <c r="E54" s="526">
        <v>1438</v>
      </c>
      <c r="F54" s="526">
        <v>20348</v>
      </c>
      <c r="G54" s="526">
        <v>38979</v>
      </c>
      <c r="H54" s="526">
        <v>1167</v>
      </c>
      <c r="I54" s="526">
        <v>2299</v>
      </c>
    </row>
    <row r="55" spans="1:9" ht="34.5" customHeight="1">
      <c r="A55" s="287" t="s">
        <v>561</v>
      </c>
      <c r="B55" s="348">
        <v>22</v>
      </c>
      <c r="C55" s="348">
        <v>76</v>
      </c>
      <c r="D55" s="348">
        <v>599</v>
      </c>
      <c r="E55" s="348">
        <v>1398</v>
      </c>
      <c r="F55" s="348">
        <v>20498</v>
      </c>
      <c r="G55" s="348">
        <v>37523</v>
      </c>
      <c r="H55" s="348">
        <v>1186</v>
      </c>
      <c r="I55" s="348">
        <v>2290</v>
      </c>
    </row>
    <row r="56" spans="1:9" ht="34.5" customHeight="1">
      <c r="A56" s="287" t="s">
        <v>533</v>
      </c>
      <c r="B56" s="348">
        <v>25</v>
      </c>
      <c r="C56" s="348">
        <v>76</v>
      </c>
      <c r="D56" s="348">
        <v>623</v>
      </c>
      <c r="E56" s="348">
        <v>1366</v>
      </c>
      <c r="F56" s="348">
        <v>20753</v>
      </c>
      <c r="G56" s="348">
        <v>36448</v>
      </c>
      <c r="H56" s="348">
        <v>1206</v>
      </c>
      <c r="I56" s="348">
        <v>2236</v>
      </c>
    </row>
    <row r="57" spans="1:9" ht="34.5" customHeight="1">
      <c r="A57" s="287" t="s">
        <v>562</v>
      </c>
      <c r="B57" s="348">
        <v>25</v>
      </c>
      <c r="C57" s="348">
        <v>76</v>
      </c>
      <c r="D57" s="348">
        <v>630</v>
      </c>
      <c r="E57" s="348">
        <v>1404</v>
      </c>
      <c r="F57" s="348">
        <v>19439</v>
      </c>
      <c r="G57" s="348">
        <v>35125</v>
      </c>
      <c r="H57" s="348">
        <v>1348</v>
      </c>
      <c r="I57" s="348">
        <v>2291</v>
      </c>
    </row>
    <row r="58" spans="1:9" ht="60" customHeight="1" thickBot="1">
      <c r="A58" s="287" t="s">
        <v>563</v>
      </c>
      <c r="B58" s="348">
        <v>25</v>
      </c>
      <c r="C58" s="348">
        <v>77</v>
      </c>
      <c r="D58" s="348">
        <v>650</v>
      </c>
      <c r="E58" s="348">
        <v>1320</v>
      </c>
      <c r="F58" s="348">
        <v>20961</v>
      </c>
      <c r="G58" s="348">
        <v>33260</v>
      </c>
      <c r="H58" s="348">
        <v>1297</v>
      </c>
      <c r="I58" s="348">
        <v>2232</v>
      </c>
    </row>
    <row r="59" spans="1:9" ht="60" customHeight="1" thickBot="1">
      <c r="A59" s="527" t="s">
        <v>564</v>
      </c>
      <c r="B59" s="327">
        <f aca="true" t="shared" si="0" ref="B59:I59">(B58/B57-1)*100</f>
        <v>0</v>
      </c>
      <c r="C59" s="528">
        <f t="shared" si="0"/>
        <v>1.3157894736842035</v>
      </c>
      <c r="D59" s="528">
        <f t="shared" si="0"/>
        <v>3.1746031746031855</v>
      </c>
      <c r="E59" s="528">
        <f t="shared" si="0"/>
        <v>-5.982905982905984</v>
      </c>
      <c r="F59" s="528">
        <f t="shared" si="0"/>
        <v>7.829620865270837</v>
      </c>
      <c r="G59" s="528">
        <f t="shared" si="0"/>
        <v>-5.30960854092527</v>
      </c>
      <c r="H59" s="528">
        <f t="shared" si="0"/>
        <v>-3.783382789317502</v>
      </c>
      <c r="I59" s="528">
        <f t="shared" si="0"/>
        <v>-2.5752946311654257</v>
      </c>
    </row>
    <row r="60" spans="1:9" ht="60" customHeight="1" thickBot="1">
      <c r="A60" s="527" t="s">
        <v>565</v>
      </c>
      <c r="B60" s="528">
        <f aca="true" t="shared" si="1" ref="B60:I60">(B58/B48-1)*100</f>
        <v>4.166666666666674</v>
      </c>
      <c r="C60" s="528">
        <f t="shared" si="1"/>
        <v>-8.333333333333337</v>
      </c>
      <c r="D60" s="528">
        <f t="shared" si="1"/>
        <v>15.04424778761062</v>
      </c>
      <c r="E60" s="528">
        <f t="shared" si="1"/>
        <v>-1.8587360594795488</v>
      </c>
      <c r="F60" s="528">
        <f t="shared" si="1"/>
        <v>1.3000193311424768</v>
      </c>
      <c r="G60" s="528">
        <f t="shared" si="1"/>
        <v>-16.57678898392234</v>
      </c>
      <c r="H60" s="528">
        <f t="shared" si="1"/>
        <v>7.013201320132012</v>
      </c>
      <c r="I60" s="528">
        <f t="shared" si="1"/>
        <v>5.781990521327018</v>
      </c>
    </row>
    <row r="61" spans="1:9" ht="16.5">
      <c r="A61" s="1059" t="s">
        <v>566</v>
      </c>
      <c r="B61" s="1059"/>
      <c r="C61" s="1059"/>
      <c r="D61" s="1059"/>
      <c r="E61" s="1059"/>
      <c r="F61" s="1059"/>
      <c r="G61" s="1059"/>
      <c r="H61" s="1059"/>
      <c r="I61" s="1059"/>
    </row>
    <row r="62" spans="1:9" ht="16.5">
      <c r="A62" s="936" t="s">
        <v>567</v>
      </c>
      <c r="B62" s="936"/>
      <c r="C62" s="936"/>
      <c r="D62" s="936"/>
      <c r="E62" s="936"/>
      <c r="F62" s="936"/>
      <c r="G62" s="936"/>
      <c r="H62" s="936"/>
      <c r="I62" s="936"/>
    </row>
    <row r="63" spans="1:9" ht="16.5">
      <c r="A63" s="936" t="s">
        <v>568</v>
      </c>
      <c r="B63" s="936"/>
      <c r="C63" s="936"/>
      <c r="D63" s="936"/>
      <c r="E63" s="936"/>
      <c r="F63" s="936"/>
      <c r="G63" s="936"/>
      <c r="H63" s="936"/>
      <c r="I63" s="936"/>
    </row>
    <row r="64" spans="1:9" ht="16.5">
      <c r="A64" s="931" t="s">
        <v>569</v>
      </c>
      <c r="B64" s="931"/>
      <c r="C64" s="931"/>
      <c r="D64" s="931"/>
      <c r="E64" s="931"/>
      <c r="F64" s="931"/>
      <c r="G64" s="931"/>
      <c r="H64" s="931"/>
      <c r="I64" s="931"/>
    </row>
    <row r="65" spans="1:9" ht="16.5">
      <c r="A65" s="7"/>
      <c r="B65" s="7"/>
      <c r="C65" s="7"/>
      <c r="D65" s="7"/>
      <c r="E65" s="7"/>
      <c r="F65" s="7"/>
      <c r="G65" s="7"/>
      <c r="H65" s="7"/>
      <c r="I65" s="7"/>
    </row>
    <row r="66" spans="1:9" ht="16.5">
      <c r="A66" s="7"/>
      <c r="B66" s="7"/>
      <c r="C66" s="7"/>
      <c r="D66" s="7"/>
      <c r="E66" s="7"/>
      <c r="F66" s="7"/>
      <c r="G66" s="7"/>
      <c r="H66" s="7"/>
      <c r="I66" s="7"/>
    </row>
    <row r="67" spans="1:9" ht="16.5">
      <c r="A67" s="7"/>
      <c r="B67" s="7"/>
      <c r="C67" s="7"/>
      <c r="D67" s="7"/>
      <c r="E67" s="7"/>
      <c r="F67" s="7"/>
      <c r="G67" s="7"/>
      <c r="H67" s="7"/>
      <c r="I67" s="7"/>
    </row>
    <row r="68" spans="1:9" ht="16.5">
      <c r="A68" s="7"/>
      <c r="B68" s="7"/>
      <c r="C68" s="7"/>
      <c r="D68" s="7"/>
      <c r="E68" s="7"/>
      <c r="F68" s="7"/>
      <c r="G68" s="7"/>
      <c r="H68" s="7"/>
      <c r="I68" s="7"/>
    </row>
    <row r="69" spans="1:9" ht="16.5">
      <c r="A69" s="7"/>
      <c r="B69" s="7"/>
      <c r="C69" s="7"/>
      <c r="D69" s="7"/>
      <c r="E69" s="7"/>
      <c r="F69" s="7"/>
      <c r="G69" s="7"/>
      <c r="H69" s="7"/>
      <c r="I69" s="7"/>
    </row>
    <row r="70" spans="1:9" ht="16.5">
      <c r="A70" s="7"/>
      <c r="B70" s="7"/>
      <c r="C70" s="7"/>
      <c r="D70" s="7"/>
      <c r="E70" s="7"/>
      <c r="F70" s="7"/>
      <c r="G70" s="7"/>
      <c r="H70" s="7"/>
      <c r="I70" s="7"/>
    </row>
    <row r="71" spans="1:9" ht="16.5">
      <c r="A71" s="7"/>
      <c r="B71" s="7"/>
      <c r="C71" s="7"/>
      <c r="D71" s="7"/>
      <c r="E71" s="7"/>
      <c r="F71" s="7"/>
      <c r="G71" s="7"/>
      <c r="H71" s="7"/>
      <c r="I71" s="7"/>
    </row>
    <row r="72" spans="1:9" ht="16.5">
      <c r="A72" s="7"/>
      <c r="B72" s="7"/>
      <c r="C72" s="7"/>
      <c r="D72" s="7"/>
      <c r="E72" s="7"/>
      <c r="F72" s="7"/>
      <c r="G72" s="7"/>
      <c r="H72" s="7"/>
      <c r="I72" s="7"/>
    </row>
    <row r="73" spans="1:9" ht="16.5">
      <c r="A73" s="7"/>
      <c r="B73" s="7"/>
      <c r="C73" s="7"/>
      <c r="D73" s="7"/>
      <c r="E73" s="7"/>
      <c r="F73" s="7"/>
      <c r="G73" s="7"/>
      <c r="H73" s="7"/>
      <c r="I73" s="7"/>
    </row>
    <row r="74" spans="1:9" ht="16.5">
      <c r="A74" s="7"/>
      <c r="B74" s="7"/>
      <c r="C74" s="7"/>
      <c r="D74" s="7"/>
      <c r="E74" s="7"/>
      <c r="F74" s="7"/>
      <c r="G74" s="7"/>
      <c r="H74" s="7"/>
      <c r="I74" s="7"/>
    </row>
    <row r="75" spans="1:9" ht="16.5">
      <c r="A75" s="7"/>
      <c r="B75" s="7"/>
      <c r="C75" s="7"/>
      <c r="D75" s="7"/>
      <c r="E75" s="7"/>
      <c r="F75" s="7"/>
      <c r="G75" s="7"/>
      <c r="H75" s="7"/>
      <c r="I75" s="7"/>
    </row>
    <row r="76" spans="1:9" ht="16.5">
      <c r="A76" s="7"/>
      <c r="B76" s="7"/>
      <c r="C76" s="7"/>
      <c r="D76" s="7"/>
      <c r="E76" s="7"/>
      <c r="F76" s="7"/>
      <c r="G76" s="7"/>
      <c r="H76" s="7"/>
      <c r="I76" s="7"/>
    </row>
    <row r="77" spans="1:9" ht="16.5">
      <c r="A77" s="7"/>
      <c r="B77" s="7"/>
      <c r="C77" s="7"/>
      <c r="D77" s="7"/>
      <c r="E77" s="7"/>
      <c r="F77" s="7"/>
      <c r="G77" s="7"/>
      <c r="H77" s="7"/>
      <c r="I77" s="7"/>
    </row>
    <row r="78" spans="1:9" ht="16.5">
      <c r="A78" s="7"/>
      <c r="B78" s="7"/>
      <c r="C78" s="7"/>
      <c r="D78" s="7"/>
      <c r="E78" s="7"/>
      <c r="F78" s="7"/>
      <c r="G78" s="7"/>
      <c r="H78" s="7"/>
      <c r="I78" s="7"/>
    </row>
    <row r="79" spans="1:9" ht="16.5">
      <c r="A79" s="7"/>
      <c r="B79" s="7"/>
      <c r="C79" s="7"/>
      <c r="D79" s="7"/>
      <c r="E79" s="7"/>
      <c r="F79" s="7"/>
      <c r="G79" s="7"/>
      <c r="H79" s="7"/>
      <c r="I79" s="7"/>
    </row>
    <row r="80" spans="1:9" ht="16.5">
      <c r="A80" s="7"/>
      <c r="B80" s="7"/>
      <c r="C80" s="7"/>
      <c r="D80" s="7"/>
      <c r="E80" s="7"/>
      <c r="F80" s="7"/>
      <c r="G80" s="7"/>
      <c r="H80" s="7"/>
      <c r="I80" s="7"/>
    </row>
    <row r="81" spans="1:9" ht="16.5">
      <c r="A81" s="7"/>
      <c r="B81" s="7"/>
      <c r="C81" s="7"/>
      <c r="D81" s="7"/>
      <c r="E81" s="7"/>
      <c r="F81" s="7"/>
      <c r="G81" s="7"/>
      <c r="H81" s="7"/>
      <c r="I81" s="7"/>
    </row>
    <row r="82" spans="1:9" ht="16.5">
      <c r="A82" s="7"/>
      <c r="B82" s="7"/>
      <c r="C82" s="7"/>
      <c r="D82" s="7"/>
      <c r="E82" s="7"/>
      <c r="F82" s="7"/>
      <c r="G82" s="7"/>
      <c r="H82" s="7"/>
      <c r="I82" s="7"/>
    </row>
    <row r="83" spans="1:9" ht="16.5">
      <c r="A83" s="7"/>
      <c r="B83" s="7"/>
      <c r="C83" s="7"/>
      <c r="D83" s="7"/>
      <c r="E83" s="7"/>
      <c r="F83" s="7"/>
      <c r="G83" s="7"/>
      <c r="H83" s="7"/>
      <c r="I83" s="7"/>
    </row>
    <row r="84" spans="1:9" ht="16.5">
      <c r="A84" s="7"/>
      <c r="B84" s="7"/>
      <c r="C84" s="7"/>
      <c r="D84" s="7"/>
      <c r="E84" s="7"/>
      <c r="F84" s="7"/>
      <c r="G84" s="7"/>
      <c r="H84" s="7"/>
      <c r="I84" s="7"/>
    </row>
    <row r="85" spans="1:9" ht="16.5">
      <c r="A85" s="7"/>
      <c r="B85" s="7"/>
      <c r="C85" s="7"/>
      <c r="D85" s="7"/>
      <c r="E85" s="7"/>
      <c r="F85" s="7"/>
      <c r="G85" s="7"/>
      <c r="H85" s="7"/>
      <c r="I85" s="7"/>
    </row>
    <row r="86" spans="1:9" ht="16.5">
      <c r="A86" s="7"/>
      <c r="B86" s="7"/>
      <c r="C86" s="7"/>
      <c r="D86" s="7"/>
      <c r="E86" s="7"/>
      <c r="F86" s="7"/>
      <c r="G86" s="7"/>
      <c r="H86" s="7"/>
      <c r="I86" s="7"/>
    </row>
    <row r="87" spans="1:9" ht="16.5">
      <c r="A87" s="7"/>
      <c r="B87" s="7"/>
      <c r="C87" s="7"/>
      <c r="D87" s="7"/>
      <c r="E87" s="7"/>
      <c r="F87" s="7"/>
      <c r="G87" s="7"/>
      <c r="H87" s="7"/>
      <c r="I87" s="7"/>
    </row>
    <row r="88" spans="1:9" ht="16.5">
      <c r="A88" s="7"/>
      <c r="B88" s="7"/>
      <c r="C88" s="7"/>
      <c r="D88" s="7"/>
      <c r="E88" s="7"/>
      <c r="F88" s="7"/>
      <c r="G88" s="7"/>
      <c r="H88" s="7"/>
      <c r="I88" s="7"/>
    </row>
    <row r="89" spans="1:9" ht="16.5">
      <c r="A89" s="7"/>
      <c r="B89" s="7"/>
      <c r="C89" s="7"/>
      <c r="D89" s="7"/>
      <c r="E89" s="7"/>
      <c r="F89" s="7"/>
      <c r="G89" s="7"/>
      <c r="H89" s="7"/>
      <c r="I89" s="7"/>
    </row>
    <row r="90" spans="1:9" ht="16.5">
      <c r="A90" s="7"/>
      <c r="B90" s="7"/>
      <c r="C90" s="7"/>
      <c r="D90" s="7"/>
      <c r="E90" s="7"/>
      <c r="F90" s="7"/>
      <c r="G90" s="7"/>
      <c r="H90" s="7"/>
      <c r="I90" s="7"/>
    </row>
    <row r="91" spans="1:9" ht="16.5">
      <c r="A91" s="7"/>
      <c r="B91" s="7"/>
      <c r="C91" s="7"/>
      <c r="D91" s="7"/>
      <c r="E91" s="7"/>
      <c r="F91" s="7"/>
      <c r="G91" s="7"/>
      <c r="H91" s="7"/>
      <c r="I91" s="7"/>
    </row>
    <row r="92" spans="1:9" ht="16.5">
      <c r="A92" s="7"/>
      <c r="B92" s="7"/>
      <c r="C92" s="7"/>
      <c r="D92" s="7"/>
      <c r="E92" s="7"/>
      <c r="F92" s="7"/>
      <c r="G92" s="7"/>
      <c r="H92" s="7"/>
      <c r="I92" s="7"/>
    </row>
    <row r="93" spans="1:9" ht="16.5">
      <c r="A93" s="7"/>
      <c r="B93" s="7"/>
      <c r="C93" s="7"/>
      <c r="D93" s="7"/>
      <c r="E93" s="7"/>
      <c r="F93" s="7"/>
      <c r="G93" s="7"/>
      <c r="H93" s="7"/>
      <c r="I93" s="7"/>
    </row>
    <row r="94" spans="1:9" ht="16.5">
      <c r="A94" s="7"/>
      <c r="B94" s="7"/>
      <c r="C94" s="7"/>
      <c r="D94" s="7"/>
      <c r="E94" s="7"/>
      <c r="F94" s="7"/>
      <c r="G94" s="7"/>
      <c r="H94" s="7"/>
      <c r="I94" s="7"/>
    </row>
    <row r="95" spans="1:9" ht="16.5">
      <c r="A95" s="7"/>
      <c r="B95" s="7"/>
      <c r="C95" s="7"/>
      <c r="D95" s="7"/>
      <c r="E95" s="7"/>
      <c r="F95" s="7"/>
      <c r="G95" s="7"/>
      <c r="H95" s="7"/>
      <c r="I95" s="7"/>
    </row>
    <row r="96" spans="1:9" ht="16.5">
      <c r="A96" s="7"/>
      <c r="B96" s="7"/>
      <c r="C96" s="7"/>
      <c r="D96" s="7"/>
      <c r="E96" s="7"/>
      <c r="F96" s="7"/>
      <c r="G96" s="7"/>
      <c r="H96" s="7"/>
      <c r="I96" s="7"/>
    </row>
    <row r="97" spans="1:9" ht="16.5">
      <c r="A97" s="7"/>
      <c r="B97" s="7"/>
      <c r="C97" s="7"/>
      <c r="D97" s="7"/>
      <c r="E97" s="7"/>
      <c r="F97" s="7"/>
      <c r="G97" s="7"/>
      <c r="H97" s="7"/>
      <c r="I97" s="7"/>
    </row>
    <row r="98" spans="1:9" ht="16.5">
      <c r="A98" s="7"/>
      <c r="B98" s="7"/>
      <c r="C98" s="7"/>
      <c r="D98" s="7"/>
      <c r="E98" s="7"/>
      <c r="F98" s="7"/>
      <c r="G98" s="7"/>
      <c r="H98" s="7"/>
      <c r="I98" s="7"/>
    </row>
    <row r="99" spans="1:9" ht="16.5">
      <c r="A99" s="7"/>
      <c r="B99" s="7"/>
      <c r="C99" s="7"/>
      <c r="D99" s="7"/>
      <c r="E99" s="7"/>
      <c r="F99" s="7"/>
      <c r="G99" s="7"/>
      <c r="H99" s="7"/>
      <c r="I99" s="7"/>
    </row>
    <row r="100" spans="1:9" ht="16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6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6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6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6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6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6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6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6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6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6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6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6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6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6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6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6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6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6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6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6.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6.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6.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6.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6.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6.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6.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6.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6.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6.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6.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6.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6.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6.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6.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6.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6.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6.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6.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6.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6.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6.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6.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6.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6.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6.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6.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6.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6.5">
      <c r="A148" s="7"/>
      <c r="B148" s="7"/>
      <c r="C148" s="7"/>
      <c r="D148" s="7"/>
      <c r="E148" s="7"/>
      <c r="F148" s="7"/>
      <c r="G148" s="7"/>
      <c r="H148" s="7"/>
      <c r="I148" s="7"/>
    </row>
  </sheetData>
  <mergeCells count="20">
    <mergeCell ref="A2:I2"/>
    <mergeCell ref="A3:I3"/>
    <mergeCell ref="A4:I4"/>
    <mergeCell ref="A61:I61"/>
    <mergeCell ref="A5:I5"/>
    <mergeCell ref="A6:I6"/>
    <mergeCell ref="A7:I7"/>
    <mergeCell ref="A8:I8"/>
    <mergeCell ref="A42:I42"/>
    <mergeCell ref="A43:I43"/>
    <mergeCell ref="A64:I64"/>
    <mergeCell ref="A62:I62"/>
    <mergeCell ref="A63:I63"/>
    <mergeCell ref="A1:I1"/>
    <mergeCell ref="A44:I44"/>
    <mergeCell ref="A45:A46"/>
    <mergeCell ref="B45:C45"/>
    <mergeCell ref="D45:E45"/>
    <mergeCell ref="F45:G45"/>
    <mergeCell ref="H45:I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2"/>
  <rowBreaks count="1" manualBreakCount="1">
    <brk id="42" max="8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:F1"/>
    </sheetView>
  </sheetViews>
  <sheetFormatPr defaultColWidth="9.00390625" defaultRowHeight="16.5"/>
  <cols>
    <col min="1" max="1" width="13.75390625" style="7" customWidth="1"/>
    <col min="2" max="5" width="11.75390625" style="7" customWidth="1"/>
    <col min="6" max="6" width="12.25390625" style="7" customWidth="1"/>
    <col min="7" max="16384" width="8.875" style="7" customWidth="1"/>
  </cols>
  <sheetData>
    <row r="1" spans="1:6" ht="20.25" customHeight="1">
      <c r="A1" s="1054" t="s">
        <v>570</v>
      </c>
      <c r="B1" s="1054"/>
      <c r="C1" s="1054"/>
      <c r="D1" s="1054"/>
      <c r="E1" s="1054"/>
      <c r="F1" s="1054"/>
    </row>
    <row r="2" spans="1:6" ht="18" customHeight="1" thickBot="1">
      <c r="A2" s="1069" t="s">
        <v>571</v>
      </c>
      <c r="B2" s="1070"/>
      <c r="C2" s="1070"/>
      <c r="D2" s="1070"/>
      <c r="E2" s="1070"/>
      <c r="F2" s="1070"/>
    </row>
    <row r="3" spans="1:6" ht="30" customHeight="1">
      <c r="A3" s="1060" t="s">
        <v>572</v>
      </c>
      <c r="B3" s="529" t="s">
        <v>573</v>
      </c>
      <c r="C3" s="530" t="s">
        <v>574</v>
      </c>
      <c r="D3" s="530" t="s">
        <v>575</v>
      </c>
      <c r="E3" s="530" t="s">
        <v>576</v>
      </c>
      <c r="F3" s="531" t="s">
        <v>577</v>
      </c>
    </row>
    <row r="4" spans="1:8" ht="30" customHeight="1" thickBot="1">
      <c r="A4" s="1061"/>
      <c r="B4" s="532" t="s">
        <v>578</v>
      </c>
      <c r="C4" s="533" t="s">
        <v>579</v>
      </c>
      <c r="D4" s="533" t="s">
        <v>580</v>
      </c>
      <c r="E4" s="533" t="s">
        <v>581</v>
      </c>
      <c r="F4" s="534" t="s">
        <v>582</v>
      </c>
      <c r="H4" s="535"/>
    </row>
    <row r="5" spans="1:6" ht="28.5" customHeight="1">
      <c r="A5" s="69" t="s">
        <v>583</v>
      </c>
      <c r="B5" s="561">
        <v>100</v>
      </c>
      <c r="C5" s="561">
        <v>100</v>
      </c>
      <c r="D5" s="561">
        <v>100</v>
      </c>
      <c r="E5" s="561">
        <v>100</v>
      </c>
      <c r="F5" s="561">
        <v>100</v>
      </c>
    </row>
    <row r="6" spans="1:6" ht="28.5" customHeight="1">
      <c r="A6" s="69" t="s">
        <v>584</v>
      </c>
      <c r="B6" s="561">
        <f>AVERAGE(B7:B10)</f>
        <v>106.465</v>
      </c>
      <c r="C6" s="561">
        <f>AVERAGE(C7:C10)</f>
        <v>101.7975</v>
      </c>
      <c r="D6" s="561">
        <f>AVERAGE(D7:D10)</f>
        <v>108.9475</v>
      </c>
      <c r="E6" s="561">
        <f>AVERAGE(E7:E10)</f>
        <v>103.56</v>
      </c>
      <c r="F6" s="561">
        <f>AVERAGE(F7:F10)</f>
        <v>109.005</v>
      </c>
    </row>
    <row r="7" spans="1:6" ht="28.5" customHeight="1" hidden="1">
      <c r="A7" s="71" t="s">
        <v>514</v>
      </c>
      <c r="B7" s="561">
        <v>101.93</v>
      </c>
      <c r="C7" s="561">
        <v>99.84</v>
      </c>
      <c r="D7" s="561">
        <v>102.37</v>
      </c>
      <c r="E7" s="561">
        <v>101.46</v>
      </c>
      <c r="F7" s="561">
        <v>104.74</v>
      </c>
    </row>
    <row r="8" spans="1:6" ht="28.5" customHeight="1" hidden="1">
      <c r="A8" s="71" t="s">
        <v>585</v>
      </c>
      <c r="B8" s="561">
        <v>106.19</v>
      </c>
      <c r="C8" s="561">
        <v>100.67</v>
      </c>
      <c r="D8" s="561">
        <v>108.53</v>
      </c>
      <c r="E8" s="561">
        <v>104.14</v>
      </c>
      <c r="F8" s="561">
        <v>108.53</v>
      </c>
    </row>
    <row r="9" spans="1:6" ht="28.5" customHeight="1" hidden="1">
      <c r="A9" s="71" t="s">
        <v>516</v>
      </c>
      <c r="B9" s="561">
        <v>107.74</v>
      </c>
      <c r="C9" s="561">
        <v>102.12</v>
      </c>
      <c r="D9" s="561">
        <v>110.33</v>
      </c>
      <c r="E9" s="561">
        <v>104.4</v>
      </c>
      <c r="F9" s="561">
        <v>109.99</v>
      </c>
    </row>
    <row r="10" spans="1:6" ht="28.5" customHeight="1" hidden="1">
      <c r="A10" s="71" t="s">
        <v>534</v>
      </c>
      <c r="B10" s="561">
        <v>110</v>
      </c>
      <c r="C10" s="561">
        <v>104.56</v>
      </c>
      <c r="D10" s="561">
        <v>114.56</v>
      </c>
      <c r="E10" s="561">
        <v>104.24</v>
      </c>
      <c r="F10" s="561">
        <v>112.76</v>
      </c>
    </row>
    <row r="11" spans="1:6" ht="28.5" customHeight="1">
      <c r="A11" s="69" t="s">
        <v>586</v>
      </c>
      <c r="B11" s="561">
        <f>AVERAGE(B12:B15)</f>
        <v>111.94749999999999</v>
      </c>
      <c r="C11" s="561">
        <f>AVERAGE(C12:C15)</f>
        <v>105.38833333333334</v>
      </c>
      <c r="D11" s="561">
        <f>AVERAGE(D12:D15)</f>
        <v>118.5775</v>
      </c>
      <c r="E11" s="561">
        <f>AVERAGE(E12:E15)</f>
        <v>101.3375</v>
      </c>
      <c r="F11" s="561">
        <f>AVERAGE(F12:F15)</f>
        <v>124.24833333333333</v>
      </c>
    </row>
    <row r="12" spans="1:6" ht="28.5" customHeight="1">
      <c r="A12" s="71" t="s">
        <v>514</v>
      </c>
      <c r="B12" s="561">
        <v>110.77666666666666</v>
      </c>
      <c r="C12" s="561">
        <v>103.41333333333334</v>
      </c>
      <c r="D12" s="561">
        <v>117.31333333333333</v>
      </c>
      <c r="E12" s="561">
        <v>101.56</v>
      </c>
      <c r="F12" s="561">
        <v>119.72</v>
      </c>
    </row>
    <row r="13" spans="1:6" ht="28.5" customHeight="1">
      <c r="A13" s="71" t="s">
        <v>515</v>
      </c>
      <c r="B13" s="561">
        <v>114.73666666666668</v>
      </c>
      <c r="C13" s="561">
        <v>104.89</v>
      </c>
      <c r="D13" s="561">
        <v>123.16</v>
      </c>
      <c r="E13" s="561">
        <v>102.00333333333333</v>
      </c>
      <c r="F13" s="561">
        <v>129.25</v>
      </c>
    </row>
    <row r="14" spans="1:6" ht="28.5" customHeight="1">
      <c r="A14" s="71" t="s">
        <v>516</v>
      </c>
      <c r="B14" s="561">
        <v>117.37666666666667</v>
      </c>
      <c r="C14" s="561">
        <v>106.73666666666668</v>
      </c>
      <c r="D14" s="561">
        <v>125.66666666666667</v>
      </c>
      <c r="E14" s="561">
        <v>103.68666666666667</v>
      </c>
      <c r="F14" s="561">
        <v>129.7566666666667</v>
      </c>
    </row>
    <row r="15" spans="1:6" ht="28.5" customHeight="1">
      <c r="A15" s="71" t="s">
        <v>517</v>
      </c>
      <c r="B15" s="561">
        <v>104.9</v>
      </c>
      <c r="C15" s="561">
        <v>106.51333333333332</v>
      </c>
      <c r="D15" s="561">
        <v>108.17</v>
      </c>
      <c r="E15" s="561">
        <v>98.1</v>
      </c>
      <c r="F15" s="561">
        <v>118.26666666666667</v>
      </c>
    </row>
    <row r="16" spans="1:6" ht="28.5" customHeight="1">
      <c r="A16" s="69" t="s">
        <v>587</v>
      </c>
      <c r="B16" s="561"/>
      <c r="C16" s="561"/>
      <c r="D16" s="561"/>
      <c r="E16" s="561"/>
      <c r="F16" s="561"/>
    </row>
    <row r="17" spans="1:6" ht="28.5" customHeight="1">
      <c r="A17" s="71" t="s">
        <v>514</v>
      </c>
      <c r="B17" s="561">
        <f>AVERAGE(B18:B20)</f>
        <v>99.95666666666666</v>
      </c>
      <c r="C17" s="561">
        <f>AVERAGE(C18:C20)</f>
        <v>103.40666666666668</v>
      </c>
      <c r="D17" s="561">
        <f>AVERAGE(D18:D20)</f>
        <v>103.66333333333334</v>
      </c>
      <c r="E17" s="561">
        <f>AVERAGE(E18:E20)</f>
        <v>94.82000000000001</v>
      </c>
      <c r="F17" s="561">
        <f>AVERAGE(F18:F20)</f>
        <v>113.99333333333334</v>
      </c>
    </row>
    <row r="18" spans="1:6" ht="28.5" customHeight="1">
      <c r="A18" s="536" t="s">
        <v>588</v>
      </c>
      <c r="B18" s="561">
        <v>99.23</v>
      </c>
      <c r="C18" s="561">
        <v>104.43</v>
      </c>
      <c r="D18" s="561">
        <v>102.86</v>
      </c>
      <c r="E18" s="561">
        <v>93.86</v>
      </c>
      <c r="F18" s="561">
        <v>114.63</v>
      </c>
    </row>
    <row r="19" spans="1:6" ht="28.5" customHeight="1">
      <c r="A19" s="537" t="s">
        <v>589</v>
      </c>
      <c r="B19" s="561">
        <v>100.38</v>
      </c>
      <c r="C19" s="561">
        <v>102.84</v>
      </c>
      <c r="D19" s="561">
        <v>104.11</v>
      </c>
      <c r="E19" s="561">
        <v>95.62</v>
      </c>
      <c r="F19" s="561">
        <v>114.53</v>
      </c>
    </row>
    <row r="20" spans="1:6" ht="29.25" thickBot="1">
      <c r="A20" s="1072" t="s">
        <v>590</v>
      </c>
      <c r="B20" s="1073">
        <v>100.26</v>
      </c>
      <c r="C20" s="1073">
        <v>102.95</v>
      </c>
      <c r="D20" s="1073">
        <v>104.02</v>
      </c>
      <c r="E20" s="1073">
        <v>94.98</v>
      </c>
      <c r="F20" s="1073">
        <v>112.82</v>
      </c>
    </row>
    <row r="21" spans="1:6" ht="37.5" customHeight="1" thickBot="1">
      <c r="A21" s="268" t="s">
        <v>591</v>
      </c>
      <c r="B21" s="528">
        <f>(B17/B15-1)*100</f>
        <v>-4.712424531299664</v>
      </c>
      <c r="C21" s="528">
        <f>(C17/C15-1)*100</f>
        <v>-2.9166927458220915</v>
      </c>
      <c r="D21" s="528">
        <f>(D17/D15-1)*100</f>
        <v>-4.16628147052479</v>
      </c>
      <c r="E21" s="528">
        <f>(E17/E15-1)*100</f>
        <v>-3.343527013251768</v>
      </c>
      <c r="F21" s="528">
        <f>(F17/F15-1)*100</f>
        <v>-3.6133032694475653</v>
      </c>
    </row>
    <row r="22" spans="1:6" ht="43.5" thickBot="1">
      <c r="A22" s="268" t="s">
        <v>592</v>
      </c>
      <c r="B22" s="528">
        <f>(B17/B12-1)*100</f>
        <v>-9.767399873619587</v>
      </c>
      <c r="C22" s="528">
        <f>(C17/C12-1)*100</f>
        <v>-0.0064466219700798355</v>
      </c>
      <c r="D22" s="528">
        <f>(D17/D12-1)*100</f>
        <v>-11.635506052167976</v>
      </c>
      <c r="E22" s="528">
        <f>(E17/E12-1)*100</f>
        <v>-6.636471051595116</v>
      </c>
      <c r="F22" s="528">
        <f>(F17/F12-1)*100</f>
        <v>-4.783383450272849</v>
      </c>
    </row>
    <row r="23" spans="1:6" ht="16.5">
      <c r="A23" s="936" t="s">
        <v>593</v>
      </c>
      <c r="B23" s="936"/>
      <c r="C23" s="936"/>
      <c r="D23" s="936"/>
      <c r="E23" s="936"/>
      <c r="F23" s="936"/>
    </row>
    <row r="24" spans="1:6" ht="16.5">
      <c r="A24" s="1071" t="s">
        <v>594</v>
      </c>
      <c r="B24" s="1071"/>
      <c r="C24" s="1071"/>
      <c r="D24" s="1071"/>
      <c r="E24" s="1071"/>
      <c r="F24" s="1071"/>
    </row>
    <row r="25" spans="1:6" ht="16.5">
      <c r="A25" s="258"/>
      <c r="B25" s="258"/>
      <c r="C25" s="258"/>
      <c r="D25" s="258"/>
      <c r="E25" s="258"/>
      <c r="F25" s="258"/>
    </row>
    <row r="26" spans="1:7" ht="16.5">
      <c r="A26" s="258"/>
      <c r="B26" s="323"/>
      <c r="C26" s="323"/>
      <c r="D26" s="323"/>
      <c r="E26" s="323"/>
      <c r="F26" s="323"/>
      <c r="G26" s="323"/>
    </row>
    <row r="27" spans="1:11" ht="16.5">
      <c r="A27" s="258"/>
      <c r="B27" s="258"/>
      <c r="C27" s="538"/>
      <c r="D27" s="538"/>
      <c r="E27" s="538"/>
      <c r="F27" s="538"/>
      <c r="G27" s="538"/>
      <c r="H27" s="538"/>
      <c r="I27" s="538"/>
      <c r="J27" s="538"/>
      <c r="K27" s="538"/>
    </row>
    <row r="28" spans="1:6" ht="16.5">
      <c r="A28" s="258"/>
      <c r="B28" s="258"/>
      <c r="C28" s="258"/>
      <c r="D28" s="258"/>
      <c r="E28" s="258"/>
      <c r="F28" s="258"/>
    </row>
    <row r="29" spans="1:6" ht="16.5">
      <c r="A29" s="30"/>
      <c r="B29" s="30"/>
      <c r="C29" s="30"/>
      <c r="D29" s="30"/>
      <c r="E29" s="30"/>
      <c r="F29" s="30"/>
    </row>
    <row r="30" spans="1:6" ht="16.5">
      <c r="A30" s="30"/>
      <c r="B30" s="30"/>
      <c r="C30" s="30"/>
      <c r="D30" s="30"/>
      <c r="E30" s="30"/>
      <c r="F30" s="30"/>
    </row>
    <row r="31" spans="1:6" ht="16.5">
      <c r="A31" s="30"/>
      <c r="B31" s="30"/>
      <c r="C31" s="30"/>
      <c r="D31" s="30"/>
      <c r="E31" s="30"/>
      <c r="F31" s="30"/>
    </row>
    <row r="32" spans="1:6" ht="16.5">
      <c r="A32" s="30"/>
      <c r="B32" s="30"/>
      <c r="C32" s="30"/>
      <c r="D32" s="30"/>
      <c r="E32" s="30"/>
      <c r="F32" s="30"/>
    </row>
    <row r="33" spans="1:6" ht="16.5">
      <c r="A33" s="936"/>
      <c r="B33" s="936"/>
      <c r="C33" s="936"/>
      <c r="D33" s="936"/>
      <c r="E33" s="936"/>
      <c r="F33" s="936"/>
    </row>
    <row r="34" spans="1:6" ht="16.5">
      <c r="A34" s="931" t="s">
        <v>595</v>
      </c>
      <c r="B34" s="931"/>
      <c r="C34" s="931"/>
      <c r="D34" s="931"/>
      <c r="E34" s="931"/>
      <c r="F34" s="931"/>
    </row>
  </sheetData>
  <mergeCells count="7">
    <mergeCell ref="A1:F1"/>
    <mergeCell ref="A34:F34"/>
    <mergeCell ref="A33:F33"/>
    <mergeCell ref="A2:F2"/>
    <mergeCell ref="A23:F23"/>
    <mergeCell ref="A24:F2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4"/>
  <sheetViews>
    <sheetView showGridLines="0" zoomScaleSheetLayoutView="100" workbookViewId="0" topLeftCell="A1">
      <selection activeCell="A1" sqref="A1:L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1:12" ht="49.5" customHeight="1">
      <c r="A1" s="617" t="s">
        <v>310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2" spans="2:12" ht="81" customHeight="1">
      <c r="B2" s="576" t="s">
        <v>311</v>
      </c>
      <c r="C2" s="577"/>
      <c r="D2" s="577"/>
      <c r="E2" s="577"/>
      <c r="F2" s="577"/>
      <c r="G2" s="577"/>
      <c r="H2" s="577"/>
      <c r="I2" s="577"/>
      <c r="J2" s="577"/>
      <c r="K2" s="577"/>
      <c r="L2" s="324"/>
    </row>
    <row r="41" spans="2:11" ht="19.5" customHeight="1">
      <c r="B41" s="339" t="s">
        <v>312</v>
      </c>
      <c r="C41" s="339"/>
      <c r="D41" s="339"/>
      <c r="E41" s="339"/>
      <c r="F41" s="339"/>
      <c r="G41" s="339"/>
      <c r="H41" s="339"/>
      <c r="I41" s="339"/>
      <c r="J41" s="339"/>
      <c r="K41" s="339"/>
    </row>
    <row r="42" spans="2:11" ht="19.5" customHeight="1">
      <c r="B42" s="339"/>
      <c r="C42" s="339"/>
      <c r="D42" s="339"/>
      <c r="E42" s="339"/>
      <c r="F42" s="339"/>
      <c r="G42" s="339"/>
      <c r="H42" s="339"/>
      <c r="I42" s="339"/>
      <c r="J42" s="339"/>
      <c r="K42" s="339"/>
    </row>
    <row r="43" spans="2:11" ht="19.5" customHeight="1">
      <c r="B43" s="339"/>
      <c r="C43" s="339"/>
      <c r="D43" s="339"/>
      <c r="E43" s="339"/>
      <c r="F43" s="339"/>
      <c r="G43" s="339"/>
      <c r="H43" s="339"/>
      <c r="I43" s="339"/>
      <c r="J43" s="339"/>
      <c r="K43" s="339"/>
    </row>
    <row r="44" spans="2:11" ht="24.75" customHeight="1">
      <c r="B44" s="293" t="s">
        <v>313</v>
      </c>
      <c r="C44" s="294"/>
      <c r="D44" s="294"/>
      <c r="E44" s="294"/>
      <c r="F44" s="294"/>
      <c r="G44" s="294"/>
      <c r="H44" s="294"/>
      <c r="I44" s="294"/>
      <c r="J44" s="294"/>
      <c r="K44" s="294"/>
    </row>
    <row r="45" spans="2:11" ht="24.75" customHeight="1" thickBot="1">
      <c r="B45" s="295" t="s">
        <v>314</v>
      </c>
      <c r="C45" s="294"/>
      <c r="D45" s="294"/>
      <c r="E45" s="294"/>
      <c r="F45" s="294"/>
      <c r="G45" s="294"/>
      <c r="H45" s="294"/>
      <c r="I45" s="294"/>
      <c r="J45" s="294"/>
      <c r="K45" s="294"/>
    </row>
    <row r="46" spans="2:11" ht="24.75" customHeight="1">
      <c r="B46" s="550" t="s">
        <v>315</v>
      </c>
      <c r="C46" s="562" t="s">
        <v>316</v>
      </c>
      <c r="D46" s="578" t="s">
        <v>317</v>
      </c>
      <c r="E46" s="579"/>
      <c r="F46" s="580"/>
      <c r="G46" s="578" t="s">
        <v>318</v>
      </c>
      <c r="H46" s="579"/>
      <c r="I46" s="580"/>
      <c r="J46" s="340" t="s">
        <v>319</v>
      </c>
      <c r="K46" s="341" t="s">
        <v>320</v>
      </c>
    </row>
    <row r="47" spans="2:11" ht="24.75" customHeight="1">
      <c r="B47" s="551"/>
      <c r="C47" s="585"/>
      <c r="D47" s="563" t="s">
        <v>321</v>
      </c>
      <c r="E47" s="564"/>
      <c r="F47" s="565"/>
      <c r="G47" s="563" t="s">
        <v>322</v>
      </c>
      <c r="H47" s="564"/>
      <c r="I47" s="565"/>
      <c r="J47" s="343" t="s">
        <v>323</v>
      </c>
      <c r="K47" s="344" t="s">
        <v>323</v>
      </c>
    </row>
    <row r="48" spans="2:11" ht="18" customHeight="1">
      <c r="B48" s="552" t="s">
        <v>324</v>
      </c>
      <c r="C48" s="585" t="s">
        <v>299</v>
      </c>
      <c r="D48" s="574" t="s">
        <v>325</v>
      </c>
      <c r="E48" s="574" t="s">
        <v>326</v>
      </c>
      <c r="F48" s="574" t="s">
        <v>327</v>
      </c>
      <c r="G48" s="574" t="s">
        <v>325</v>
      </c>
      <c r="H48" s="574" t="s">
        <v>328</v>
      </c>
      <c r="I48" s="574" t="s">
        <v>329</v>
      </c>
      <c r="J48" s="568" t="s">
        <v>330</v>
      </c>
      <c r="K48" s="571" t="s">
        <v>331</v>
      </c>
    </row>
    <row r="49" spans="2:12" ht="18" customHeight="1">
      <c r="B49" s="552"/>
      <c r="C49" s="585"/>
      <c r="D49" s="549"/>
      <c r="E49" s="549"/>
      <c r="F49" s="549"/>
      <c r="G49" s="549"/>
      <c r="H49" s="549"/>
      <c r="I49" s="549"/>
      <c r="J49" s="569"/>
      <c r="K49" s="572"/>
      <c r="L49" s="345"/>
    </row>
    <row r="50" spans="2:12" ht="18" customHeight="1">
      <c r="B50" s="552"/>
      <c r="C50" s="585"/>
      <c r="D50" s="566" t="s">
        <v>300</v>
      </c>
      <c r="E50" s="566" t="s">
        <v>301</v>
      </c>
      <c r="F50" s="566" t="s">
        <v>302</v>
      </c>
      <c r="G50" s="566" t="s">
        <v>300</v>
      </c>
      <c r="H50" s="566" t="s">
        <v>303</v>
      </c>
      <c r="I50" s="566" t="s">
        <v>304</v>
      </c>
      <c r="J50" s="569"/>
      <c r="K50" s="572"/>
      <c r="L50" s="345"/>
    </row>
    <row r="51" spans="2:12" ht="18" customHeight="1" thickBot="1">
      <c r="B51" s="553"/>
      <c r="C51" s="575"/>
      <c r="D51" s="567"/>
      <c r="E51" s="567"/>
      <c r="F51" s="567"/>
      <c r="G51" s="567"/>
      <c r="H51" s="567"/>
      <c r="I51" s="567"/>
      <c r="J51" s="570"/>
      <c r="K51" s="573"/>
      <c r="L51" s="345"/>
    </row>
    <row r="52" spans="2:11" ht="27" customHeight="1" hidden="1">
      <c r="B52" s="346" t="s">
        <v>332</v>
      </c>
      <c r="C52" s="2">
        <f>D52+G52</f>
        <v>1850</v>
      </c>
      <c r="D52" s="2">
        <f>(E52-F52)</f>
        <v>4743</v>
      </c>
      <c r="E52" s="2">
        <v>7825</v>
      </c>
      <c r="F52" s="2">
        <v>3082</v>
      </c>
      <c r="G52" s="2">
        <f>(H52-I52)</f>
        <v>-2893</v>
      </c>
      <c r="H52" s="2">
        <v>27795</v>
      </c>
      <c r="I52" s="2">
        <v>30688</v>
      </c>
      <c r="J52" s="2">
        <v>3982</v>
      </c>
      <c r="K52" s="308">
        <v>635</v>
      </c>
    </row>
    <row r="53" spans="2:11" ht="27" customHeight="1" hidden="1">
      <c r="B53" s="309" t="s">
        <v>334</v>
      </c>
      <c r="C53" s="2">
        <f>D53+G53</f>
        <v>684</v>
      </c>
      <c r="D53" s="2">
        <f>(E53-F53)</f>
        <v>4653</v>
      </c>
      <c r="E53" s="2">
        <v>7762</v>
      </c>
      <c r="F53" s="2">
        <v>3109</v>
      </c>
      <c r="G53" s="2">
        <f>(H53-I53)</f>
        <v>-3969</v>
      </c>
      <c r="H53" s="2">
        <v>26858</v>
      </c>
      <c r="I53" s="2">
        <v>30827</v>
      </c>
      <c r="J53" s="2">
        <v>3743</v>
      </c>
      <c r="K53" s="308">
        <v>595</v>
      </c>
    </row>
    <row r="54" spans="2:11" ht="34.5" customHeight="1" hidden="1">
      <c r="B54" s="309" t="s">
        <v>335</v>
      </c>
      <c r="C54" s="2">
        <f>D54+G54</f>
        <v>77</v>
      </c>
      <c r="D54" s="2">
        <f>(E54-F54)</f>
        <v>4396</v>
      </c>
      <c r="E54" s="2">
        <v>7511</v>
      </c>
      <c r="F54" s="2">
        <v>3115</v>
      </c>
      <c r="G54" s="2">
        <f>(H54-I54)</f>
        <v>-4319</v>
      </c>
      <c r="H54" s="2">
        <v>26424</v>
      </c>
      <c r="I54" s="2">
        <v>30743</v>
      </c>
      <c r="J54" s="2">
        <v>3820</v>
      </c>
      <c r="K54" s="308">
        <v>695</v>
      </c>
    </row>
    <row r="55" spans="2:11" ht="15" customHeight="1" hidden="1">
      <c r="B55" s="309"/>
      <c r="C55" s="2"/>
      <c r="D55" s="2"/>
      <c r="E55" s="2"/>
      <c r="F55" s="2"/>
      <c r="G55" s="2"/>
      <c r="H55" s="2"/>
      <c r="I55" s="2"/>
      <c r="J55" s="2"/>
      <c r="K55" s="308"/>
    </row>
    <row r="56" spans="2:11" ht="30" customHeight="1" hidden="1">
      <c r="B56" s="309" t="s">
        <v>336</v>
      </c>
      <c r="C56" s="2">
        <f aca="true" t="shared" si="0" ref="C56:C66">D56+G56</f>
        <v>1483</v>
      </c>
      <c r="D56" s="2">
        <f>(E56-F56)</f>
        <v>4359</v>
      </c>
      <c r="E56" s="2">
        <v>7471</v>
      </c>
      <c r="F56" s="2">
        <v>3112</v>
      </c>
      <c r="G56" s="2">
        <f>(H56-I56)</f>
        <v>-2876</v>
      </c>
      <c r="H56" s="2">
        <v>31421</v>
      </c>
      <c r="I56" s="2">
        <v>34297</v>
      </c>
      <c r="J56" s="2">
        <v>3510</v>
      </c>
      <c r="K56" s="308">
        <v>642</v>
      </c>
    </row>
    <row r="57" spans="2:11" ht="30" customHeight="1" hidden="1">
      <c r="B57" s="309" t="s">
        <v>337</v>
      </c>
      <c r="C57" s="2">
        <f t="shared" si="0"/>
        <v>-976</v>
      </c>
      <c r="D57" s="1">
        <f>(E57-F57)</f>
        <v>2876</v>
      </c>
      <c r="E57" s="2">
        <v>5992</v>
      </c>
      <c r="F57" s="2">
        <v>3116</v>
      </c>
      <c r="G57" s="2">
        <f>(H57-I57)</f>
        <v>-3852</v>
      </c>
      <c r="H57" s="2">
        <v>28856</v>
      </c>
      <c r="I57" s="2">
        <v>32708</v>
      </c>
      <c r="J57" s="2">
        <v>3031</v>
      </c>
      <c r="K57" s="308">
        <v>808</v>
      </c>
    </row>
    <row r="58" spans="2:11" ht="30" customHeight="1">
      <c r="B58" s="309" t="s">
        <v>338</v>
      </c>
      <c r="C58" s="2">
        <f t="shared" si="0"/>
        <v>-623</v>
      </c>
      <c r="D58" s="1">
        <f>(E58-F58)</f>
        <v>2789</v>
      </c>
      <c r="E58" s="2">
        <v>5951</v>
      </c>
      <c r="F58" s="2">
        <v>3162</v>
      </c>
      <c r="G58" s="2">
        <f>(H58-I58)</f>
        <v>-3412</v>
      </c>
      <c r="H58" s="2">
        <v>24185</v>
      </c>
      <c r="I58" s="2">
        <v>27597</v>
      </c>
      <c r="J58" s="2">
        <v>3526</v>
      </c>
      <c r="K58" s="308">
        <v>917</v>
      </c>
    </row>
    <row r="59" spans="2:11" ht="30" customHeight="1">
      <c r="B59" s="309" t="s">
        <v>339</v>
      </c>
      <c r="C59" s="2">
        <f t="shared" si="0"/>
        <v>182</v>
      </c>
      <c r="D59" s="1">
        <f>(E59-F59)</f>
        <v>3207</v>
      </c>
      <c r="E59" s="2">
        <v>6388</v>
      </c>
      <c r="F59" s="2">
        <v>3181</v>
      </c>
      <c r="G59" s="2">
        <f>(H59-I59)</f>
        <v>-3025</v>
      </c>
      <c r="H59" s="2">
        <v>24256</v>
      </c>
      <c r="I59" s="2">
        <v>27281</v>
      </c>
      <c r="J59" s="2">
        <v>3645</v>
      </c>
      <c r="K59" s="308">
        <v>937</v>
      </c>
    </row>
    <row r="60" spans="2:11" ht="30" customHeight="1">
      <c r="B60" s="309" t="s">
        <v>340</v>
      </c>
      <c r="C60" s="2">
        <f t="shared" si="0"/>
        <v>613</v>
      </c>
      <c r="D60" s="1">
        <f>(E60-F60)</f>
        <v>2328</v>
      </c>
      <c r="E60" s="2">
        <v>5487</v>
      </c>
      <c r="F60" s="2">
        <v>3159</v>
      </c>
      <c r="G60" s="2">
        <f>(H60-I60)</f>
        <v>-1715</v>
      </c>
      <c r="H60" s="2">
        <v>27695</v>
      </c>
      <c r="I60" s="2">
        <v>29410</v>
      </c>
      <c r="J60" s="2">
        <v>3357</v>
      </c>
      <c r="K60" s="2">
        <v>1054</v>
      </c>
    </row>
    <row r="61" spans="2:11" ht="30" customHeight="1">
      <c r="B61" s="309" t="s">
        <v>341</v>
      </c>
      <c r="C61" s="2">
        <f t="shared" si="0"/>
        <v>-1346</v>
      </c>
      <c r="D61" s="347">
        <f aca="true" t="shared" si="1" ref="D61:K61">SUM(D62:D64)</f>
        <v>1243</v>
      </c>
      <c r="E61" s="2">
        <f t="shared" si="1"/>
        <v>3732</v>
      </c>
      <c r="F61" s="2">
        <f t="shared" si="1"/>
        <v>2489</v>
      </c>
      <c r="G61" s="2">
        <f t="shared" si="1"/>
        <v>-2589</v>
      </c>
      <c r="H61" s="2">
        <f t="shared" si="1"/>
        <v>26036</v>
      </c>
      <c r="I61" s="2">
        <f t="shared" si="1"/>
        <v>28625</v>
      </c>
      <c r="J61" s="2">
        <f t="shared" si="1"/>
        <v>2327</v>
      </c>
      <c r="K61" s="2">
        <f t="shared" si="1"/>
        <v>861</v>
      </c>
    </row>
    <row r="62" spans="2:11" ht="30" customHeight="1" hidden="1">
      <c r="B62" s="309" t="s">
        <v>342</v>
      </c>
      <c r="C62" s="2">
        <f t="shared" si="0"/>
        <v>216</v>
      </c>
      <c r="D62" s="1">
        <f>(E62-F62)</f>
        <v>357</v>
      </c>
      <c r="E62" s="2">
        <v>1216</v>
      </c>
      <c r="F62" s="2">
        <v>859</v>
      </c>
      <c r="G62" s="2">
        <f>(H62-I62)</f>
        <v>-141</v>
      </c>
      <c r="H62" s="2">
        <v>10865</v>
      </c>
      <c r="I62" s="2">
        <v>11006</v>
      </c>
      <c r="J62" s="2">
        <v>849</v>
      </c>
      <c r="K62" s="308">
        <v>269</v>
      </c>
    </row>
    <row r="63" spans="2:11" ht="30" customHeight="1" hidden="1">
      <c r="B63" s="309" t="s">
        <v>343</v>
      </c>
      <c r="C63" s="2">
        <f t="shared" si="0"/>
        <v>-865</v>
      </c>
      <c r="D63" s="1">
        <f>(E63-F63)</f>
        <v>457</v>
      </c>
      <c r="E63" s="2">
        <v>1240</v>
      </c>
      <c r="F63" s="2">
        <v>783</v>
      </c>
      <c r="G63" s="2">
        <f>(H63-I63)</f>
        <v>-1322</v>
      </c>
      <c r="H63" s="2">
        <v>6881</v>
      </c>
      <c r="I63" s="2">
        <v>8203</v>
      </c>
      <c r="J63" s="2">
        <v>806</v>
      </c>
      <c r="K63" s="308">
        <v>272</v>
      </c>
    </row>
    <row r="64" spans="2:11" ht="30" customHeight="1" hidden="1">
      <c r="B64" s="309" t="s">
        <v>344</v>
      </c>
      <c r="C64" s="2">
        <f t="shared" si="0"/>
        <v>-697</v>
      </c>
      <c r="D64" s="1">
        <f>(E64-F64)</f>
        <v>429</v>
      </c>
      <c r="E64" s="2">
        <v>1276</v>
      </c>
      <c r="F64" s="2">
        <v>847</v>
      </c>
      <c r="G64" s="2">
        <f>(H64-I64)</f>
        <v>-1126</v>
      </c>
      <c r="H64" s="2">
        <v>8290</v>
      </c>
      <c r="I64" s="2">
        <v>9416</v>
      </c>
      <c r="J64" s="2">
        <v>672</v>
      </c>
      <c r="K64" s="308">
        <v>320</v>
      </c>
    </row>
    <row r="65" spans="2:11" ht="30" customHeight="1">
      <c r="B65" s="309" t="s">
        <v>345</v>
      </c>
      <c r="C65" s="313">
        <f t="shared" si="0"/>
        <v>-822</v>
      </c>
      <c r="D65" s="347">
        <f aca="true" t="shared" si="2" ref="D65:K65">SUM(D66:D72)</f>
        <v>1597</v>
      </c>
      <c r="E65" s="347">
        <f t="shared" si="2"/>
        <v>4701</v>
      </c>
      <c r="F65" s="347">
        <f t="shared" si="2"/>
        <v>3104</v>
      </c>
      <c r="G65" s="313">
        <f t="shared" si="2"/>
        <v>-2419</v>
      </c>
      <c r="H65" s="347">
        <f t="shared" si="2"/>
        <v>24068</v>
      </c>
      <c r="I65" s="347">
        <f t="shared" si="2"/>
        <v>26487</v>
      </c>
      <c r="J65" s="347">
        <f t="shared" si="2"/>
        <v>3237</v>
      </c>
      <c r="K65" s="347">
        <f t="shared" si="2"/>
        <v>1147</v>
      </c>
    </row>
    <row r="66" spans="2:11" ht="30" customHeight="1" hidden="1">
      <c r="B66" s="309" t="s">
        <v>342</v>
      </c>
      <c r="C66" s="582">
        <f t="shared" si="0"/>
        <v>-153</v>
      </c>
      <c r="D66" s="641">
        <f>(E66-F66)</f>
        <v>389</v>
      </c>
      <c r="E66" s="641">
        <v>1193</v>
      </c>
      <c r="F66" s="641">
        <v>804</v>
      </c>
      <c r="G66" s="641">
        <f>(H66-I66)</f>
        <v>-542</v>
      </c>
      <c r="H66" s="641">
        <v>5909</v>
      </c>
      <c r="I66" s="641">
        <v>6451</v>
      </c>
      <c r="J66" s="641">
        <v>788</v>
      </c>
      <c r="K66" s="641">
        <v>248</v>
      </c>
    </row>
    <row r="67" spans="2:11" ht="30" customHeight="1" hidden="1">
      <c r="B67" s="309" t="s">
        <v>210</v>
      </c>
      <c r="C67" s="582"/>
      <c r="D67" s="641"/>
      <c r="E67" s="641"/>
      <c r="F67" s="641"/>
      <c r="G67" s="641"/>
      <c r="H67" s="641"/>
      <c r="I67" s="641"/>
      <c r="J67" s="641"/>
      <c r="K67" s="641"/>
    </row>
    <row r="68" spans="2:11" ht="30" customHeight="1" hidden="1">
      <c r="B68" s="309" t="s">
        <v>343</v>
      </c>
      <c r="C68" s="582">
        <f>D68+G68</f>
        <v>-348</v>
      </c>
      <c r="D68" s="641">
        <f>(E68-F68)</f>
        <v>271</v>
      </c>
      <c r="E68" s="641">
        <v>1092</v>
      </c>
      <c r="F68" s="641">
        <v>821</v>
      </c>
      <c r="G68" s="641">
        <f>(H68-I68)</f>
        <v>-619</v>
      </c>
      <c r="H68" s="641">
        <v>5961</v>
      </c>
      <c r="I68" s="641">
        <v>6580</v>
      </c>
      <c r="J68" s="641">
        <v>790</v>
      </c>
      <c r="K68" s="641">
        <v>274</v>
      </c>
    </row>
    <row r="69" spans="2:11" ht="30" customHeight="1" hidden="1">
      <c r="B69" s="309" t="s">
        <v>212</v>
      </c>
      <c r="C69" s="637"/>
      <c r="D69" s="602"/>
      <c r="E69" s="602"/>
      <c r="F69" s="602"/>
      <c r="G69" s="602"/>
      <c r="H69" s="602"/>
      <c r="I69" s="602"/>
      <c r="J69" s="602"/>
      <c r="K69" s="602"/>
    </row>
    <row r="70" spans="2:11" ht="30" customHeight="1" hidden="1">
      <c r="B70" s="309" t="s">
        <v>344</v>
      </c>
      <c r="C70" s="582">
        <f>D70+G70</f>
        <v>-281</v>
      </c>
      <c r="D70" s="641">
        <f>(E70-F70)</f>
        <v>434</v>
      </c>
      <c r="E70" s="641">
        <v>1175</v>
      </c>
      <c r="F70" s="641">
        <v>741</v>
      </c>
      <c r="G70" s="641">
        <f>(H70-I70)</f>
        <v>-715</v>
      </c>
      <c r="H70" s="641">
        <v>6737</v>
      </c>
      <c r="I70" s="641">
        <v>7452</v>
      </c>
      <c r="J70" s="641">
        <v>637</v>
      </c>
      <c r="K70" s="641">
        <v>319</v>
      </c>
    </row>
    <row r="71" spans="2:11" ht="30" customHeight="1" hidden="1">
      <c r="B71" s="309" t="s">
        <v>214</v>
      </c>
      <c r="C71" s="582"/>
      <c r="D71" s="641"/>
      <c r="E71" s="641"/>
      <c r="F71" s="641"/>
      <c r="G71" s="641"/>
      <c r="H71" s="641"/>
      <c r="I71" s="641"/>
      <c r="J71" s="641"/>
      <c r="K71" s="641"/>
    </row>
    <row r="72" spans="2:11" ht="30" customHeight="1" hidden="1">
      <c r="B72" s="309" t="s">
        <v>346</v>
      </c>
      <c r="C72" s="582">
        <f>D72+G72</f>
        <v>-40</v>
      </c>
      <c r="D72" s="641">
        <f>(E72-F72)</f>
        <v>503</v>
      </c>
      <c r="E72" s="641">
        <v>1241</v>
      </c>
      <c r="F72" s="641">
        <v>738</v>
      </c>
      <c r="G72" s="641">
        <f>(H72-I72)</f>
        <v>-543</v>
      </c>
      <c r="H72" s="641">
        <v>5461</v>
      </c>
      <c r="I72" s="641">
        <v>6004</v>
      </c>
      <c r="J72" s="641">
        <v>1022</v>
      </c>
      <c r="K72" s="641">
        <v>306</v>
      </c>
    </row>
    <row r="73" spans="2:11" ht="30" customHeight="1" hidden="1">
      <c r="B73" s="309" t="s">
        <v>216</v>
      </c>
      <c r="C73" s="582"/>
      <c r="D73" s="641"/>
      <c r="E73" s="641"/>
      <c r="F73" s="641"/>
      <c r="G73" s="641"/>
      <c r="H73" s="641"/>
      <c r="I73" s="641"/>
      <c r="J73" s="641"/>
      <c r="K73" s="641"/>
    </row>
    <row r="74" spans="2:11" ht="30" customHeight="1">
      <c r="B74" s="309" t="s">
        <v>347</v>
      </c>
      <c r="C74" s="18">
        <f aca="true" t="shared" si="3" ref="C74:K74">SUM(C75:C82)</f>
        <v>-999</v>
      </c>
      <c r="D74" s="313">
        <f t="shared" si="3"/>
        <v>1267</v>
      </c>
      <c r="E74" s="313">
        <f t="shared" si="3"/>
        <v>4428</v>
      </c>
      <c r="F74" s="313">
        <f t="shared" si="3"/>
        <v>3161</v>
      </c>
      <c r="G74" s="313">
        <f t="shared" si="3"/>
        <v>-2266</v>
      </c>
      <c r="H74" s="313">
        <f t="shared" si="3"/>
        <v>23748</v>
      </c>
      <c r="I74" s="313">
        <f t="shared" si="3"/>
        <v>26014</v>
      </c>
      <c r="J74" s="313">
        <f t="shared" si="3"/>
        <v>2597</v>
      </c>
      <c r="K74" s="348">
        <f t="shared" si="3"/>
        <v>1135</v>
      </c>
    </row>
    <row r="75" spans="2:11" ht="30" customHeight="1" hidden="1">
      <c r="B75" s="309" t="s">
        <v>348</v>
      </c>
      <c r="C75" s="582">
        <f>D75+G75</f>
        <v>-527</v>
      </c>
      <c r="D75" s="641">
        <f>(E75-F75)</f>
        <v>205</v>
      </c>
      <c r="E75" s="641">
        <v>1095</v>
      </c>
      <c r="F75" s="641">
        <v>890</v>
      </c>
      <c r="G75" s="641">
        <f>(H75-I75)</f>
        <v>-732</v>
      </c>
      <c r="H75" s="641">
        <v>5402</v>
      </c>
      <c r="I75" s="641">
        <v>6134</v>
      </c>
      <c r="J75" s="641">
        <v>894</v>
      </c>
      <c r="K75" s="641">
        <v>264</v>
      </c>
    </row>
    <row r="76" spans="2:11" ht="30" customHeight="1" hidden="1">
      <c r="B76" s="309" t="s">
        <v>210</v>
      </c>
      <c r="C76" s="637"/>
      <c r="D76" s="602"/>
      <c r="E76" s="602"/>
      <c r="F76" s="602"/>
      <c r="G76" s="602"/>
      <c r="H76" s="602"/>
      <c r="I76" s="602"/>
      <c r="J76" s="602"/>
      <c r="K76" s="602"/>
    </row>
    <row r="77" spans="2:11" ht="30" customHeight="1" hidden="1">
      <c r="B77" s="309" t="s">
        <v>349</v>
      </c>
      <c r="C77" s="582">
        <f>D77+G77</f>
        <v>-445</v>
      </c>
      <c r="D77" s="641">
        <f>(E77-F77)</f>
        <v>237</v>
      </c>
      <c r="E77" s="641">
        <v>1009</v>
      </c>
      <c r="F77" s="641">
        <v>772</v>
      </c>
      <c r="G77" s="641">
        <f>(H77-I77)</f>
        <v>-682</v>
      </c>
      <c r="H77" s="641">
        <v>6231</v>
      </c>
      <c r="I77" s="641">
        <v>6913</v>
      </c>
      <c r="J77" s="641">
        <v>537</v>
      </c>
      <c r="K77" s="641">
        <v>283</v>
      </c>
    </row>
    <row r="78" spans="2:11" ht="30" customHeight="1" hidden="1">
      <c r="B78" s="309" t="s">
        <v>212</v>
      </c>
      <c r="C78" s="637"/>
      <c r="D78" s="602"/>
      <c r="E78" s="602"/>
      <c r="F78" s="602"/>
      <c r="G78" s="602"/>
      <c r="H78" s="602"/>
      <c r="I78" s="602"/>
      <c r="J78" s="602"/>
      <c r="K78" s="602"/>
    </row>
    <row r="79" spans="2:11" ht="30" customHeight="1" hidden="1">
      <c r="B79" s="309" t="s">
        <v>350</v>
      </c>
      <c r="C79" s="582">
        <f>D79+G79</f>
        <v>-81</v>
      </c>
      <c r="D79" s="641">
        <f>(E79-F79)</f>
        <v>347</v>
      </c>
      <c r="E79" s="641">
        <v>1106</v>
      </c>
      <c r="F79" s="641">
        <v>759</v>
      </c>
      <c r="G79" s="641">
        <f>(H79-I79)</f>
        <v>-428</v>
      </c>
      <c r="H79" s="641">
        <v>6928</v>
      </c>
      <c r="I79" s="641">
        <v>7356</v>
      </c>
      <c r="J79" s="641">
        <v>494</v>
      </c>
      <c r="K79" s="641">
        <v>304</v>
      </c>
    </row>
    <row r="80" spans="2:11" ht="30" customHeight="1" hidden="1">
      <c r="B80" s="309" t="s">
        <v>214</v>
      </c>
      <c r="C80" s="637"/>
      <c r="D80" s="602"/>
      <c r="E80" s="602"/>
      <c r="F80" s="602"/>
      <c r="G80" s="602"/>
      <c r="H80" s="602"/>
      <c r="I80" s="602"/>
      <c r="J80" s="602"/>
      <c r="K80" s="602"/>
    </row>
    <row r="81" spans="2:11" ht="30" customHeight="1" hidden="1">
      <c r="B81" s="309" t="s">
        <v>351</v>
      </c>
      <c r="C81" s="582">
        <f>D81+G81</f>
        <v>54</v>
      </c>
      <c r="D81" s="641">
        <f>(E81-F81)</f>
        <v>478</v>
      </c>
      <c r="E81" s="641">
        <v>1218</v>
      </c>
      <c r="F81" s="641">
        <v>740</v>
      </c>
      <c r="G81" s="641">
        <f>(H81-I81)</f>
        <v>-424</v>
      </c>
      <c r="H81" s="641">
        <v>5187</v>
      </c>
      <c r="I81" s="641">
        <v>5611</v>
      </c>
      <c r="J81" s="641">
        <v>672</v>
      </c>
      <c r="K81" s="641">
        <v>284</v>
      </c>
    </row>
    <row r="82" spans="2:11" ht="30" customHeight="1" hidden="1">
      <c r="B82" s="309" t="s">
        <v>216</v>
      </c>
      <c r="C82" s="637"/>
      <c r="D82" s="602"/>
      <c r="E82" s="602"/>
      <c r="F82" s="602"/>
      <c r="G82" s="602"/>
      <c r="H82" s="602"/>
      <c r="I82" s="602"/>
      <c r="J82" s="602"/>
      <c r="K82" s="602"/>
    </row>
    <row r="83" spans="2:11" ht="30" customHeight="1">
      <c r="B83" s="309" t="s">
        <v>352</v>
      </c>
      <c r="C83" s="18">
        <f aca="true" t="shared" si="4" ref="C83:K83">SUM(C84:C91)</f>
        <v>-700</v>
      </c>
      <c r="D83" s="348">
        <f t="shared" si="4"/>
        <v>877</v>
      </c>
      <c r="E83" s="348">
        <f t="shared" si="4"/>
        <v>4098</v>
      </c>
      <c r="F83" s="348">
        <f t="shared" si="4"/>
        <v>3221</v>
      </c>
      <c r="G83" s="313">
        <f t="shared" si="4"/>
        <v>-1577</v>
      </c>
      <c r="H83" s="348">
        <f t="shared" si="4"/>
        <v>27389</v>
      </c>
      <c r="I83" s="348">
        <f t="shared" si="4"/>
        <v>28966</v>
      </c>
      <c r="J83" s="348">
        <f t="shared" si="4"/>
        <v>2636</v>
      </c>
      <c r="K83" s="348">
        <f t="shared" si="4"/>
        <v>1149</v>
      </c>
    </row>
    <row r="84" spans="2:11" ht="16.5" customHeight="1" hidden="1">
      <c r="B84" s="309" t="s">
        <v>348</v>
      </c>
      <c r="C84" s="582">
        <f>D84+G84</f>
        <v>-308</v>
      </c>
      <c r="D84" s="641">
        <f>(E84-F84)</f>
        <v>173</v>
      </c>
      <c r="E84" s="641">
        <v>1008</v>
      </c>
      <c r="F84" s="641">
        <v>835</v>
      </c>
      <c r="G84" s="641">
        <f>(H84-I84)</f>
        <v>-481</v>
      </c>
      <c r="H84" s="641">
        <v>5523</v>
      </c>
      <c r="I84" s="641">
        <v>6004</v>
      </c>
      <c r="J84" s="641">
        <v>682</v>
      </c>
      <c r="K84" s="641">
        <v>245</v>
      </c>
    </row>
    <row r="85" spans="2:11" ht="16.5" customHeight="1" hidden="1">
      <c r="B85" s="309" t="s">
        <v>210</v>
      </c>
      <c r="C85" s="637"/>
      <c r="D85" s="602"/>
      <c r="E85" s="602"/>
      <c r="F85" s="542"/>
      <c r="G85" s="602"/>
      <c r="H85" s="602"/>
      <c r="I85" s="602"/>
      <c r="J85" s="602"/>
      <c r="K85" s="602"/>
    </row>
    <row r="86" spans="2:11" ht="16.5" customHeight="1" hidden="1">
      <c r="B86" s="309" t="s">
        <v>349</v>
      </c>
      <c r="C86" s="582">
        <f>D86+G86</f>
        <v>-283</v>
      </c>
      <c r="D86" s="641">
        <f>(E86-F86)</f>
        <v>199</v>
      </c>
      <c r="E86" s="641">
        <v>1018</v>
      </c>
      <c r="F86" s="543">
        <v>819</v>
      </c>
      <c r="G86" s="641">
        <f>(H86-I86)</f>
        <v>-482</v>
      </c>
      <c r="H86" s="641">
        <v>8052</v>
      </c>
      <c r="I86" s="641">
        <v>8534</v>
      </c>
      <c r="J86" s="641">
        <v>637</v>
      </c>
      <c r="K86" s="641">
        <v>282</v>
      </c>
    </row>
    <row r="87" spans="2:11" ht="16.5" customHeight="1" hidden="1">
      <c r="B87" s="309" t="s">
        <v>212</v>
      </c>
      <c r="C87" s="637"/>
      <c r="D87" s="602"/>
      <c r="E87" s="602"/>
      <c r="F87" s="602"/>
      <c r="G87" s="602"/>
      <c r="H87" s="602"/>
      <c r="I87" s="602"/>
      <c r="J87" s="602"/>
      <c r="K87" s="602"/>
    </row>
    <row r="88" spans="2:11" ht="16.5" customHeight="1" hidden="1">
      <c r="B88" s="309" t="s">
        <v>350</v>
      </c>
      <c r="C88" s="582">
        <f>D88+G88</f>
        <v>-228</v>
      </c>
      <c r="D88" s="641">
        <f>(E88-F88)</f>
        <v>233</v>
      </c>
      <c r="E88" s="641">
        <v>1012</v>
      </c>
      <c r="F88" s="641">
        <v>779</v>
      </c>
      <c r="G88" s="641">
        <f>(H88-I88)</f>
        <v>-461</v>
      </c>
      <c r="H88" s="641">
        <v>7863</v>
      </c>
      <c r="I88" s="641">
        <v>8324</v>
      </c>
      <c r="J88" s="641">
        <v>538</v>
      </c>
      <c r="K88" s="641">
        <v>320</v>
      </c>
    </row>
    <row r="89" spans="2:11" ht="16.5" customHeight="1" hidden="1">
      <c r="B89" s="309" t="s">
        <v>214</v>
      </c>
      <c r="C89" s="637"/>
      <c r="D89" s="602"/>
      <c r="E89" s="602"/>
      <c r="F89" s="602"/>
      <c r="G89" s="602"/>
      <c r="H89" s="602"/>
      <c r="I89" s="602"/>
      <c r="J89" s="602"/>
      <c r="K89" s="602"/>
    </row>
    <row r="90" spans="2:11" ht="16.5" customHeight="1" hidden="1">
      <c r="B90" s="309" t="s">
        <v>351</v>
      </c>
      <c r="C90" s="582">
        <f>D90+G90</f>
        <v>119</v>
      </c>
      <c r="D90" s="641">
        <f>(E90-F90)</f>
        <v>272</v>
      </c>
      <c r="E90" s="641">
        <v>1060</v>
      </c>
      <c r="F90" s="641">
        <v>788</v>
      </c>
      <c r="G90" s="641">
        <f>(H90-I90)</f>
        <v>-153</v>
      </c>
      <c r="H90" s="641">
        <v>5951</v>
      </c>
      <c r="I90" s="641">
        <v>6104</v>
      </c>
      <c r="J90" s="641">
        <v>779</v>
      </c>
      <c r="K90" s="641">
        <v>302</v>
      </c>
    </row>
    <row r="91" spans="2:11" ht="16.5" customHeight="1" hidden="1">
      <c r="B91" s="309" t="s">
        <v>216</v>
      </c>
      <c r="C91" s="637"/>
      <c r="D91" s="602"/>
      <c r="E91" s="602"/>
      <c r="F91" s="602"/>
      <c r="G91" s="602"/>
      <c r="H91" s="602"/>
      <c r="I91" s="602"/>
      <c r="J91" s="602"/>
      <c r="K91" s="602"/>
    </row>
    <row r="92" spans="2:12" ht="25.5" customHeight="1">
      <c r="B92" s="309" t="s">
        <v>353</v>
      </c>
      <c r="C92" s="313">
        <f aca="true" t="shared" si="5" ref="C92:K92">SUM(C93:C100)</f>
        <v>-1160</v>
      </c>
      <c r="D92" s="313">
        <f t="shared" si="5"/>
        <v>735</v>
      </c>
      <c r="E92" s="313">
        <f t="shared" si="5"/>
        <v>3952</v>
      </c>
      <c r="F92" s="313">
        <f t="shared" si="5"/>
        <v>3217</v>
      </c>
      <c r="G92" s="313">
        <f t="shared" si="5"/>
        <v>-1895</v>
      </c>
      <c r="H92" s="313">
        <f t="shared" si="5"/>
        <v>25830</v>
      </c>
      <c r="I92" s="313">
        <f t="shared" si="5"/>
        <v>27725</v>
      </c>
      <c r="J92" s="313">
        <f t="shared" si="5"/>
        <v>2662</v>
      </c>
      <c r="K92" s="313">
        <f t="shared" si="5"/>
        <v>1224</v>
      </c>
      <c r="L92" s="316"/>
    </row>
    <row r="93" spans="2:11" ht="16.5" customHeight="1" hidden="1">
      <c r="B93" s="309" t="s">
        <v>348</v>
      </c>
      <c r="C93" s="582">
        <f>D93+G93</f>
        <v>-470</v>
      </c>
      <c r="D93" s="641">
        <f>(E93-F93)</f>
        <v>79</v>
      </c>
      <c r="E93" s="641">
        <v>971</v>
      </c>
      <c r="F93" s="641">
        <v>892</v>
      </c>
      <c r="G93" s="641">
        <f>(H93-I93)</f>
        <v>-549</v>
      </c>
      <c r="H93" s="641">
        <v>6429</v>
      </c>
      <c r="I93" s="641">
        <v>6978</v>
      </c>
      <c r="J93" s="641">
        <v>711</v>
      </c>
      <c r="K93" s="641">
        <v>286</v>
      </c>
    </row>
    <row r="94" spans="2:11" ht="16.5" customHeight="1" hidden="1">
      <c r="B94" s="309" t="s">
        <v>210</v>
      </c>
      <c r="C94" s="637"/>
      <c r="D94" s="602"/>
      <c r="E94" s="602"/>
      <c r="F94" s="602"/>
      <c r="G94" s="602"/>
      <c r="H94" s="602"/>
      <c r="I94" s="602"/>
      <c r="J94" s="602"/>
      <c r="K94" s="602"/>
    </row>
    <row r="95" spans="2:11" ht="16.5" customHeight="1" hidden="1">
      <c r="B95" s="309" t="s">
        <v>349</v>
      </c>
      <c r="C95" s="582">
        <f>D95+G95</f>
        <v>-261</v>
      </c>
      <c r="D95" s="641">
        <f>(E95-F95)</f>
        <v>185</v>
      </c>
      <c r="E95" s="641">
        <v>947</v>
      </c>
      <c r="F95" s="641">
        <v>762</v>
      </c>
      <c r="G95" s="641">
        <f>(H95-I95)</f>
        <v>-446</v>
      </c>
      <c r="H95" s="641">
        <v>6071</v>
      </c>
      <c r="I95" s="641">
        <v>6517</v>
      </c>
      <c r="J95" s="641">
        <v>664</v>
      </c>
      <c r="K95" s="641">
        <v>311</v>
      </c>
    </row>
    <row r="96" spans="2:11" ht="16.5" customHeight="1" hidden="1">
      <c r="B96" s="309" t="s">
        <v>212</v>
      </c>
      <c r="C96" s="637"/>
      <c r="D96" s="602"/>
      <c r="E96" s="602"/>
      <c r="F96" s="602"/>
      <c r="G96" s="602"/>
      <c r="H96" s="602"/>
      <c r="I96" s="602"/>
      <c r="J96" s="602"/>
      <c r="K96" s="602"/>
    </row>
    <row r="97" spans="2:11" ht="16.5" customHeight="1" hidden="1">
      <c r="B97" s="309" t="s">
        <v>350</v>
      </c>
      <c r="C97" s="582">
        <f>D97+G97</f>
        <v>-256</v>
      </c>
      <c r="D97" s="641">
        <f>(E97-F97)</f>
        <v>203</v>
      </c>
      <c r="E97" s="641">
        <v>965</v>
      </c>
      <c r="F97" s="641">
        <v>762</v>
      </c>
      <c r="G97" s="641">
        <f>(H97-I97)</f>
        <v>-459</v>
      </c>
      <c r="H97" s="641">
        <v>7072</v>
      </c>
      <c r="I97" s="641">
        <v>7531</v>
      </c>
      <c r="J97" s="641">
        <v>452</v>
      </c>
      <c r="K97" s="641">
        <v>337</v>
      </c>
    </row>
    <row r="98" spans="2:11" ht="16.5" customHeight="1" hidden="1">
      <c r="B98" s="309" t="s">
        <v>214</v>
      </c>
      <c r="C98" s="637"/>
      <c r="D98" s="602"/>
      <c r="E98" s="602"/>
      <c r="F98" s="602"/>
      <c r="G98" s="602"/>
      <c r="H98" s="602"/>
      <c r="I98" s="602"/>
      <c r="J98" s="602"/>
      <c r="K98" s="602"/>
    </row>
    <row r="99" spans="2:11" ht="16.5" customHeight="1" hidden="1">
      <c r="B99" s="309" t="s">
        <v>351</v>
      </c>
      <c r="C99" s="582">
        <v>-173</v>
      </c>
      <c r="D99" s="641">
        <v>268</v>
      </c>
      <c r="E99" s="641">
        <v>1069</v>
      </c>
      <c r="F99" s="641">
        <v>801</v>
      </c>
      <c r="G99" s="641">
        <v>-441</v>
      </c>
      <c r="H99" s="641">
        <v>6258</v>
      </c>
      <c r="I99" s="641">
        <v>6699</v>
      </c>
      <c r="J99" s="641">
        <v>835</v>
      </c>
      <c r="K99" s="641">
        <v>290</v>
      </c>
    </row>
    <row r="100" spans="2:11" ht="16.5" customHeight="1" hidden="1">
      <c r="B100" s="309" t="s">
        <v>216</v>
      </c>
      <c r="C100" s="637"/>
      <c r="D100" s="602"/>
      <c r="E100" s="602"/>
      <c r="F100" s="602"/>
      <c r="G100" s="602"/>
      <c r="H100" s="602"/>
      <c r="I100" s="602"/>
      <c r="J100" s="602"/>
      <c r="K100" s="602"/>
    </row>
    <row r="101" spans="2:11" ht="7.5" customHeight="1">
      <c r="B101" s="309"/>
      <c r="C101" s="319"/>
      <c r="D101" s="319"/>
      <c r="E101" s="319"/>
      <c r="F101" s="319"/>
      <c r="G101" s="319"/>
      <c r="H101" s="319"/>
      <c r="I101" s="319"/>
      <c r="J101" s="319"/>
      <c r="K101" s="319"/>
    </row>
    <row r="102" spans="1:12" ht="16.5" customHeight="1">
      <c r="A102" s="9"/>
      <c r="B102" s="309" t="s">
        <v>354</v>
      </c>
      <c r="C102" s="313">
        <f aca="true" t="shared" si="6" ref="C102:K102">SUM(C103:C110)</f>
        <v>-28</v>
      </c>
      <c r="D102" s="313">
        <f t="shared" si="6"/>
        <v>491</v>
      </c>
      <c r="E102" s="313">
        <f t="shared" si="6"/>
        <v>3796</v>
      </c>
      <c r="F102" s="313">
        <f t="shared" si="6"/>
        <v>3305</v>
      </c>
      <c r="G102" s="313">
        <f t="shared" si="6"/>
        <v>-519</v>
      </c>
      <c r="H102" s="313">
        <f t="shared" si="6"/>
        <v>20931</v>
      </c>
      <c r="I102" s="313">
        <f t="shared" si="6"/>
        <v>21450</v>
      </c>
      <c r="J102" s="313">
        <f t="shared" si="6"/>
        <v>2462</v>
      </c>
      <c r="K102" s="313">
        <f t="shared" si="6"/>
        <v>1101</v>
      </c>
      <c r="L102" s="316"/>
    </row>
    <row r="103" spans="1:11" ht="16.5" customHeight="1" hidden="1">
      <c r="A103" s="9"/>
      <c r="B103" s="309" t="s">
        <v>348</v>
      </c>
      <c r="C103" s="582">
        <v>-215</v>
      </c>
      <c r="D103" s="641">
        <v>22</v>
      </c>
      <c r="E103" s="641">
        <v>924</v>
      </c>
      <c r="F103" s="641">
        <v>902</v>
      </c>
      <c r="G103" s="641">
        <v>-237</v>
      </c>
      <c r="H103" s="641">
        <v>5189</v>
      </c>
      <c r="I103" s="641">
        <v>5426</v>
      </c>
      <c r="J103" s="641">
        <v>639</v>
      </c>
      <c r="K103" s="641">
        <v>266</v>
      </c>
    </row>
    <row r="104" spans="1:11" ht="16.5" customHeight="1" hidden="1">
      <c r="A104" s="9"/>
      <c r="B104" s="309" t="s">
        <v>210</v>
      </c>
      <c r="C104" s="637"/>
      <c r="D104" s="602"/>
      <c r="E104" s="602"/>
      <c r="F104" s="602"/>
      <c r="G104" s="602"/>
      <c r="H104" s="602"/>
      <c r="I104" s="602"/>
      <c r="J104" s="602"/>
      <c r="K104" s="602"/>
    </row>
    <row r="105" spans="1:11" ht="16.5" customHeight="1" hidden="1">
      <c r="A105" s="9"/>
      <c r="B105" s="309" t="s">
        <v>349</v>
      </c>
      <c r="C105" s="582">
        <v>-78</v>
      </c>
      <c r="D105" s="641">
        <v>134</v>
      </c>
      <c r="E105" s="641">
        <v>876</v>
      </c>
      <c r="F105" s="641">
        <v>742</v>
      </c>
      <c r="G105" s="641">
        <v>-212</v>
      </c>
      <c r="H105" s="641">
        <v>5363</v>
      </c>
      <c r="I105" s="641">
        <v>5575</v>
      </c>
      <c r="J105" s="641">
        <v>659</v>
      </c>
      <c r="K105" s="641">
        <v>264</v>
      </c>
    </row>
    <row r="106" spans="1:11" ht="16.5" customHeight="1" hidden="1">
      <c r="A106" s="9"/>
      <c r="B106" s="309" t="s">
        <v>212</v>
      </c>
      <c r="C106" s="637"/>
      <c r="D106" s="602"/>
      <c r="E106" s="602"/>
      <c r="F106" s="602"/>
      <c r="G106" s="602"/>
      <c r="H106" s="602"/>
      <c r="I106" s="602"/>
      <c r="J106" s="602"/>
      <c r="K106" s="602"/>
    </row>
    <row r="107" spans="1:12" ht="16.5" customHeight="1" hidden="1">
      <c r="A107" s="9"/>
      <c r="B107" s="309" t="s">
        <v>350</v>
      </c>
      <c r="C107" s="582">
        <v>60</v>
      </c>
      <c r="D107" s="641">
        <v>160</v>
      </c>
      <c r="E107" s="641">
        <v>912</v>
      </c>
      <c r="F107" s="641">
        <v>752</v>
      </c>
      <c r="G107" s="641">
        <v>-100</v>
      </c>
      <c r="H107" s="641">
        <v>5810</v>
      </c>
      <c r="I107" s="641">
        <v>5910</v>
      </c>
      <c r="J107" s="641">
        <v>463</v>
      </c>
      <c r="K107" s="641">
        <v>296</v>
      </c>
      <c r="L107" s="9"/>
    </row>
    <row r="108" spans="1:12" ht="16.5" customHeight="1" hidden="1">
      <c r="A108" s="9"/>
      <c r="B108" s="309" t="s">
        <v>214</v>
      </c>
      <c r="C108" s="582"/>
      <c r="D108" s="641"/>
      <c r="E108" s="602"/>
      <c r="F108" s="602"/>
      <c r="G108" s="602"/>
      <c r="H108" s="602"/>
      <c r="I108" s="602"/>
      <c r="J108" s="602"/>
      <c r="K108" s="602"/>
      <c r="L108" s="9"/>
    </row>
    <row r="109" spans="1:12" ht="16.5" customHeight="1" hidden="1">
      <c r="A109" s="9"/>
      <c r="B109" s="309" t="s">
        <v>351</v>
      </c>
      <c r="C109" s="582">
        <v>205</v>
      </c>
      <c r="D109" s="641">
        <v>175</v>
      </c>
      <c r="E109" s="641">
        <v>1084</v>
      </c>
      <c r="F109" s="641">
        <v>909</v>
      </c>
      <c r="G109" s="641">
        <v>30</v>
      </c>
      <c r="H109" s="641">
        <v>4569</v>
      </c>
      <c r="I109" s="641">
        <v>4539</v>
      </c>
      <c r="J109" s="641">
        <v>701</v>
      </c>
      <c r="K109" s="641">
        <v>275</v>
      </c>
      <c r="L109" s="9"/>
    </row>
    <row r="110" spans="1:12" ht="16.5" customHeight="1" hidden="1">
      <c r="A110" s="9"/>
      <c r="B110" s="309" t="s">
        <v>216</v>
      </c>
      <c r="C110" s="637"/>
      <c r="D110" s="602"/>
      <c r="E110" s="602"/>
      <c r="F110" s="602"/>
      <c r="G110" s="602"/>
      <c r="H110" s="602"/>
      <c r="I110" s="602"/>
      <c r="J110" s="602"/>
      <c r="K110" s="602"/>
      <c r="L110" s="9"/>
    </row>
    <row r="111" spans="1:12" ht="25.5" customHeight="1">
      <c r="A111" s="9"/>
      <c r="B111" s="309" t="s">
        <v>355</v>
      </c>
      <c r="C111" s="18">
        <f aca="true" t="shared" si="7" ref="C111:K111">SUM(C112:C118)</f>
        <v>504</v>
      </c>
      <c r="D111" s="313">
        <f t="shared" si="7"/>
        <v>242</v>
      </c>
      <c r="E111" s="313">
        <f t="shared" si="7"/>
        <v>3683</v>
      </c>
      <c r="F111" s="313">
        <f t="shared" si="7"/>
        <v>3441</v>
      </c>
      <c r="G111" s="313">
        <f t="shared" si="7"/>
        <v>262</v>
      </c>
      <c r="H111" s="313">
        <f t="shared" si="7"/>
        <v>22759</v>
      </c>
      <c r="I111" s="313">
        <f t="shared" si="7"/>
        <v>22497</v>
      </c>
      <c r="J111" s="313">
        <f t="shared" si="7"/>
        <v>2817</v>
      </c>
      <c r="K111" s="313">
        <f t="shared" si="7"/>
        <v>1029</v>
      </c>
      <c r="L111" s="9"/>
    </row>
    <row r="112" spans="1:12" ht="16.5" customHeight="1">
      <c r="A112" s="9"/>
      <c r="B112" s="309" t="s">
        <v>348</v>
      </c>
      <c r="C112" s="18">
        <v>258</v>
      </c>
      <c r="D112" s="313">
        <v>-11</v>
      </c>
      <c r="E112" s="313">
        <v>950</v>
      </c>
      <c r="F112" s="313">
        <v>961</v>
      </c>
      <c r="G112" s="313">
        <v>269</v>
      </c>
      <c r="H112" s="313">
        <v>5169</v>
      </c>
      <c r="I112" s="313">
        <v>4900</v>
      </c>
      <c r="J112" s="313">
        <v>703</v>
      </c>
      <c r="K112" s="313">
        <v>255</v>
      </c>
      <c r="L112" s="9"/>
    </row>
    <row r="113" spans="1:12" ht="16.5" customHeight="1">
      <c r="A113" s="9"/>
      <c r="B113" s="309" t="s">
        <v>210</v>
      </c>
      <c r="C113" s="22"/>
      <c r="D113" s="319"/>
      <c r="E113" s="319"/>
      <c r="F113" s="319"/>
      <c r="G113" s="319"/>
      <c r="H113" s="319"/>
      <c r="I113" s="319"/>
      <c r="J113" s="319"/>
      <c r="K113" s="319"/>
      <c r="L113" s="9"/>
    </row>
    <row r="114" spans="1:12" ht="16.5" customHeight="1">
      <c r="A114" s="9"/>
      <c r="B114" s="309" t="s">
        <v>349</v>
      </c>
      <c r="C114" s="18">
        <v>426</v>
      </c>
      <c r="D114" s="313">
        <v>19</v>
      </c>
      <c r="E114" s="313">
        <v>832</v>
      </c>
      <c r="F114" s="313">
        <v>813</v>
      </c>
      <c r="G114" s="313">
        <v>407</v>
      </c>
      <c r="H114" s="313">
        <v>6322</v>
      </c>
      <c r="I114" s="313">
        <v>5915</v>
      </c>
      <c r="J114" s="313">
        <v>697</v>
      </c>
      <c r="K114" s="313">
        <v>242</v>
      </c>
      <c r="L114" s="9"/>
    </row>
    <row r="115" spans="1:12" ht="16.5" customHeight="1">
      <c r="A115" s="9"/>
      <c r="B115" s="309" t="s">
        <v>212</v>
      </c>
      <c r="C115" s="22"/>
      <c r="D115" s="319"/>
      <c r="E115" s="319"/>
      <c r="F115" s="319"/>
      <c r="G115" s="319"/>
      <c r="H115" s="319"/>
      <c r="I115" s="319"/>
      <c r="J115" s="319"/>
      <c r="K115" s="319"/>
      <c r="L115" s="9"/>
    </row>
    <row r="116" spans="1:12" ht="16.5" customHeight="1">
      <c r="A116" s="9"/>
      <c r="B116" s="309" t="s">
        <v>350</v>
      </c>
      <c r="C116" s="18">
        <v>12</v>
      </c>
      <c r="D116" s="313">
        <v>75</v>
      </c>
      <c r="E116" s="313">
        <v>863</v>
      </c>
      <c r="F116" s="313">
        <v>788</v>
      </c>
      <c r="G116" s="313">
        <v>-63</v>
      </c>
      <c r="H116" s="313">
        <v>6114</v>
      </c>
      <c r="I116" s="313">
        <v>6177</v>
      </c>
      <c r="J116" s="313">
        <v>452</v>
      </c>
      <c r="K116" s="313">
        <v>272</v>
      </c>
      <c r="L116" s="9"/>
    </row>
    <row r="117" spans="1:12" ht="16.5" customHeight="1">
      <c r="A117" s="9"/>
      <c r="B117" s="309" t="s">
        <v>214</v>
      </c>
      <c r="C117" s="22"/>
      <c r="D117" s="319"/>
      <c r="E117" s="319"/>
      <c r="F117" s="319"/>
      <c r="G117" s="319"/>
      <c r="H117" s="319"/>
      <c r="I117" s="319"/>
      <c r="J117" s="319"/>
      <c r="K117" s="319"/>
      <c r="L117" s="9"/>
    </row>
    <row r="118" spans="1:12" ht="16.5" customHeight="1">
      <c r="A118" s="9"/>
      <c r="B118" s="309" t="s">
        <v>351</v>
      </c>
      <c r="C118" s="18">
        <v>-192</v>
      </c>
      <c r="D118" s="313">
        <v>159</v>
      </c>
      <c r="E118" s="313">
        <v>1038</v>
      </c>
      <c r="F118" s="313">
        <v>879</v>
      </c>
      <c r="G118" s="313">
        <v>-351</v>
      </c>
      <c r="H118" s="313">
        <v>5154</v>
      </c>
      <c r="I118" s="313">
        <v>5505</v>
      </c>
      <c r="J118" s="313">
        <v>965</v>
      </c>
      <c r="K118" s="313">
        <v>260</v>
      </c>
      <c r="L118" s="9"/>
    </row>
    <row r="119" spans="1:12" ht="16.5" customHeight="1">
      <c r="A119" s="9"/>
      <c r="B119" s="309" t="s">
        <v>216</v>
      </c>
      <c r="C119" s="22"/>
      <c r="D119" s="319"/>
      <c r="E119" s="319"/>
      <c r="F119" s="319"/>
      <c r="G119" s="319"/>
      <c r="H119" s="319"/>
      <c r="I119" s="319"/>
      <c r="J119" s="319"/>
      <c r="K119" s="319"/>
      <c r="L119" s="9"/>
    </row>
    <row r="120" spans="1:12" ht="16.5" customHeight="1">
      <c r="A120" s="9"/>
      <c r="B120" s="309" t="s">
        <v>356</v>
      </c>
      <c r="C120" s="22"/>
      <c r="D120" s="319"/>
      <c r="E120" s="319"/>
      <c r="F120" s="319"/>
      <c r="G120" s="319"/>
      <c r="H120" s="319"/>
      <c r="I120" s="319"/>
      <c r="J120" s="319"/>
      <c r="K120" s="319"/>
      <c r="L120" s="9"/>
    </row>
    <row r="121" spans="1:12" ht="16.5" customHeight="1">
      <c r="A121" s="9"/>
      <c r="B121" s="309" t="s">
        <v>348</v>
      </c>
      <c r="C121" s="18">
        <v>6</v>
      </c>
      <c r="D121" s="313">
        <v>74</v>
      </c>
      <c r="E121" s="313">
        <v>931</v>
      </c>
      <c r="F121" s="313">
        <v>857</v>
      </c>
      <c r="G121" s="313">
        <v>-68</v>
      </c>
      <c r="H121" s="313">
        <v>5653</v>
      </c>
      <c r="I121" s="313">
        <v>5721</v>
      </c>
      <c r="J121" s="313">
        <v>620</v>
      </c>
      <c r="K121" s="313">
        <v>255</v>
      </c>
      <c r="L121" s="9"/>
    </row>
    <row r="122" spans="1:12" ht="16.5" customHeight="1" thickBot="1">
      <c r="A122" s="9"/>
      <c r="B122" s="349" t="s">
        <v>210</v>
      </c>
      <c r="C122" s="350"/>
      <c r="D122" s="330"/>
      <c r="E122" s="330"/>
      <c r="F122" s="330"/>
      <c r="G122" s="330"/>
      <c r="H122" s="330"/>
      <c r="I122" s="330"/>
      <c r="J122" s="330"/>
      <c r="K122" s="330"/>
      <c r="L122" s="351"/>
    </row>
    <row r="123" ht="21.75" customHeight="1">
      <c r="B123" s="335" t="s">
        <v>357</v>
      </c>
    </row>
    <row r="124" ht="21.75" customHeight="1">
      <c r="B124" s="352"/>
    </row>
    <row r="125" ht="21.75" customHeight="1">
      <c r="B125" s="352"/>
    </row>
    <row r="126" ht="21.75" customHeight="1">
      <c r="B126" s="352"/>
    </row>
    <row r="127" spans="2:11" ht="19.5" customHeight="1">
      <c r="B127" s="339" t="s">
        <v>358</v>
      </c>
      <c r="C127" s="339"/>
      <c r="D127" s="339"/>
      <c r="E127" s="339"/>
      <c r="F127" s="339"/>
      <c r="G127" s="339"/>
      <c r="H127" s="339"/>
      <c r="I127" s="339"/>
      <c r="J127" s="339"/>
      <c r="K127" s="339"/>
    </row>
    <row r="128" spans="2:11" ht="19.5" customHeight="1"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</row>
    <row r="129" spans="2:11" ht="19.5" customHeight="1"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</row>
    <row r="130" spans="2:11" ht="24.75" customHeight="1">
      <c r="B130" s="293" t="s">
        <v>359</v>
      </c>
      <c r="C130" s="294"/>
      <c r="D130" s="294"/>
      <c r="E130" s="294"/>
      <c r="F130" s="294"/>
      <c r="G130" s="294"/>
      <c r="H130" s="294"/>
      <c r="I130" s="294"/>
      <c r="J130" s="294"/>
      <c r="K130" s="354" t="s">
        <v>360</v>
      </c>
    </row>
    <row r="131" spans="3:11" ht="24.75" customHeight="1" thickBot="1">
      <c r="C131" s="295" t="s">
        <v>361</v>
      </c>
      <c r="D131" s="339"/>
      <c r="E131" s="294"/>
      <c r="F131" s="294"/>
      <c r="G131" s="294"/>
      <c r="H131" s="294"/>
      <c r="I131" s="294"/>
      <c r="J131" s="294"/>
      <c r="K131" s="355" t="s">
        <v>362</v>
      </c>
    </row>
    <row r="132" spans="2:11" ht="37.5" customHeight="1">
      <c r="B132" s="554" t="s">
        <v>315</v>
      </c>
      <c r="C132" s="562" t="s">
        <v>363</v>
      </c>
      <c r="D132" s="578" t="s">
        <v>317</v>
      </c>
      <c r="E132" s="579"/>
      <c r="F132" s="580"/>
      <c r="G132" s="578" t="s">
        <v>318</v>
      </c>
      <c r="H132" s="579"/>
      <c r="I132" s="580"/>
      <c r="J132" s="340" t="s">
        <v>319</v>
      </c>
      <c r="K132" s="341" t="s">
        <v>320</v>
      </c>
    </row>
    <row r="133" spans="2:11" ht="37.5" customHeight="1">
      <c r="B133" s="555"/>
      <c r="C133" s="585"/>
      <c r="D133" s="563" t="s">
        <v>321</v>
      </c>
      <c r="E133" s="564"/>
      <c r="F133" s="565"/>
      <c r="G133" s="563" t="s">
        <v>322</v>
      </c>
      <c r="H133" s="564"/>
      <c r="I133" s="565"/>
      <c r="J133" s="343" t="s">
        <v>364</v>
      </c>
      <c r="K133" s="344" t="s">
        <v>364</v>
      </c>
    </row>
    <row r="134" spans="2:11" ht="19.5" customHeight="1">
      <c r="B134" s="552" t="s">
        <v>365</v>
      </c>
      <c r="C134" s="585" t="s">
        <v>299</v>
      </c>
      <c r="D134" s="574" t="s">
        <v>366</v>
      </c>
      <c r="E134" s="574" t="s">
        <v>367</v>
      </c>
      <c r="F134" s="574" t="s">
        <v>368</v>
      </c>
      <c r="G134" s="574" t="s">
        <v>366</v>
      </c>
      <c r="H134" s="574" t="s">
        <v>369</v>
      </c>
      <c r="I134" s="574" t="s">
        <v>370</v>
      </c>
      <c r="J134" s="557" t="s">
        <v>371</v>
      </c>
      <c r="K134" s="571" t="s">
        <v>372</v>
      </c>
    </row>
    <row r="135" spans="2:12" ht="19.5" customHeight="1">
      <c r="B135" s="552"/>
      <c r="C135" s="585"/>
      <c r="D135" s="556"/>
      <c r="E135" s="556"/>
      <c r="F135" s="556"/>
      <c r="G135" s="556"/>
      <c r="H135" s="556"/>
      <c r="I135" s="556"/>
      <c r="J135" s="557"/>
      <c r="K135" s="544"/>
      <c r="L135" s="345"/>
    </row>
    <row r="136" spans="2:12" ht="19.5" customHeight="1">
      <c r="B136" s="552"/>
      <c r="C136" s="585"/>
      <c r="D136" s="557" t="s">
        <v>308</v>
      </c>
      <c r="E136" s="557" t="s">
        <v>373</v>
      </c>
      <c r="F136" s="557" t="s">
        <v>374</v>
      </c>
      <c r="G136" s="557" t="s">
        <v>308</v>
      </c>
      <c r="H136" s="557" t="s">
        <v>375</v>
      </c>
      <c r="I136" s="557" t="s">
        <v>376</v>
      </c>
      <c r="J136" s="557"/>
      <c r="K136" s="544"/>
      <c r="L136" s="345"/>
    </row>
    <row r="137" spans="2:12" ht="19.5" customHeight="1" thickBot="1">
      <c r="B137" s="553"/>
      <c r="C137" s="575"/>
      <c r="D137" s="558"/>
      <c r="E137" s="558"/>
      <c r="F137" s="558"/>
      <c r="G137" s="558"/>
      <c r="H137" s="558"/>
      <c r="I137" s="558"/>
      <c r="J137" s="558"/>
      <c r="K137" s="545"/>
      <c r="L137" s="345"/>
    </row>
    <row r="138" spans="2:11" ht="28.5" customHeight="1" hidden="1">
      <c r="B138" s="346" t="s">
        <v>377</v>
      </c>
      <c r="C138" s="3">
        <f>D138+G138</f>
        <v>3.991938442151417</v>
      </c>
      <c r="D138" s="3">
        <f>D52/'[1]參考'!M3*1000</f>
        <v>10.234467043850904</v>
      </c>
      <c r="E138" s="3">
        <f>E52/'[1]參考'!M3*1000</f>
        <v>16.884820708018832</v>
      </c>
      <c r="F138" s="3">
        <f>F52/'[1]參考'!M3*1000</f>
        <v>6.6503536641679295</v>
      </c>
      <c r="G138" s="3">
        <f>G52/'[1]參考'!M3*1000</f>
        <v>-6.242528601699487</v>
      </c>
      <c r="H138" s="3">
        <f>H52/'[1]參考'!M3*1000</f>
        <v>59.97617783762089</v>
      </c>
      <c r="I138" s="3">
        <f>I52/'[1]參考'!M3*1000</f>
        <v>66.21870643932037</v>
      </c>
      <c r="J138" s="3">
        <f>J52/'[1]參考'!M3*1000</f>
        <v>8.59237777116051</v>
      </c>
      <c r="K138" s="5">
        <f>K52/'[1]參考'!M3*1000</f>
        <v>1.3702058977114324</v>
      </c>
    </row>
    <row r="139" spans="2:11" ht="26.25" customHeight="1" hidden="1">
      <c r="B139" s="309" t="s">
        <v>334</v>
      </c>
      <c r="C139" s="3">
        <f>D139+G139</f>
        <v>1.4719141985922128</v>
      </c>
      <c r="D139" s="3">
        <f>D53/'[1]參考'!M4*1000</f>
        <v>10.012890008844398</v>
      </c>
      <c r="E139" s="3">
        <f>E53/'[1]參考'!M4*1000</f>
        <v>16.70321346414146</v>
      </c>
      <c r="F139" s="3">
        <f>F53/'[1]參考'!M4*1000</f>
        <v>6.690323455297062</v>
      </c>
      <c r="G139" s="3">
        <f>G53/'[1]參考'!M4*1000</f>
        <v>-8.540975810252185</v>
      </c>
      <c r="H139" s="3">
        <f>H53/'[1]參考'!M4*1000</f>
        <v>57.796303429517046</v>
      </c>
      <c r="I139" s="3">
        <f>I53/'[1]參考'!M4*1000</f>
        <v>66.33727923976923</v>
      </c>
      <c r="J139" s="3">
        <f>J53/'[1]參考'!M4*1000</f>
        <v>8.054641586740722</v>
      </c>
      <c r="K139" s="5">
        <f>K53/'[1]參考'!M4*1000</f>
        <v>1.2803931990677877</v>
      </c>
    </row>
    <row r="140" spans="2:11" ht="33" customHeight="1" hidden="1">
      <c r="B140" s="309" t="s">
        <v>335</v>
      </c>
      <c r="C140" s="3">
        <f>D140+G140</f>
        <v>0.16556220193428395</v>
      </c>
      <c r="D140" s="3">
        <f>D54/'[1]參考'!M5*1000</f>
        <v>9.452096619520859</v>
      </c>
      <c r="E140" s="3">
        <f>E54/'[1]參考'!M5*1000</f>
        <v>16.149840243225924</v>
      </c>
      <c r="F140" s="3">
        <f>F54/'[1]參考'!M5*1000</f>
        <v>6.697743623705066</v>
      </c>
      <c r="G140" s="3">
        <f>G54/'[1]參考'!M5*1000</f>
        <v>-9.286534417586575</v>
      </c>
      <c r="H140" s="3">
        <f>H54/'[1]參考'!M5*1000</f>
        <v>56.81578732352574</v>
      </c>
      <c r="I140" s="3">
        <f>I54/'[1]參考'!M5*1000</f>
        <v>66.10232174111232</v>
      </c>
      <c r="J140" s="3">
        <f>J54/'[1]參考'!M5*1000</f>
        <v>8.213605342713757</v>
      </c>
      <c r="K140" s="5">
        <f>K54/'[1]參考'!M5*1000</f>
        <v>1.494360134341901</v>
      </c>
    </row>
    <row r="141" spans="2:11" ht="15" customHeight="1" hidden="1">
      <c r="B141" s="309"/>
      <c r="C141" s="3"/>
      <c r="D141" s="3"/>
      <c r="E141" s="3"/>
      <c r="F141" s="3"/>
      <c r="G141" s="3"/>
      <c r="H141" s="3"/>
      <c r="I141" s="3"/>
      <c r="J141" s="3"/>
      <c r="K141" s="5"/>
    </row>
    <row r="142" spans="2:11" ht="24.75" customHeight="1" hidden="1">
      <c r="B142" s="309" t="s">
        <v>336</v>
      </c>
      <c r="C142" s="3">
        <f aca="true" t="shared" si="8" ref="C142:C151">D142+G142</f>
        <v>3.1833461411319224</v>
      </c>
      <c r="D142" s="3">
        <f>D56/'[1]參考'!M6*1000</f>
        <v>9.356848165336515</v>
      </c>
      <c r="E142" s="3">
        <f>E56/'[1]參考'!M6*1000</f>
        <v>16.036937977340926</v>
      </c>
      <c r="F142" s="3">
        <f>F56/'[1]參考'!M6*1000</f>
        <v>6.680089812004414</v>
      </c>
      <c r="G142" s="3">
        <f>G56/'[1]參考'!M6*1000</f>
        <v>-6.173502024204593</v>
      </c>
      <c r="H142" s="3">
        <f>H56/'[1]參考'!M6*1000</f>
        <v>67.44701220533119</v>
      </c>
      <c r="I142" s="3">
        <f>I56/'[1]參考'!M6*1000</f>
        <v>73.62051422953579</v>
      </c>
      <c r="J142" s="3">
        <f>J56/'[1]參考'!M6*1000</f>
        <v>7.53442006431089</v>
      </c>
      <c r="K142" s="5">
        <f>K56/'[1]參考'!M6*1000</f>
        <v>1.3780905074893424</v>
      </c>
    </row>
    <row r="143" spans="2:11" ht="24.75" customHeight="1" hidden="1">
      <c r="B143" s="309" t="s">
        <v>337</v>
      </c>
      <c r="C143" s="3">
        <f t="shared" si="8"/>
        <v>-2.0939038649260384</v>
      </c>
      <c r="D143" s="5">
        <f>D57/'[1]參考'!M7*1000</f>
        <v>6.170151142958283</v>
      </c>
      <c r="E143" s="3">
        <f>E57/'[1]參考'!M7*1000</f>
        <v>12.855196678931165</v>
      </c>
      <c r="F143" s="3">
        <f>F57/'[1]參考'!M7*1000</f>
        <v>6.685045535972882</v>
      </c>
      <c r="G143" s="3">
        <f>G57/'[1]參考'!M7*1000</f>
        <v>-8.264055007884322</v>
      </c>
      <c r="H143" s="3">
        <f>H57/'[1]參考'!M7*1000</f>
        <v>61.90746918678867</v>
      </c>
      <c r="I143" s="3">
        <f>I57/'[1]參考'!M7*1000</f>
        <v>70.17152419467298</v>
      </c>
      <c r="J143" s="3">
        <f>J57/'[1]參考'!M7*1000</f>
        <v>6.502687105113544</v>
      </c>
      <c r="K143" s="5">
        <f>K57/'[1]參考'!M7*1000</f>
        <v>1.733477789815818</v>
      </c>
    </row>
    <row r="144" spans="2:11" ht="24.75" customHeight="1">
      <c r="B144" s="309" t="s">
        <v>338</v>
      </c>
      <c r="C144" s="3">
        <f t="shared" si="8"/>
        <v>-1.3388750870376258</v>
      </c>
      <c r="D144" s="5">
        <f>D58/'[1]參考'!M8*1000</f>
        <v>5.993776272468602</v>
      </c>
      <c r="E144" s="3">
        <f>E58/'[1]參考'!M8*1000</f>
        <v>12.789158335410773</v>
      </c>
      <c r="F144" s="3">
        <f>F58/'[1]參考'!M8*1000</f>
        <v>6.795382062942172</v>
      </c>
      <c r="G144" s="3">
        <f>G58/'[1]參考'!M8*1000</f>
        <v>-7.332651359506228</v>
      </c>
      <c r="H144" s="3">
        <f>H58/'[1]參考'!M8*1000</f>
        <v>51.97543174960672</v>
      </c>
      <c r="I144" s="3">
        <f>I58/'[1]參考'!M8*1000</f>
        <v>59.30808310911294</v>
      </c>
      <c r="J144" s="3">
        <f>J58/'[1]參考'!M8*1000</f>
        <v>7.577646158739437</v>
      </c>
      <c r="K144" s="5">
        <f>K58/'[1]參考'!M8*1000</f>
        <v>1.970703779796955</v>
      </c>
    </row>
    <row r="145" spans="2:11" ht="24.75" customHeight="1">
      <c r="B145" s="309" t="s">
        <v>339</v>
      </c>
      <c r="C145" s="3">
        <f t="shared" si="8"/>
        <v>0.39131790279405276</v>
      </c>
      <c r="D145" s="5">
        <f>D59/'[1]參考'!M9*1000</f>
        <v>6.895365462969931</v>
      </c>
      <c r="E145" s="3">
        <f>E59/'[1]參考'!M9*1000</f>
        <v>13.734828368397855</v>
      </c>
      <c r="F145" s="3">
        <f>F59/'[1]參考'!M9*1000</f>
        <v>6.839462905427924</v>
      </c>
      <c r="G145" s="3">
        <f>G59/'[1]參考'!M9*1000</f>
        <v>-6.504047560175878</v>
      </c>
      <c r="H145" s="3">
        <f>H59/'[1]參考'!M9*1000</f>
        <v>52.152785989959035</v>
      </c>
      <c r="I145" s="3">
        <f>I59/'[1]參考'!M9*1000</f>
        <v>58.65683355013491</v>
      </c>
      <c r="J145" s="3">
        <f>J59/'[1]參考'!M9*1000</f>
        <v>7.837108547716057</v>
      </c>
      <c r="K145" s="5">
        <f>K59/'[1]參考'!M9*1000</f>
        <v>2.0146421698792722</v>
      </c>
    </row>
    <row r="146" spans="2:11" ht="24.75" customHeight="1">
      <c r="B146" s="309" t="s">
        <v>340</v>
      </c>
      <c r="C146" s="3">
        <f t="shared" si="8"/>
        <v>1.3168833902980275</v>
      </c>
      <c r="D146" s="5">
        <f>D60/'[1]參考'!M10*1000</f>
        <v>5.001149319108987</v>
      </c>
      <c r="E146" s="3">
        <f>E60/'[1]參考'!M10*1000</f>
        <v>11.787502712178272</v>
      </c>
      <c r="F146" s="3">
        <f>F60/'[1]參考'!M10*1000</f>
        <v>6.786353393069284</v>
      </c>
      <c r="G146" s="3">
        <f>G60/'[1]參考'!M10*1000</f>
        <v>-3.6842659288109596</v>
      </c>
      <c r="H146" s="3">
        <f>H60/'[1]參考'!M10*1000</f>
        <v>59.4960611652592</v>
      </c>
      <c r="I146" s="3">
        <f>I60/'[1]參考'!M10*1000</f>
        <v>63.180327094070165</v>
      </c>
      <c r="J146" s="3">
        <f>J60/'[1]參考'!M10*1000</f>
        <v>7.211708876395564</v>
      </c>
      <c r="K146" s="5">
        <f>K60/'[1]參考'!M10*1000</f>
        <v>2.2642660577065605</v>
      </c>
    </row>
    <row r="147" spans="2:11" ht="24.75" customHeight="1">
      <c r="B147" s="309" t="s">
        <v>341</v>
      </c>
      <c r="C147" s="3">
        <f t="shared" si="8"/>
        <v>-2.8949162603531975</v>
      </c>
      <c r="D147" s="3">
        <f>D61/'[1]參考'!M11*1000</f>
        <v>2.6733884930304783</v>
      </c>
      <c r="E147" s="3">
        <f>E61/'[1]參考'!M11*1000</f>
        <v>8.026617744159086</v>
      </c>
      <c r="F147" s="3">
        <f>F61/'[1]參考'!M11*1000</f>
        <v>5.353229251128608</v>
      </c>
      <c r="G147" s="3">
        <f>G61/'[1]參考'!M11*1000</f>
        <v>-5.568304753383676</v>
      </c>
      <c r="H147" s="3">
        <f>H61/'[1]參考'!M11*1000</f>
        <v>55.99705776712915</v>
      </c>
      <c r="I147" s="3">
        <f>I61/'[1]參考'!M11*1000</f>
        <v>61.56536252051283</v>
      </c>
      <c r="J147" s="3">
        <f>J61/'[1]參考'!M11*1000</f>
        <v>5.004806937475401</v>
      </c>
      <c r="K147" s="5">
        <f>K61/'[1]參考'!M11*1000</f>
        <v>1.8518000744161238</v>
      </c>
    </row>
    <row r="148" spans="2:11" ht="24.75" customHeight="1" hidden="1">
      <c r="B148" s="346" t="s">
        <v>342</v>
      </c>
      <c r="C148" s="3">
        <f t="shared" si="8"/>
        <v>0.4644552005005794</v>
      </c>
      <c r="D148" s="5">
        <f>D62/'[1]參考'!M12*1000</f>
        <v>0.76764123416068</v>
      </c>
      <c r="E148" s="3">
        <f>E62/'[1]參考'!M12*1000</f>
        <v>2.614710758373633</v>
      </c>
      <c r="F148" s="3">
        <f>F62/'[1]參考'!M12*1000</f>
        <v>1.847069524212953</v>
      </c>
      <c r="G148" s="3">
        <f>G62/'[1]參考'!M12*1000</f>
        <v>-0.30318603366010055</v>
      </c>
      <c r="H148" s="3">
        <f>H62/'[1]參考'!M12*1000</f>
        <v>23.362526636290724</v>
      </c>
      <c r="I148" s="3">
        <f>I62/'[1]參考'!M12*1000</f>
        <v>23.66571266995082</v>
      </c>
      <c r="J148" s="3">
        <f>J62/'[1]參考'!M12*1000</f>
        <v>1.8255669686342222</v>
      </c>
      <c r="K148" s="5">
        <f>K62/'[1]參考'!M12*1000</f>
        <v>0.5784187450678513</v>
      </c>
    </row>
    <row r="149" spans="2:11" ht="24.75" customHeight="1" hidden="1">
      <c r="B149" s="346" t="s">
        <v>343</v>
      </c>
      <c r="C149" s="3">
        <f t="shared" si="8"/>
        <v>-1.8578857045897295</v>
      </c>
      <c r="D149" s="5">
        <f>D63/'[1]參考'!M13*1000</f>
        <v>0.9815650485520304</v>
      </c>
      <c r="E149" s="3">
        <f>E63/'[1]參考'!M13*1000</f>
        <v>2.6633274840361443</v>
      </c>
      <c r="F149" s="3">
        <f>F63/'[1]參考'!M13*1000</f>
        <v>1.6817624354841134</v>
      </c>
      <c r="G149" s="3">
        <f>G63/'[1]參考'!M13*1000</f>
        <v>-2.83945075314176</v>
      </c>
      <c r="H149" s="3">
        <f>H63/'[1]參考'!M13*1000</f>
        <v>14.77931969165541</v>
      </c>
      <c r="I149" s="3">
        <f>I63/'[1]參考'!M13*1000</f>
        <v>17.618770444797168</v>
      </c>
      <c r="J149" s="3">
        <f>J63/'[1]參考'!M13*1000</f>
        <v>1.7311628646234936</v>
      </c>
      <c r="K149" s="5">
        <f>K63/'[1]參考'!M13*1000</f>
        <v>0.5842137706917994</v>
      </c>
    </row>
    <row r="150" spans="2:11" ht="24.75" customHeight="1" hidden="1">
      <c r="B150" s="346" t="s">
        <v>344</v>
      </c>
      <c r="C150" s="3">
        <f t="shared" si="8"/>
        <v>-1.49956325489133</v>
      </c>
      <c r="D150" s="5">
        <f>D64/'[1]參考'!M14*1000</f>
        <v>0.9229736532975331</v>
      </c>
      <c r="E150" s="3">
        <f>E64/'[1]參考'!M14*1000</f>
        <v>2.7452549687824064</v>
      </c>
      <c r="F150" s="3">
        <f>F64/'[1]參考'!M14*1000</f>
        <v>1.8222813154848732</v>
      </c>
      <c r="G150" s="3">
        <f>G64/'[1]參考'!M14*1000</f>
        <v>-2.4225369081888632</v>
      </c>
      <c r="H150" s="3">
        <f>H64/'[1]參考'!M14*1000</f>
        <v>17.835551482136477</v>
      </c>
      <c r="I150" s="3">
        <f>I64/'[1]參考'!M14*1000</f>
        <v>20.25808839032534</v>
      </c>
      <c r="J150" s="3">
        <f>J64/'[1]參考'!M14*1000</f>
        <v>1.4457769114590728</v>
      </c>
      <c r="K150" s="5">
        <f>K64/'[1]參考'!M14*1000</f>
        <v>0.6884651959328918</v>
      </c>
    </row>
    <row r="151" spans="2:11" ht="24.75" customHeight="1" hidden="1">
      <c r="B151" s="309" t="s">
        <v>378</v>
      </c>
      <c r="C151" s="3" t="e">
        <f t="shared" si="8"/>
        <v>#REF!</v>
      </c>
      <c r="D151" s="5" t="e">
        <f>#REF!/'[1]參考'!M15*1000</f>
        <v>#REF!</v>
      </c>
      <c r="E151" s="3" t="e">
        <f>#REF!/'[1]參考'!M15*1000</f>
        <v>#REF!</v>
      </c>
      <c r="F151" s="3" t="e">
        <f>#REF!/'[1]參考'!M15*1000</f>
        <v>#REF!</v>
      </c>
      <c r="G151" s="3" t="e">
        <f>#REF!/'[1]參考'!M15*1000</f>
        <v>#REF!</v>
      </c>
      <c r="H151" s="3" t="e">
        <f>#REF!/'[1]參考'!M15*1000</f>
        <v>#REF!</v>
      </c>
      <c r="I151" s="3" t="e">
        <f>#REF!/'[1]參考'!M15*1000</f>
        <v>#REF!</v>
      </c>
      <c r="J151" s="3" t="e">
        <f>#REF!/'[1]參考'!M15*1000</f>
        <v>#REF!</v>
      </c>
      <c r="K151" s="5" t="e">
        <f>#REF!/'[1]參考'!M15*1000</f>
        <v>#REF!</v>
      </c>
    </row>
    <row r="152" spans="2:11" ht="24.75" customHeight="1" hidden="1">
      <c r="B152" s="356"/>
      <c r="C152" s="310"/>
      <c r="D152" s="312"/>
      <c r="E152" s="312"/>
      <c r="F152" s="312"/>
      <c r="G152" s="312"/>
      <c r="H152" s="3"/>
      <c r="I152" s="3"/>
      <c r="J152" s="3"/>
      <c r="K152" s="5"/>
    </row>
    <row r="153" spans="2:11" ht="24.75" customHeight="1">
      <c r="B153" s="309" t="s">
        <v>345</v>
      </c>
      <c r="C153" s="317">
        <f aca="true" t="shared" si="9" ref="C153:K153">SUM(C154:C160)</f>
        <v>-1.7727125549339504</v>
      </c>
      <c r="D153" s="317">
        <f t="shared" si="9"/>
        <v>3.4447352599360572</v>
      </c>
      <c r="E153" s="317">
        <f t="shared" si="9"/>
        <v>10.139339956123848</v>
      </c>
      <c r="F153" s="317">
        <f t="shared" si="9"/>
        <v>6.694604696187792</v>
      </c>
      <c r="G153" s="317">
        <f t="shared" si="9"/>
        <v>-5.217447814870008</v>
      </c>
      <c r="H153" s="317">
        <f t="shared" si="9"/>
        <v>51.91031726938938</v>
      </c>
      <c r="I153" s="317">
        <f t="shared" si="9"/>
        <v>57.12776508425939</v>
      </c>
      <c r="J153" s="317">
        <f t="shared" si="9"/>
        <v>6.981873149070793</v>
      </c>
      <c r="K153" s="317">
        <f t="shared" si="9"/>
        <v>2.4740085854049076</v>
      </c>
    </row>
    <row r="154" spans="2:11" ht="24.75" customHeight="1" hidden="1">
      <c r="B154" s="309" t="s">
        <v>342</v>
      </c>
      <c r="C154" s="583">
        <f>D154+G154</f>
        <v>-0.3297193506468319</v>
      </c>
      <c r="D154" s="642">
        <f>D66/'[1]參考'!M17*1000</f>
        <v>0.8383060614484807</v>
      </c>
      <c r="E154" s="642">
        <f>E66/'[1]參考'!M17*1000</f>
        <v>2.570948923671048</v>
      </c>
      <c r="F154" s="642">
        <f>F66/'[1]參考'!M17*1000</f>
        <v>1.732642862222567</v>
      </c>
      <c r="G154" s="642">
        <f>G66/'[1]參考'!M17*1000</f>
        <v>-1.1680254120953126</v>
      </c>
      <c r="H154" s="642">
        <f>H66/'[1]參考'!M17*1000</f>
        <v>12.734063025961627</v>
      </c>
      <c r="I154" s="642">
        <f>I66/'[1]參考'!M17*1000</f>
        <v>13.90208843805694</v>
      </c>
      <c r="J154" s="642">
        <f>J66/'[1]參考'!M17*1000</f>
        <v>1.6981624072529637</v>
      </c>
      <c r="K154" s="642">
        <f>K66/'[1]參考'!M17*1000</f>
        <v>0.5344470520288516</v>
      </c>
    </row>
    <row r="155" spans="2:11" ht="24.75" customHeight="1" hidden="1">
      <c r="B155" s="309" t="s">
        <v>210</v>
      </c>
      <c r="C155" s="637"/>
      <c r="D155" s="602"/>
      <c r="E155" s="602"/>
      <c r="F155" s="602"/>
      <c r="G155" s="602"/>
      <c r="H155" s="602"/>
      <c r="I155" s="602"/>
      <c r="J155" s="602"/>
      <c r="K155" s="602"/>
    </row>
    <row r="156" spans="2:11" ht="24.75" customHeight="1" hidden="1">
      <c r="B156" s="309" t="s">
        <v>343</v>
      </c>
      <c r="C156" s="583">
        <f>D156+G156</f>
        <v>-0.750355772133339</v>
      </c>
      <c r="D156" s="642">
        <f>D68/'[1]參考'!M18*1000</f>
        <v>0.5843287765751003</v>
      </c>
      <c r="E156" s="642">
        <f>E68/'[1]參考'!M18*1000</f>
        <v>2.3545646642804776</v>
      </c>
      <c r="F156" s="642">
        <f>F68/'[1]參考'!M18*1000</f>
        <v>1.7702358877053774</v>
      </c>
      <c r="G156" s="642">
        <f>G68/'[1]參考'!M18*1000</f>
        <v>-1.3346845487084393</v>
      </c>
      <c r="H156" s="642">
        <f>H68/'[1]參考'!M18*1000</f>
        <v>12.853076889904697</v>
      </c>
      <c r="I156" s="642">
        <f>I68/'[1]參考'!M18*1000</f>
        <v>14.187761438613135</v>
      </c>
      <c r="J156" s="642">
        <f>J68/'[1]參考'!M18*1000</f>
        <v>1.70339385053258</v>
      </c>
      <c r="K156" s="642">
        <f>K68/'[1]參考'!M18*1000</f>
        <v>0.590797360817629</v>
      </c>
    </row>
    <row r="157" spans="2:11" ht="24.75" customHeight="1" hidden="1">
      <c r="B157" s="309" t="s">
        <v>212</v>
      </c>
      <c r="C157" s="583"/>
      <c r="D157" s="642"/>
      <c r="E157" s="642"/>
      <c r="F157" s="642"/>
      <c r="G157" s="642"/>
      <c r="H157" s="642"/>
      <c r="I157" s="642"/>
      <c r="J157" s="642"/>
      <c r="K157" s="642"/>
    </row>
    <row r="158" spans="2:11" ht="24.75" customHeight="1" hidden="1">
      <c r="B158" s="309" t="s">
        <v>344</v>
      </c>
      <c r="C158" s="583">
        <f>D158+G158</f>
        <v>-0.606301217349277</v>
      </c>
      <c r="D158" s="642">
        <f>D70/'[1]參考'!M19*1000</f>
        <v>0.9364225207458583</v>
      </c>
      <c r="E158" s="642">
        <f>E70/'[1]參考'!M19*1000</f>
        <v>2.535245303862635</v>
      </c>
      <c r="F158" s="642">
        <f>F70/'[1]參考'!M19*1000</f>
        <v>1.5988227831167767</v>
      </c>
      <c r="G158" s="642">
        <f>G70/'[1]參考'!M19*1000</f>
        <v>-1.5427237380951353</v>
      </c>
      <c r="H158" s="642">
        <f>H70/'[1]參考'!M19*1000</f>
        <v>14.53612562733836</v>
      </c>
      <c r="I158" s="642">
        <f>I70/'[1]參考'!M19*1000</f>
        <v>16.078849365433495</v>
      </c>
      <c r="J158" s="642">
        <f>J70/'[1]參考'!M19*1000</f>
        <v>1.3744266030302115</v>
      </c>
      <c r="K158" s="642">
        <f>K70/'[1]參考'!M19*1000</f>
        <v>0.6882921293039835</v>
      </c>
    </row>
    <row r="159" spans="2:11" ht="24.75" customHeight="1" hidden="1">
      <c r="B159" s="309" t="s">
        <v>214</v>
      </c>
      <c r="C159" s="583"/>
      <c r="D159" s="642"/>
      <c r="E159" s="642"/>
      <c r="F159" s="642"/>
      <c r="G159" s="642"/>
      <c r="H159" s="642"/>
      <c r="I159" s="642"/>
      <c r="J159" s="642"/>
      <c r="K159" s="642"/>
    </row>
    <row r="160" spans="2:11" ht="24.75" customHeight="1" hidden="1">
      <c r="B160" s="309" t="s">
        <v>346</v>
      </c>
      <c r="C160" s="583">
        <f>D160+G160</f>
        <v>-0.0863362148045026</v>
      </c>
      <c r="D160" s="642">
        <f>D72/'[1]參考'!M20*1000</f>
        <v>1.085677901166618</v>
      </c>
      <c r="E160" s="642">
        <f>E72/'[1]參考'!M20*1000</f>
        <v>2.678581064309688</v>
      </c>
      <c r="F160" s="642">
        <f>F72/'[1]參考'!M20*1000</f>
        <v>1.59290316314307</v>
      </c>
      <c r="G160" s="642">
        <f>G72/'[1]參考'!M20*1000</f>
        <v>-1.1720141159711206</v>
      </c>
      <c r="H160" s="642">
        <f>H72/'[1]參考'!M20*1000</f>
        <v>11.787051726184696</v>
      </c>
      <c r="I160" s="642">
        <f>I72/'[1]參考'!M20*1000</f>
        <v>12.959065842155816</v>
      </c>
      <c r="J160" s="642">
        <f>J72/'[1]參考'!M20*1000</f>
        <v>2.2058902882550373</v>
      </c>
      <c r="K160" s="642">
        <f>K72/'[1]參考'!M20*1000</f>
        <v>0.6604720432544436</v>
      </c>
    </row>
    <row r="161" spans="2:11" ht="24.75" customHeight="1" hidden="1">
      <c r="B161" s="309" t="s">
        <v>216</v>
      </c>
      <c r="C161" s="583"/>
      <c r="D161" s="642"/>
      <c r="E161" s="642"/>
      <c r="F161" s="642"/>
      <c r="G161" s="642"/>
      <c r="H161" s="642"/>
      <c r="I161" s="642"/>
      <c r="J161" s="642"/>
      <c r="K161" s="642"/>
    </row>
    <row r="162" spans="2:11" ht="24.75" customHeight="1">
      <c r="B162" s="309" t="s">
        <v>347</v>
      </c>
      <c r="C162" s="3">
        <f>D162+G162</f>
        <v>-2.1586651281585874</v>
      </c>
      <c r="D162" s="3">
        <f>D74/'[1]參考'!$M$21*1000</f>
        <v>2.7377664838607907</v>
      </c>
      <c r="E162" s="3">
        <f>E74/'[1]參考'!$M$21*1000</f>
        <v>9.568137324811037</v>
      </c>
      <c r="F162" s="3">
        <f>F74/'[1]參考'!$M$21*1000</f>
        <v>6.830370840950245</v>
      </c>
      <c r="G162" s="3">
        <f>G74/'[1]參考'!$M$21*1000</f>
        <v>-4.896431612019378</v>
      </c>
      <c r="H162" s="3">
        <f>H74/'[1]參考'!$M$21*1000</f>
        <v>51.3152947582684</v>
      </c>
      <c r="I162" s="3">
        <f>I74/'[1]參考'!$M$21*1000</f>
        <v>56.21172637028778</v>
      </c>
      <c r="J162" s="3">
        <f>J74/'[1]參考'!$M$21*1000</f>
        <v>5.611665002830682</v>
      </c>
      <c r="K162" s="3">
        <f>K74/'[1]參考'!$M$21*1000</f>
        <v>2.452537457917914</v>
      </c>
    </row>
    <row r="163" spans="2:11" ht="24.75" customHeight="1" hidden="1">
      <c r="B163" s="309" t="s">
        <v>348</v>
      </c>
      <c r="C163" s="583">
        <f>D163+G163</f>
        <v>-1.1381748599418604</v>
      </c>
      <c r="D163" s="642">
        <f>D75/'[1]參考'!M22*1000</f>
        <v>0.4427435413436078</v>
      </c>
      <c r="E163" s="642">
        <f>E75/'[1]參考'!M22*1000</f>
        <v>2.364898428152442</v>
      </c>
      <c r="F163" s="642">
        <f>F75/'[1]參考'!M22*1000</f>
        <v>1.9221548868088343</v>
      </c>
      <c r="G163" s="642">
        <f>G75/'[1]參考'!M22*1000</f>
        <v>-1.5809184012854682</v>
      </c>
      <c r="H163" s="642">
        <f>H75/'[1]參考'!M22*1000</f>
        <v>11.666832245552047</v>
      </c>
      <c r="I163" s="642">
        <f>I75/'[1]參考'!M22*1000</f>
        <v>13.247750646837515</v>
      </c>
      <c r="J163" s="642">
        <f>J75/'[1]參考'!M22*1000</f>
        <v>1.9307937851765145</v>
      </c>
      <c r="K163" s="642">
        <f>K75/'[1]參考'!M22*1000</f>
        <v>0.5701672922668901</v>
      </c>
    </row>
    <row r="164" spans="2:11" ht="24.75" customHeight="1" hidden="1">
      <c r="B164" s="309" t="s">
        <v>210</v>
      </c>
      <c r="C164" s="637"/>
      <c r="D164" s="602"/>
      <c r="E164" s="602"/>
      <c r="F164" s="602"/>
      <c r="G164" s="602"/>
      <c r="H164" s="602"/>
      <c r="I164" s="602"/>
      <c r="J164" s="602"/>
      <c r="K164" s="602"/>
    </row>
    <row r="165" spans="2:11" ht="24.75" customHeight="1" hidden="1">
      <c r="B165" s="309" t="s">
        <v>349</v>
      </c>
      <c r="C165" s="583">
        <f>D165+G165</f>
        <v>-0.9620872753688361</v>
      </c>
      <c r="D165" s="642">
        <f>D77/'[1]參考'!M23*1000</f>
        <v>0.5123925489043015</v>
      </c>
      <c r="E165" s="642">
        <f>E77/'[1]參考'!M23*1000</f>
        <v>2.1814518221284396</v>
      </c>
      <c r="F165" s="642">
        <f>F77/'[1]參考'!M23*1000</f>
        <v>1.6690592732241383</v>
      </c>
      <c r="G165" s="642">
        <f>G77/'[1]參考'!M23*1000</f>
        <v>-1.4744798242731376</v>
      </c>
      <c r="H165" s="642">
        <f>H77/'[1]參考'!M23*1000</f>
        <v>13.47138384904094</v>
      </c>
      <c r="I165" s="642">
        <f>I77/'[1]參考'!M23*1000</f>
        <v>14.945863673314076</v>
      </c>
      <c r="J165" s="642">
        <f>J77/'[1]參考'!M23*1000</f>
        <v>1.1609907120743033</v>
      </c>
      <c r="K165" s="642">
        <f>K77/'[1]參考'!M23*1000</f>
        <v>0.6118442672570351</v>
      </c>
    </row>
    <row r="166" spans="2:11" ht="24.75" customHeight="1" hidden="1">
      <c r="B166" s="309" t="s">
        <v>212</v>
      </c>
      <c r="C166" s="637"/>
      <c r="D166" s="602"/>
      <c r="E166" s="602"/>
      <c r="F166" s="602"/>
      <c r="G166" s="602"/>
      <c r="H166" s="602"/>
      <c r="I166" s="602"/>
      <c r="J166" s="602"/>
      <c r="K166" s="602"/>
    </row>
    <row r="167" spans="2:11" ht="24.75" customHeight="1" hidden="1">
      <c r="B167" s="309" t="s">
        <v>350</v>
      </c>
      <c r="C167" s="583">
        <f>D167+G167</f>
        <v>-0.17522113556275198</v>
      </c>
      <c r="D167" s="642">
        <f>D79/'[1]參考'!$M$24*1000</f>
        <v>0.7506386918552457</v>
      </c>
      <c r="E167" s="642">
        <f>E79/'[1]參考'!$M$24*1000</f>
        <v>2.3925256287951058</v>
      </c>
      <c r="F167" s="642">
        <f>F79/'[1]參考'!$M$24*1000</f>
        <v>1.6418869369398603</v>
      </c>
      <c r="G167" s="642">
        <f>G79/'[1]參考'!$M$24*1000</f>
        <v>-0.9258598274179977</v>
      </c>
      <c r="H167" s="642">
        <f>H79/'[1]參考'!$M$24*1000</f>
        <v>14.986815150354877</v>
      </c>
      <c r="I167" s="642">
        <f>I79/'[1]參考'!$M$24*1000</f>
        <v>15.912674977772875</v>
      </c>
      <c r="J167" s="642">
        <f>J79/'[1]參考'!$M$24*1000</f>
        <v>1.0686326045432026</v>
      </c>
      <c r="K167" s="642">
        <f>K79/'[1]參考'!$M$24*1000</f>
        <v>0.6576200643342787</v>
      </c>
    </row>
    <row r="168" spans="2:11" ht="24.75" customHeight="1" hidden="1">
      <c r="B168" s="309" t="s">
        <v>214</v>
      </c>
      <c r="C168" s="637"/>
      <c r="D168" s="602"/>
      <c r="E168" s="602"/>
      <c r="F168" s="602"/>
      <c r="G168" s="602"/>
      <c r="H168" s="602"/>
      <c r="I168" s="602"/>
      <c r="J168" s="602"/>
      <c r="K168" s="640"/>
    </row>
    <row r="169" spans="2:11" ht="24.75" customHeight="1" hidden="1">
      <c r="B169" s="309" t="s">
        <v>351</v>
      </c>
      <c r="C169" s="583">
        <f>D169+G169</f>
        <v>0.11681762821275521</v>
      </c>
      <c r="D169" s="642">
        <f>D81/'[1]參考'!M25*1000</f>
        <v>1.0340523386240181</v>
      </c>
      <c r="E169" s="642">
        <f>E81/'[1]參考'!M25*1000</f>
        <v>2.6348865030210336</v>
      </c>
      <c r="F169" s="642">
        <f>F81/'[1]參考'!M25*1000</f>
        <v>1.6008341643970154</v>
      </c>
      <c r="G169" s="642">
        <f>G81/'[1]參考'!M25*1000</f>
        <v>-0.9172347104112629</v>
      </c>
      <c r="H169" s="642">
        <f>H81/'[1]參考'!M25*1000</f>
        <v>11.22098217665854</v>
      </c>
      <c r="I169" s="642">
        <f>I81/'[1]參考'!M25*1000</f>
        <v>12.138216887069804</v>
      </c>
      <c r="J169" s="642">
        <f>J81/'[1]參考'!M25*1000</f>
        <v>1.453730484425398</v>
      </c>
      <c r="K169" s="642">
        <f>K81/'[1]參考'!M25*1000</f>
        <v>0.6143741928226384</v>
      </c>
    </row>
    <row r="170" spans="2:11" ht="24.75" customHeight="1" hidden="1">
      <c r="B170" s="309" t="s">
        <v>216</v>
      </c>
      <c r="C170" s="583"/>
      <c r="D170" s="642"/>
      <c r="E170" s="642"/>
      <c r="F170" s="642"/>
      <c r="G170" s="642"/>
      <c r="H170" s="642"/>
      <c r="I170" s="642"/>
      <c r="J170" s="642"/>
      <c r="K170" s="642"/>
    </row>
    <row r="171" spans="2:11" ht="24.75" customHeight="1">
      <c r="B171" s="309" t="s">
        <v>352</v>
      </c>
      <c r="C171" s="317">
        <f>D171+G171</f>
        <v>-1.5153614353503515</v>
      </c>
      <c r="D171" s="317">
        <f>D83/'[1]參考'!$M$26*1000</f>
        <v>1.8985313982889405</v>
      </c>
      <c r="E171" s="317">
        <f>E83/'[1]參考'!$M$26*1000</f>
        <v>8.871358802951057</v>
      </c>
      <c r="F171" s="317">
        <f>F83/'[1]參考'!$M$26*1000</f>
        <v>6.972827404662118</v>
      </c>
      <c r="G171" s="317">
        <f>G83/'[1]參考'!$M$26*1000</f>
        <v>-3.413892833639292</v>
      </c>
      <c r="H171" s="317">
        <f>H83/'[1]參考'!$M$26*1000</f>
        <v>59.29176336115825</v>
      </c>
      <c r="I171" s="317">
        <f>I83/'[1]參考'!$M$26*1000</f>
        <v>62.70565619479755</v>
      </c>
      <c r="J171" s="317">
        <f>J83/'[1]參考'!$M$26*1000</f>
        <v>5.7064182051193235</v>
      </c>
      <c r="K171" s="317">
        <f>K83/'[1]參考'!$M$26*1000</f>
        <v>2.487357556025077</v>
      </c>
    </row>
    <row r="172" spans="2:11" ht="16.5" customHeight="1" hidden="1">
      <c r="B172" s="309" t="s">
        <v>348</v>
      </c>
      <c r="C172" s="583">
        <f>D172+G172</f>
        <v>-0.6664762448824145</v>
      </c>
      <c r="D172" s="642">
        <f>D84/'[1]參考'!M27*1000</f>
        <v>0.3743519167683692</v>
      </c>
      <c r="E172" s="642">
        <f>E84/'[1]參考'!M27*1000</f>
        <v>2.1811949832515385</v>
      </c>
      <c r="F172" s="642">
        <f>F84/'[1]參考'!M27*1000</f>
        <v>1.8068430664831692</v>
      </c>
      <c r="G172" s="642">
        <f>G84/'[1]參考'!M27*1000</f>
        <v>-1.0408281616507837</v>
      </c>
      <c r="H172" s="642">
        <f>H84/'[1]參考'!M27*1000</f>
        <v>11.951130845732388</v>
      </c>
      <c r="I172" s="642">
        <f>I84/'[1]參考'!M27*1000</f>
        <v>12.991959007383171</v>
      </c>
      <c r="J172" s="642">
        <f>J84/'[1]參考'!M27*1000</f>
        <v>1.475768827953918</v>
      </c>
      <c r="K172" s="642">
        <f>K84/'[1]參考'!M27*1000</f>
        <v>0.5301515584291934</v>
      </c>
    </row>
    <row r="173" spans="2:11" ht="16.5" customHeight="1" hidden="1">
      <c r="B173" s="309" t="s">
        <v>210</v>
      </c>
      <c r="C173" s="583"/>
      <c r="D173" s="642"/>
      <c r="E173" s="642"/>
      <c r="F173" s="642"/>
      <c r="G173" s="642"/>
      <c r="H173" s="642"/>
      <c r="I173" s="642"/>
      <c r="J173" s="642"/>
      <c r="K173" s="642"/>
    </row>
    <row r="174" spans="2:11" ht="16.5" customHeight="1" hidden="1">
      <c r="B174" s="309" t="s">
        <v>349</v>
      </c>
      <c r="C174" s="583">
        <f>D174+G174</f>
        <v>-0.6127703064068057</v>
      </c>
      <c r="D174" s="642">
        <f>D86/'[1]參考'!M28*1000</f>
        <v>0.4308879539751038</v>
      </c>
      <c r="E174" s="642">
        <f>E86/'[1]參考'!M28*1000</f>
        <v>2.204240890184199</v>
      </c>
      <c r="F174" s="642">
        <f>F86/'[1]參考'!M28*1000</f>
        <v>1.7733529362090954</v>
      </c>
      <c r="G174" s="642">
        <f>G86/'[1]參考'!M28*1000</f>
        <v>-1.0436582603819096</v>
      </c>
      <c r="H174" s="642">
        <f>H86/'[1]參考'!M28*1000</f>
        <v>17.43472264023887</v>
      </c>
      <c r="I174" s="642">
        <f>I86/'[1]參考'!M28*1000</f>
        <v>18.47838090062078</v>
      </c>
      <c r="J174" s="642">
        <f>J86/'[1]參考'!M28*1000</f>
        <v>1.3792745059404077</v>
      </c>
      <c r="K174" s="642">
        <f>K86/'[1]參考'!M28*1000</f>
        <v>0.6106050403064285</v>
      </c>
    </row>
    <row r="175" spans="2:11" ht="16.5" customHeight="1" hidden="1">
      <c r="B175" s="309" t="s">
        <v>212</v>
      </c>
      <c r="C175" s="583"/>
      <c r="D175" s="642"/>
      <c r="E175" s="642"/>
      <c r="F175" s="642"/>
      <c r="G175" s="642"/>
      <c r="H175" s="642"/>
      <c r="I175" s="642"/>
      <c r="J175" s="642"/>
      <c r="K175" s="642"/>
    </row>
    <row r="176" spans="2:11" ht="16.5" customHeight="1" hidden="1">
      <c r="B176" s="309" t="s">
        <v>350</v>
      </c>
      <c r="C176" s="583">
        <f>D176+G176</f>
        <v>-0.4939544738626589</v>
      </c>
      <c r="D176" s="642">
        <f>D88/'[1]參考'!M29*1000</f>
        <v>0.5047868088157875</v>
      </c>
      <c r="E176" s="642">
        <f>E88/'[1]參考'!M29*1000</f>
        <v>2.192464594513206</v>
      </c>
      <c r="F176" s="642">
        <f>F88/'[1]參考'!M29*1000</f>
        <v>1.687677785697418</v>
      </c>
      <c r="G176" s="642">
        <f>G88/'[1]參考'!M29*1000</f>
        <v>-0.9987412826784464</v>
      </c>
      <c r="H176" s="642">
        <f>H88/'[1]參考'!M29*1000</f>
        <v>17.034929947289857</v>
      </c>
      <c r="I176" s="642">
        <f>I88/'[1]參考'!M29*1000</f>
        <v>18.033671229968306</v>
      </c>
      <c r="J176" s="642">
        <f>J88/'[1]參考'!M29*1000</f>
        <v>1.165559240956625</v>
      </c>
      <c r="K176" s="642">
        <f>K88/'[1]參考'!M29*1000</f>
        <v>0.6932694370002231</v>
      </c>
    </row>
    <row r="177" spans="2:11" ht="16.5" customHeight="1" hidden="1">
      <c r="B177" s="309" t="s">
        <v>214</v>
      </c>
      <c r="C177" s="583"/>
      <c r="D177" s="642"/>
      <c r="E177" s="642"/>
      <c r="F177" s="642"/>
      <c r="G177" s="642"/>
      <c r="H177" s="642"/>
      <c r="I177" s="642"/>
      <c r="J177" s="642"/>
      <c r="K177" s="642"/>
    </row>
    <row r="178" spans="2:11" ht="16.5" customHeight="1" hidden="1">
      <c r="B178" s="309" t="s">
        <v>351</v>
      </c>
      <c r="C178" s="588">
        <f>D178+G178</f>
        <v>0.2578397363534527</v>
      </c>
      <c r="D178" s="642">
        <f>D90/'[1]參考'!M30*1000</f>
        <v>0.589347968807892</v>
      </c>
      <c r="E178" s="642">
        <f>E90/'[1]參考'!M30*1000</f>
        <v>2.2967237019719327</v>
      </c>
      <c r="F178" s="642">
        <f>F90/'[1]參考'!M30*1000</f>
        <v>1.7073757331640402</v>
      </c>
      <c r="G178" s="642">
        <f>G90/'[1]參考'!M30*1000</f>
        <v>-0.3315082324544393</v>
      </c>
      <c r="H178" s="642">
        <f>H90/'[1]參考'!M30*1000</f>
        <v>12.894153538146197</v>
      </c>
      <c r="I178" s="642">
        <f>I90/'[1]參考'!M30*1000</f>
        <v>13.225661770600636</v>
      </c>
      <c r="J178" s="642">
        <f>J90/'[1]參考'!M30*1000</f>
        <v>1.6878752489020143</v>
      </c>
      <c r="K178" s="642">
        <f>K90/'[1]參考'!M30*1000</f>
        <v>0.6543495830146449</v>
      </c>
    </row>
    <row r="179" spans="2:11" ht="16.5" customHeight="1" hidden="1">
      <c r="B179" s="309" t="s">
        <v>216</v>
      </c>
      <c r="C179" s="588"/>
      <c r="D179" s="642"/>
      <c r="E179" s="642"/>
      <c r="F179" s="642"/>
      <c r="G179" s="642"/>
      <c r="H179" s="642"/>
      <c r="I179" s="642"/>
      <c r="J179" s="642"/>
      <c r="K179" s="642"/>
    </row>
    <row r="180" spans="2:11" ht="24.75" customHeight="1">
      <c r="B180" s="309" t="s">
        <v>353</v>
      </c>
      <c r="C180" s="317">
        <f>D180+G180</f>
        <v>-2.516236231198726</v>
      </c>
      <c r="D180" s="317">
        <f>D92/'[1]參考'!M31*1000</f>
        <v>1.5943393361474687</v>
      </c>
      <c r="E180" s="317">
        <f>E92/'[1]參考'!M31*1000</f>
        <v>8.57255653939428</v>
      </c>
      <c r="F180" s="317">
        <f>F92/'[1]參考'!M31*1000</f>
        <v>6.978217203246813</v>
      </c>
      <c r="G180" s="317">
        <f>G92/'[1]參考'!M31*1000</f>
        <v>-4.110575567346195</v>
      </c>
      <c r="H180" s="317">
        <f>H92/'[1]參考'!M31*1000</f>
        <v>56.029639527468184</v>
      </c>
      <c r="I180" s="317">
        <f>I92/'[1]參考'!M31*1000</f>
        <v>60.14021509481438</v>
      </c>
      <c r="J180" s="317">
        <f>J92/'[1]參考'!M31*1000</f>
        <v>5.774328316768111</v>
      </c>
      <c r="K180" s="317">
        <f>K92/'[1]參考'!M31*1000</f>
        <v>2.6550630577476215</v>
      </c>
    </row>
    <row r="181" spans="2:11" ht="16.5" customHeight="1" hidden="1">
      <c r="B181" s="309" t="s">
        <v>348</v>
      </c>
      <c r="C181" s="588">
        <f>D181+G181</f>
        <v>-1.018747114452987</v>
      </c>
      <c r="D181" s="642">
        <f>D93/'[1]參考'!M32*1000</f>
        <v>0.17123621711018291</v>
      </c>
      <c r="E181" s="642">
        <f>E93/'[1]參考'!M32*1000</f>
        <v>2.1046881875188306</v>
      </c>
      <c r="F181" s="642">
        <f>F93/'[1]參考'!M32*1000</f>
        <v>1.9334519704086477</v>
      </c>
      <c r="G181" s="642">
        <f>G93/'[1]參考'!M32*1000</f>
        <v>-1.1899833315631698</v>
      </c>
      <c r="H181" s="642">
        <f>H93/'[1]參考'!M32*1000</f>
        <v>13.935159997485645</v>
      </c>
      <c r="I181" s="642">
        <f>I93/'[1]參考'!M32*1000</f>
        <v>15.125143329048814</v>
      </c>
      <c r="J181" s="642">
        <f>J93/'[1]參考'!M32*1000</f>
        <v>1.5411259539916462</v>
      </c>
      <c r="K181" s="642">
        <f>K93/'[1]參考'!M32*1000</f>
        <v>0.6199184568799028</v>
      </c>
    </row>
    <row r="182" spans="2:11" ht="16.5" customHeight="1" hidden="1">
      <c r="B182" s="309" t="s">
        <v>210</v>
      </c>
      <c r="C182" s="588"/>
      <c r="D182" s="642"/>
      <c r="E182" s="642"/>
      <c r="F182" s="642"/>
      <c r="G182" s="642"/>
      <c r="H182" s="642"/>
      <c r="I182" s="642"/>
      <c r="J182" s="642"/>
      <c r="K182" s="642"/>
    </row>
    <row r="183" spans="2:11" ht="16.5" customHeight="1" hidden="1">
      <c r="B183" s="309" t="s">
        <v>349</v>
      </c>
      <c r="C183" s="588">
        <f>D183+G183</f>
        <v>-0.5661777147245253</v>
      </c>
      <c r="D183" s="642">
        <f>D95/'[1]參考'!M33*1000</f>
        <v>0.4013137058392229</v>
      </c>
      <c r="E183" s="642">
        <f>E95/'[1]參考'!M33*1000</f>
        <v>2.05429232124186</v>
      </c>
      <c r="F183" s="642">
        <f>F95/'[1]參考'!M33*1000</f>
        <v>1.652978615402637</v>
      </c>
      <c r="G183" s="642">
        <f>G95/'[1]參考'!M33*1000</f>
        <v>-0.9674914205637482</v>
      </c>
      <c r="H183" s="642">
        <f>H95/'[1]參考'!M33*1000</f>
        <v>13.16959734135093</v>
      </c>
      <c r="I183" s="642">
        <f>I95/'[1]參考'!M33*1000</f>
        <v>14.137088761914677</v>
      </c>
      <c r="J183" s="642">
        <f>J95/'[1]參考'!M33*1000</f>
        <v>1.4403908144715891</v>
      </c>
      <c r="K183" s="642">
        <f>K95/'[1]參考'!M33*1000</f>
        <v>0.6746408784648558</v>
      </c>
    </row>
    <row r="184" spans="2:11" ht="16.5" customHeight="1" hidden="1">
      <c r="B184" s="309" t="s">
        <v>212</v>
      </c>
      <c r="C184" s="588"/>
      <c r="D184" s="642"/>
      <c r="E184" s="642"/>
      <c r="F184" s="642"/>
      <c r="G184" s="642"/>
      <c r="H184" s="642"/>
      <c r="I184" s="642"/>
      <c r="J184" s="642"/>
      <c r="K184" s="642"/>
    </row>
    <row r="185" spans="2:11" ht="16.5" customHeight="1" hidden="1">
      <c r="B185" s="309" t="s">
        <v>350</v>
      </c>
      <c r="C185" s="588">
        <f>D185+G185</f>
        <v>-0.555643580688781</v>
      </c>
      <c r="D185" s="642">
        <f>D97/'[1]參考'!M34*1000</f>
        <v>0.4406079956243068</v>
      </c>
      <c r="E185" s="642">
        <f>E97/'[1]參考'!M34*1000</f>
        <v>2.0945158412682563</v>
      </c>
      <c r="F185" s="642">
        <f>F97/'[1]參考'!M34*1000</f>
        <v>1.6539078456439495</v>
      </c>
      <c r="G185" s="642">
        <f>G97/'[1]參考'!M34*1000</f>
        <v>-0.9962515763130878</v>
      </c>
      <c r="H185" s="642">
        <f>H97/'[1]參考'!M34*1000</f>
        <v>15.349653916527576</v>
      </c>
      <c r="I185" s="642">
        <f>I97/'[1]參考'!M34*1000</f>
        <v>16.34590549284066</v>
      </c>
      <c r="J185" s="642">
        <f>J97/'[1]參考'!M34*1000</f>
        <v>0.9810581971536289</v>
      </c>
      <c r="K185" s="642">
        <f>K97/'[1]參考'!M34*1000</f>
        <v>0.7314526823910906</v>
      </c>
    </row>
    <row r="186" spans="2:11" ht="16.5" customHeight="1" hidden="1">
      <c r="B186" s="309" t="s">
        <v>214</v>
      </c>
      <c r="C186" s="588"/>
      <c r="D186" s="642"/>
      <c r="E186" s="642"/>
      <c r="F186" s="642"/>
      <c r="G186" s="642"/>
      <c r="H186" s="642"/>
      <c r="I186" s="642"/>
      <c r="J186" s="642"/>
      <c r="K186" s="642"/>
    </row>
    <row r="187" spans="2:11" ht="16.5" customHeight="1" hidden="1">
      <c r="B187" s="309" t="s">
        <v>351</v>
      </c>
      <c r="C187" s="588">
        <f>D187+G187</f>
        <v>-0.37566800502917397</v>
      </c>
      <c r="D187" s="642">
        <f>D99/'[1]參考'!M35*1000</f>
        <v>0.5819596840914372</v>
      </c>
      <c r="E187" s="642">
        <f>E99/'[1]參考'!M35*1000</f>
        <v>2.3213242622900983</v>
      </c>
      <c r="F187" s="642">
        <f>F99/'[1]參考'!M35*1000</f>
        <v>1.739364578198661</v>
      </c>
      <c r="G187" s="642">
        <f>G99/'[1]參考'!M35*1000</f>
        <v>-0.9576276891206111</v>
      </c>
      <c r="H187" s="642">
        <f>H99/'[1]參考'!M35*1000</f>
        <v>13.589192921806768</v>
      </c>
      <c r="I187" s="642">
        <f>I99/'[1]參考'!M35*1000</f>
        <v>14.546820610927378</v>
      </c>
      <c r="J187" s="642">
        <f>J99/'[1]參考'!M35*1000</f>
        <v>1.813195284389366</v>
      </c>
      <c r="K187" s="642">
        <f>K99/'[1]參考'!M35*1000</f>
        <v>0.6297324939795402</v>
      </c>
    </row>
    <row r="188" spans="2:11" ht="16.5" customHeight="1" hidden="1">
      <c r="B188" s="309" t="s">
        <v>216</v>
      </c>
      <c r="C188" s="588"/>
      <c r="D188" s="642"/>
      <c r="E188" s="642"/>
      <c r="F188" s="642"/>
      <c r="G188" s="642"/>
      <c r="H188" s="642"/>
      <c r="I188" s="642"/>
      <c r="J188" s="642"/>
      <c r="K188" s="642"/>
    </row>
    <row r="189" spans="2:11" s="9" customFormat="1" ht="20.25" customHeight="1">
      <c r="B189" s="309" t="s">
        <v>354</v>
      </c>
      <c r="C189" s="317">
        <f>D189+G189</f>
        <v>-0.06081509604441271</v>
      </c>
      <c r="D189" s="317">
        <f>D102/'[1]參考'!M36*1000</f>
        <v>1.0664361484930887</v>
      </c>
      <c r="E189" s="317">
        <f>E102/'[1]參考'!M36*1000</f>
        <v>8.244789449449623</v>
      </c>
      <c r="F189" s="317">
        <f>F102/'[1]參考'!M36*1000</f>
        <v>7.178353300956534</v>
      </c>
      <c r="G189" s="317">
        <f>G102/'[1]參考'!M36*1000</f>
        <v>-1.1272512445375014</v>
      </c>
      <c r="H189" s="317">
        <f>H102/'[1]參考'!M36*1000</f>
        <v>45.46145626091413</v>
      </c>
      <c r="I189" s="317">
        <f>I102/'[1]參考'!M36*1000</f>
        <v>46.58870750545164</v>
      </c>
      <c r="J189" s="317">
        <f>J102/'[1]參考'!M36*1000</f>
        <v>5.347384516476548</v>
      </c>
      <c r="K189" s="317">
        <f>K102/'[1]參考'!M36*1000</f>
        <v>2.39133645517493</v>
      </c>
    </row>
    <row r="190" spans="2:11" s="9" customFormat="1" ht="16.5" customHeight="1" hidden="1">
      <c r="B190" s="309" t="s">
        <v>348</v>
      </c>
      <c r="C190" s="588">
        <f>D190+G190</f>
        <v>-0.4670674032573063</v>
      </c>
      <c r="D190" s="642">
        <f>D103/'[1]參考'!M37*1000</f>
        <v>0.04779294358911972</v>
      </c>
      <c r="E190" s="642">
        <f>E103/'[1]參考'!M37*1000</f>
        <v>2.0073036307430283</v>
      </c>
      <c r="F190" s="642">
        <f>F103/'[1]參考'!M37*1000</f>
        <v>1.9595106871539087</v>
      </c>
      <c r="G190" s="642">
        <f>G103/'[1]參考'!M37*1000</f>
        <v>-0.514860346846426</v>
      </c>
      <c r="H190" s="642">
        <f>H103/'[1]參考'!M37*1000</f>
        <v>11.27261746745192</v>
      </c>
      <c r="I190" s="642">
        <f>I103/'[1]參考'!M37*1000</f>
        <v>11.787477814298345</v>
      </c>
      <c r="J190" s="642">
        <f>J103/'[1]參考'!M37*1000</f>
        <v>1.38816777061125</v>
      </c>
      <c r="K190" s="642">
        <f>K103/'[1]參考'!M37*1000</f>
        <v>0.577860136122993</v>
      </c>
    </row>
    <row r="191" spans="2:11" s="9" customFormat="1" ht="16.5" customHeight="1" hidden="1">
      <c r="B191" s="309" t="s">
        <v>210</v>
      </c>
      <c r="C191" s="588"/>
      <c r="D191" s="642"/>
      <c r="E191" s="642"/>
      <c r="F191" s="642"/>
      <c r="G191" s="642"/>
      <c r="H191" s="642"/>
      <c r="I191" s="642"/>
      <c r="J191" s="642"/>
      <c r="K191" s="642"/>
    </row>
    <row r="192" spans="2:11" s="9" customFormat="1" ht="16.5" customHeight="1" hidden="1">
      <c r="B192" s="309" t="s">
        <v>349</v>
      </c>
      <c r="C192" s="588">
        <f>D192+G192</f>
        <v>-0.16950183844301697</v>
      </c>
      <c r="D192" s="642">
        <f>D105/'[1]參考'!M38*1000</f>
        <v>0.29119546604313173</v>
      </c>
      <c r="E192" s="642">
        <f>E105/'[1]參考'!M38*1000</f>
        <v>1.9036360317446521</v>
      </c>
      <c r="F192" s="642">
        <f>F105/'[1]參考'!M38*1000</f>
        <v>1.6124405657015202</v>
      </c>
      <c r="G192" s="642">
        <f>G105/'[1]參考'!M38*1000</f>
        <v>-0.4606973044861487</v>
      </c>
      <c r="H192" s="642">
        <f>H105/'[1]參考'!M38*1000</f>
        <v>11.654337943203846</v>
      </c>
      <c r="I192" s="642">
        <f>I105/'[1]參考'!M38*1000</f>
        <v>12.115035247689995</v>
      </c>
      <c r="J192" s="642">
        <f>J105/'[1]參考'!M38*1000</f>
        <v>1.4320732247942074</v>
      </c>
      <c r="K192" s="642">
        <f>K105/'[1]參考'!M38*1000</f>
        <v>0.5736985301148266</v>
      </c>
    </row>
    <row r="193" spans="2:11" s="9" customFormat="1" ht="16.5" customHeight="1" hidden="1">
      <c r="B193" s="309" t="s">
        <v>212</v>
      </c>
      <c r="C193" s="588"/>
      <c r="D193" s="642"/>
      <c r="E193" s="642"/>
      <c r="F193" s="642"/>
      <c r="G193" s="642"/>
      <c r="H193" s="642"/>
      <c r="I193" s="642"/>
      <c r="J193" s="642"/>
      <c r="K193" s="642"/>
    </row>
    <row r="194" spans="2:11" s="9" customFormat="1" ht="16.5" customHeight="1" hidden="1">
      <c r="B194" s="309" t="s">
        <v>350</v>
      </c>
      <c r="C194" s="588">
        <f>D194+G194</f>
        <v>0.1303885796989328</v>
      </c>
      <c r="D194" s="642">
        <f>D107/'[1]參考'!M39*1000</f>
        <v>0.3477028791971541</v>
      </c>
      <c r="E194" s="642">
        <f>E107/'[1]參考'!M39*1000</f>
        <v>1.981906411423778</v>
      </c>
      <c r="F194" s="642">
        <f>F107/'[1]參考'!M39*1000</f>
        <v>1.634203532226624</v>
      </c>
      <c r="G194" s="642">
        <f>G107/'[1]參考'!M39*1000</f>
        <v>-0.21731429949822129</v>
      </c>
      <c r="H194" s="642">
        <f>H107/'[1]參考'!M39*1000</f>
        <v>12.625960800846658</v>
      </c>
      <c r="I194" s="642">
        <f>I107/'[1]參考'!M39*1000</f>
        <v>12.843275100344878</v>
      </c>
      <c r="J194" s="642">
        <f>J107/'[1]參考'!M39*1000</f>
        <v>1.0061652066767646</v>
      </c>
      <c r="K194" s="642">
        <f>K107/'[1]參考'!M39*1000</f>
        <v>0.643250326514735</v>
      </c>
    </row>
    <row r="195" spans="2:11" s="9" customFormat="1" ht="16.5" customHeight="1" hidden="1">
      <c r="B195" s="309" t="s">
        <v>214</v>
      </c>
      <c r="C195" s="588"/>
      <c r="D195" s="642"/>
      <c r="E195" s="642"/>
      <c r="F195" s="642"/>
      <c r="G195" s="642"/>
      <c r="H195" s="642"/>
      <c r="I195" s="642"/>
      <c r="J195" s="642"/>
      <c r="K195" s="642"/>
    </row>
    <row r="196" spans="2:11" s="9" customFormat="1" ht="16.5" customHeight="1" hidden="1">
      <c r="B196" s="309" t="s">
        <v>351</v>
      </c>
      <c r="C196" s="588">
        <f>D196+G196</f>
        <v>0.4453660746194564</v>
      </c>
      <c r="D196" s="642">
        <f>D109/'[1]參考'!M40*1000</f>
        <v>0.380190551504414</v>
      </c>
      <c r="E196" s="642">
        <f>E109/'[1]參考'!M40*1000</f>
        <v>2.3550089018901987</v>
      </c>
      <c r="F196" s="642">
        <f>F109/'[1]參考'!M40*1000</f>
        <v>1.9748183503857848</v>
      </c>
      <c r="G196" s="642">
        <f>G109/'[1]參考'!M40*1000</f>
        <v>0.06517552311504239</v>
      </c>
      <c r="H196" s="642">
        <f>H109/'[1]參考'!M40*1000</f>
        <v>9.926232170420958</v>
      </c>
      <c r="I196" s="642">
        <f>I109/'[1]參考'!M40*1000</f>
        <v>9.861056647305915</v>
      </c>
      <c r="J196" s="642">
        <f>J109/'[1]參考'!M40*1000</f>
        <v>1.522934723454824</v>
      </c>
      <c r="K196" s="642">
        <f>K109/'[1]參考'!M40*1000</f>
        <v>0.597442295221222</v>
      </c>
    </row>
    <row r="197" spans="2:11" s="9" customFormat="1" ht="16.5" customHeight="1" hidden="1">
      <c r="B197" s="309" t="s">
        <v>216</v>
      </c>
      <c r="C197" s="588"/>
      <c r="D197" s="642"/>
      <c r="E197" s="642"/>
      <c r="F197" s="642"/>
      <c r="G197" s="642"/>
      <c r="H197" s="642"/>
      <c r="I197" s="642"/>
      <c r="J197" s="642"/>
      <c r="K197" s="642"/>
    </row>
    <row r="198" spans="2:11" s="9" customFormat="1" ht="16.5" customHeight="1">
      <c r="B198" s="309" t="s">
        <v>355</v>
      </c>
      <c r="C198" s="353">
        <f aca="true" t="shared" si="10" ref="C198:K198">SUM(C199:C206)</f>
        <v>1.093404776084291</v>
      </c>
      <c r="D198" s="104">
        <f t="shared" si="10"/>
        <v>0.5249807179415742</v>
      </c>
      <c r="E198" s="104">
        <f t="shared" si="10"/>
        <v>7.991436051044001</v>
      </c>
      <c r="F198" s="104">
        <f t="shared" si="10"/>
        <v>7.468482721234276</v>
      </c>
      <c r="G198" s="104">
        <f t="shared" si="10"/>
        <v>0.5684240581427168</v>
      </c>
      <c r="H198" s="104">
        <f t="shared" si="10"/>
        <v>49.39312953598567</v>
      </c>
      <c r="I198" s="104">
        <f t="shared" si="10"/>
        <v>48.824705477842954</v>
      </c>
      <c r="J198" s="104">
        <f t="shared" si="10"/>
        <v>6.114587917793687</v>
      </c>
      <c r="K198" s="104">
        <f t="shared" si="10"/>
        <v>2.2332881210420794</v>
      </c>
    </row>
    <row r="199" spans="2:11" s="9" customFormat="1" ht="16.5" customHeight="1">
      <c r="B199" s="309" t="s">
        <v>348</v>
      </c>
      <c r="C199" s="588">
        <f>D199+G199</f>
        <v>0.5602277390902162</v>
      </c>
      <c r="D199" s="642">
        <f>D112/'[1]參考'!M42*1000</f>
        <v>-0.02388567879842007</v>
      </c>
      <c r="E199" s="642">
        <f>E112/'[1]參考'!M42*1000</f>
        <v>2.06285407804537</v>
      </c>
      <c r="F199" s="642">
        <f>F112/'[1]參考'!M42*1000</f>
        <v>2.0867397568437895</v>
      </c>
      <c r="G199" s="642">
        <f>G112/'[1]參考'!M42*1000</f>
        <v>0.5841134178886362</v>
      </c>
      <c r="H199" s="642">
        <f>H112/'[1]參考'!M42*1000</f>
        <v>11.224097609912123</v>
      </c>
      <c r="I199" s="642">
        <f>I112/'[1]參考'!M42*1000</f>
        <v>10.639984192023485</v>
      </c>
      <c r="J199" s="642">
        <f>J112/'[1]參考'!M42*1000</f>
        <v>1.5265120177535736</v>
      </c>
      <c r="K199" s="642">
        <f>K112/'[1]參考'!M42*1000</f>
        <v>0.5537134630542835</v>
      </c>
    </row>
    <row r="200" spans="2:11" s="9" customFormat="1" ht="16.5" customHeight="1">
      <c r="B200" s="309" t="s">
        <v>210</v>
      </c>
      <c r="C200" s="588"/>
      <c r="D200" s="642"/>
      <c r="E200" s="642"/>
      <c r="F200" s="642"/>
      <c r="G200" s="642"/>
      <c r="H200" s="642"/>
      <c r="I200" s="642"/>
      <c r="J200" s="642"/>
      <c r="K200" s="642"/>
    </row>
    <row r="201" spans="2:11" s="9" customFormat="1" ht="16.5" customHeight="1">
      <c r="B201" s="309" t="s">
        <v>379</v>
      </c>
      <c r="C201" s="588">
        <f>D201+G201</f>
        <v>0.9243407562669651</v>
      </c>
      <c r="D201" s="642">
        <f>D114/'[1]參考'!M43*1000</f>
        <v>0.04122646565509939</v>
      </c>
      <c r="E201" s="642">
        <f>E114/'[1]參考'!M43*1000</f>
        <v>1.8052852328969837</v>
      </c>
      <c r="F201" s="642">
        <f>F114/'[1]參考'!M43*1000</f>
        <v>1.7640587672418844</v>
      </c>
      <c r="G201" s="642">
        <f>G114/'[1]參考'!M43*1000</f>
        <v>0.8831142906118657</v>
      </c>
      <c r="H201" s="642">
        <f>H114/'[1]參考'!M43*1000</f>
        <v>13.71756399323886</v>
      </c>
      <c r="I201" s="642">
        <f>I114/'[1]參考'!M43*1000</f>
        <v>12.834449702626994</v>
      </c>
      <c r="J201" s="642">
        <f>J114/'[1]參考'!M43*1000</f>
        <v>1.5123603453475933</v>
      </c>
      <c r="K201" s="642">
        <f>K114/'[1]參考'!M43*1000</f>
        <v>0.5250949836070553</v>
      </c>
    </row>
    <row r="202" spans="2:11" s="9" customFormat="1" ht="16.5" customHeight="1">
      <c r="B202" s="309" t="s">
        <v>212</v>
      </c>
      <c r="C202" s="588"/>
      <c r="D202" s="642"/>
      <c r="E202" s="642"/>
      <c r="F202" s="642"/>
      <c r="G202" s="642"/>
      <c r="H202" s="642"/>
      <c r="I202" s="642"/>
      <c r="J202" s="642"/>
      <c r="K202" s="642"/>
    </row>
    <row r="203" spans="2:11" s="9" customFormat="1" ht="16.5" customHeight="1">
      <c r="B203" s="309" t="s">
        <v>350</v>
      </c>
      <c r="C203" s="588">
        <f>D203+G203</f>
        <v>0.026102694484896244</v>
      </c>
      <c r="D203" s="642">
        <f>D116/'[1]參考'!M43*1000</f>
        <v>0.1627360486385502</v>
      </c>
      <c r="E203" s="642">
        <f>E116/'[1]參考'!M44*1000</f>
        <v>1.871660073565133</v>
      </c>
      <c r="F203" s="642">
        <f>F116/'[1]參考'!M44*1000</f>
        <v>1.7090013186203068</v>
      </c>
      <c r="G203" s="642">
        <f>G116/'[1]參考'!M44*1000</f>
        <v>-0.13663335415365396</v>
      </c>
      <c r="H203" s="642">
        <f>H116/'[1]參考'!M44*1000</f>
        <v>13.259941703102228</v>
      </c>
      <c r="I203" s="642">
        <f>I116/'[1]參考'!M44*1000</f>
        <v>13.396575057255882</v>
      </c>
      <c r="J203" s="642">
        <f>J116/'[1]參考'!M44*1000</f>
        <v>0.9802900964674857</v>
      </c>
      <c r="K203" s="642">
        <f>K116/'[1]參考'!M44*1000</f>
        <v>0.5899090845999029</v>
      </c>
    </row>
    <row r="204" spans="2:11" s="9" customFormat="1" ht="16.5" customHeight="1">
      <c r="B204" s="309" t="s">
        <v>214</v>
      </c>
      <c r="C204" s="588"/>
      <c r="D204" s="642"/>
      <c r="E204" s="642"/>
      <c r="F204" s="642"/>
      <c r="G204" s="642"/>
      <c r="H204" s="642"/>
      <c r="I204" s="642"/>
      <c r="J204" s="642"/>
      <c r="K204" s="642"/>
    </row>
    <row r="205" spans="2:11" s="9" customFormat="1" ht="16.5" customHeight="1">
      <c r="B205" s="309" t="s">
        <v>351</v>
      </c>
      <c r="C205" s="588">
        <f>D205+G205</f>
        <v>-0.4172664137577867</v>
      </c>
      <c r="D205" s="642">
        <f>D118/'[1]參考'!M45*1000</f>
        <v>0.3449038824463446</v>
      </c>
      <c r="E205" s="642">
        <f>E118/'[1]參考'!M45*1000</f>
        <v>2.2516366665365144</v>
      </c>
      <c r="F205" s="642">
        <f>F118/'[1]參考'!M42*1000</f>
        <v>1.9086828785282948</v>
      </c>
      <c r="G205" s="642">
        <f>G118/'[1]參考'!M42*1000</f>
        <v>-0.7621702962041313</v>
      </c>
      <c r="H205" s="642">
        <f>H118/'[1]參考'!M42*1000</f>
        <v>11.191526229732458</v>
      </c>
      <c r="I205" s="642">
        <f>I118/'[1]參考'!M42*1000</f>
        <v>11.95369652593659</v>
      </c>
      <c r="J205" s="642">
        <f>J118/'[1]參考'!M42*1000</f>
        <v>2.0954254582250336</v>
      </c>
      <c r="K205" s="642">
        <f>K118/'[1]參考'!M42*1000</f>
        <v>0.564570589780838</v>
      </c>
    </row>
    <row r="206" spans="2:11" s="9" customFormat="1" ht="16.5" customHeight="1">
      <c r="B206" s="309" t="s">
        <v>216</v>
      </c>
      <c r="C206" s="588"/>
      <c r="D206" s="642"/>
      <c r="E206" s="642"/>
      <c r="F206" s="642"/>
      <c r="G206" s="642"/>
      <c r="H206" s="642"/>
      <c r="I206" s="642"/>
      <c r="J206" s="642"/>
      <c r="K206" s="642"/>
    </row>
    <row r="207" spans="2:11" s="9" customFormat="1" ht="16.5" customHeight="1">
      <c r="B207" s="309" t="s">
        <v>356</v>
      </c>
      <c r="C207" s="353"/>
      <c r="D207" s="317"/>
      <c r="E207" s="317"/>
      <c r="F207" s="317"/>
      <c r="G207" s="317"/>
      <c r="H207" s="317"/>
      <c r="I207" s="317"/>
      <c r="J207" s="317"/>
      <c r="K207" s="317"/>
    </row>
    <row r="208" spans="2:11" s="9" customFormat="1" ht="16.5" customHeight="1">
      <c r="B208" s="309" t="s">
        <v>348</v>
      </c>
      <c r="C208" s="588">
        <f>D208+G208</f>
        <v>0.01301786702248836</v>
      </c>
      <c r="D208" s="642">
        <f>D121/'[1]參考'!M47*1000</f>
        <v>0.1605536932773565</v>
      </c>
      <c r="E208" s="642">
        <f>E121/'[1]參考'!M47*1000</f>
        <v>2.0199390329894444</v>
      </c>
      <c r="F208" s="642">
        <f>F121/'[1]參考'!M47*1000</f>
        <v>1.859385339712088</v>
      </c>
      <c r="G208" s="642">
        <f>G121/'[1]參考'!M47*1000</f>
        <v>-0.14753582625486814</v>
      </c>
      <c r="H208" s="642">
        <f>H121/'[1]參考'!M47*1000</f>
        <v>12.265000379687788</v>
      </c>
      <c r="I208" s="642">
        <f>I121/'[1]參考'!M47*1000</f>
        <v>12.412536205942658</v>
      </c>
      <c r="J208" s="642">
        <f>J121/'[1]參考'!M47*1000</f>
        <v>1.345179592323798</v>
      </c>
      <c r="K208" s="642">
        <f>K121/'[1]參考'!M47*1000</f>
        <v>0.5532593484557555</v>
      </c>
    </row>
    <row r="209" spans="2:11" s="9" customFormat="1" ht="16.5" customHeight="1" thickBot="1">
      <c r="B209" s="349" t="s">
        <v>210</v>
      </c>
      <c r="C209" s="589"/>
      <c r="D209" s="581"/>
      <c r="E209" s="581"/>
      <c r="F209" s="581"/>
      <c r="G209" s="581"/>
      <c r="H209" s="581"/>
      <c r="I209" s="581"/>
      <c r="J209" s="581"/>
      <c r="K209" s="581"/>
    </row>
    <row r="210" ht="19.5" customHeight="1">
      <c r="B210" s="335" t="s">
        <v>380</v>
      </c>
    </row>
    <row r="211" spans="2:3" ht="19.5" customHeight="1">
      <c r="B211" s="352" t="s">
        <v>381</v>
      </c>
      <c r="C211" s="9"/>
    </row>
    <row r="212" spans="2:3" ht="19.5" customHeight="1">
      <c r="B212" s="352"/>
      <c r="C212" s="9"/>
    </row>
    <row r="213" spans="2:3" ht="19.5" customHeight="1">
      <c r="B213" s="352"/>
      <c r="C213" s="9"/>
    </row>
    <row r="214" spans="2:11" ht="16.5">
      <c r="B214" s="338" t="s">
        <v>382</v>
      </c>
      <c r="C214" s="339"/>
      <c r="D214" s="339"/>
      <c r="E214" s="339"/>
      <c r="F214" s="339"/>
      <c r="G214" s="339"/>
      <c r="H214" s="339"/>
      <c r="I214" s="339"/>
      <c r="J214" s="339"/>
      <c r="K214" s="339"/>
    </row>
    <row r="215" ht="4.5" customHeight="1"/>
  </sheetData>
  <mergeCells count="451">
    <mergeCell ref="K205:K206"/>
    <mergeCell ref="G205:G206"/>
    <mergeCell ref="H205:H206"/>
    <mergeCell ref="I205:I206"/>
    <mergeCell ref="J205:J206"/>
    <mergeCell ref="C205:C206"/>
    <mergeCell ref="D205:D206"/>
    <mergeCell ref="E205:E206"/>
    <mergeCell ref="F205:F206"/>
    <mergeCell ref="K196:K197"/>
    <mergeCell ref="C199:C200"/>
    <mergeCell ref="D199:D200"/>
    <mergeCell ref="E199:E200"/>
    <mergeCell ref="F199:F200"/>
    <mergeCell ref="K199:K200"/>
    <mergeCell ref="G199:G200"/>
    <mergeCell ref="H199:H200"/>
    <mergeCell ref="I199:I200"/>
    <mergeCell ref="J199:J200"/>
    <mergeCell ref="J109:J110"/>
    <mergeCell ref="K109:K110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F109:F110"/>
    <mergeCell ref="G109:G110"/>
    <mergeCell ref="H109:H110"/>
    <mergeCell ref="I109:I110"/>
    <mergeCell ref="K107:K108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G107:G108"/>
    <mergeCell ref="H107:H108"/>
    <mergeCell ref="I107:I108"/>
    <mergeCell ref="J107:J108"/>
    <mergeCell ref="C201:C202"/>
    <mergeCell ref="C107:C108"/>
    <mergeCell ref="D107:D108"/>
    <mergeCell ref="E107:E108"/>
    <mergeCell ref="C109:C110"/>
    <mergeCell ref="D109:D110"/>
    <mergeCell ref="E109:E110"/>
    <mergeCell ref="C174:C175"/>
    <mergeCell ref="D174:D175"/>
    <mergeCell ref="E174:E175"/>
    <mergeCell ref="K93:K94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F107:F108"/>
    <mergeCell ref="K181:K182"/>
    <mergeCell ref="G93:G94"/>
    <mergeCell ref="H93:H94"/>
    <mergeCell ref="I93:I94"/>
    <mergeCell ref="J93:J94"/>
    <mergeCell ref="K174:K175"/>
    <mergeCell ref="G174:G175"/>
    <mergeCell ref="H174:H175"/>
    <mergeCell ref="I174:I175"/>
    <mergeCell ref="J174:J175"/>
    <mergeCell ref="C93:C94"/>
    <mergeCell ref="D93:D94"/>
    <mergeCell ref="E93:E94"/>
    <mergeCell ref="F93:F94"/>
    <mergeCell ref="K88:K89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G88:G89"/>
    <mergeCell ref="H88:H89"/>
    <mergeCell ref="I88:I89"/>
    <mergeCell ref="J88:J89"/>
    <mergeCell ref="C88:C89"/>
    <mergeCell ref="D88:D89"/>
    <mergeCell ref="E88:E89"/>
    <mergeCell ref="F88:F89"/>
    <mergeCell ref="F174:F175"/>
    <mergeCell ref="K86:K87"/>
    <mergeCell ref="G86:G87"/>
    <mergeCell ref="H86:H87"/>
    <mergeCell ref="I86:I87"/>
    <mergeCell ref="J86:J87"/>
    <mergeCell ref="K134:K137"/>
    <mergeCell ref="H136:H137"/>
    <mergeCell ref="I136:I137"/>
    <mergeCell ref="G134:G135"/>
    <mergeCell ref="C86:C87"/>
    <mergeCell ref="D86:D87"/>
    <mergeCell ref="E86:E87"/>
    <mergeCell ref="F86:F87"/>
    <mergeCell ref="K84:K85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G84:G85"/>
    <mergeCell ref="H84:H85"/>
    <mergeCell ref="I84:I85"/>
    <mergeCell ref="J84:J85"/>
    <mergeCell ref="C84:C85"/>
    <mergeCell ref="D84:D85"/>
    <mergeCell ref="E84:E85"/>
    <mergeCell ref="F84:F85"/>
    <mergeCell ref="K79:K80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J72:J73"/>
    <mergeCell ref="K72:K73"/>
    <mergeCell ref="C79:C80"/>
    <mergeCell ref="D79:D80"/>
    <mergeCell ref="E79:E80"/>
    <mergeCell ref="F79:F80"/>
    <mergeCell ref="G79:G80"/>
    <mergeCell ref="H79:H80"/>
    <mergeCell ref="I79:I80"/>
    <mergeCell ref="J79:J80"/>
    <mergeCell ref="F72:F73"/>
    <mergeCell ref="G72:G73"/>
    <mergeCell ref="H72:H73"/>
    <mergeCell ref="I72:I73"/>
    <mergeCell ref="H70:H71"/>
    <mergeCell ref="I70:I71"/>
    <mergeCell ref="J70:J71"/>
    <mergeCell ref="K70:K71"/>
    <mergeCell ref="F136:F137"/>
    <mergeCell ref="G136:G137"/>
    <mergeCell ref="C70:C71"/>
    <mergeCell ref="D70:D71"/>
    <mergeCell ref="E70:E71"/>
    <mergeCell ref="F70:F71"/>
    <mergeCell ref="G70:G71"/>
    <mergeCell ref="C72:C73"/>
    <mergeCell ref="D72:D73"/>
    <mergeCell ref="E72:E73"/>
    <mergeCell ref="H134:H135"/>
    <mergeCell ref="I134:I135"/>
    <mergeCell ref="J134:J137"/>
    <mergeCell ref="B134:B137"/>
    <mergeCell ref="C134:C137"/>
    <mergeCell ref="D134:D135"/>
    <mergeCell ref="E134:E135"/>
    <mergeCell ref="F134:F135"/>
    <mergeCell ref="D136:D137"/>
    <mergeCell ref="E136:E137"/>
    <mergeCell ref="B132:B133"/>
    <mergeCell ref="C132:C133"/>
    <mergeCell ref="D133:F133"/>
    <mergeCell ref="G133:I133"/>
    <mergeCell ref="D132:F132"/>
    <mergeCell ref="G132:I132"/>
    <mergeCell ref="B46:B47"/>
    <mergeCell ref="B48:B51"/>
    <mergeCell ref="G47:I47"/>
    <mergeCell ref="F50:F51"/>
    <mergeCell ref="J48:J51"/>
    <mergeCell ref="K48:K51"/>
    <mergeCell ref="D48:D49"/>
    <mergeCell ref="E48:E49"/>
    <mergeCell ref="F48:F49"/>
    <mergeCell ref="G48:G49"/>
    <mergeCell ref="H48:H49"/>
    <mergeCell ref="I48:I49"/>
    <mergeCell ref="D50:D51"/>
    <mergeCell ref="I50:I51"/>
    <mergeCell ref="A1:L1"/>
    <mergeCell ref="C48:C51"/>
    <mergeCell ref="B2:K2"/>
    <mergeCell ref="D46:F46"/>
    <mergeCell ref="G46:I46"/>
    <mergeCell ref="C46:C47"/>
    <mergeCell ref="D47:F47"/>
    <mergeCell ref="E50:E51"/>
    <mergeCell ref="G50:G51"/>
    <mergeCell ref="H50:H51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J160:J161"/>
    <mergeCell ref="C160:C161"/>
    <mergeCell ref="D160:D161"/>
    <mergeCell ref="E160:E161"/>
    <mergeCell ref="F160:F161"/>
    <mergeCell ref="C163:C164"/>
    <mergeCell ref="D163:D164"/>
    <mergeCell ref="E163:E164"/>
    <mergeCell ref="F163:F164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C99:C100"/>
    <mergeCell ref="D99:D100"/>
    <mergeCell ref="E99:E100"/>
    <mergeCell ref="F99:F100"/>
    <mergeCell ref="K187:K188"/>
    <mergeCell ref="G99:G100"/>
    <mergeCell ref="H99:H100"/>
    <mergeCell ref="I99:I100"/>
    <mergeCell ref="J99:J100"/>
    <mergeCell ref="K160:K161"/>
    <mergeCell ref="G163:G164"/>
    <mergeCell ref="H163:H164"/>
    <mergeCell ref="I163:I164"/>
    <mergeCell ref="J163:J164"/>
    <mergeCell ref="G187:G188"/>
    <mergeCell ref="H187:H188"/>
    <mergeCell ref="I187:I188"/>
    <mergeCell ref="J187:J188"/>
    <mergeCell ref="C187:C188"/>
    <mergeCell ref="D187:D188"/>
    <mergeCell ref="E187:E188"/>
    <mergeCell ref="F187:F188"/>
    <mergeCell ref="C97:C98"/>
    <mergeCell ref="D97:D98"/>
    <mergeCell ref="E97:E98"/>
    <mergeCell ref="F97:F98"/>
    <mergeCell ref="K185:K186"/>
    <mergeCell ref="G97:G98"/>
    <mergeCell ref="H97:H98"/>
    <mergeCell ref="I97:I98"/>
    <mergeCell ref="J97:J98"/>
    <mergeCell ref="K99:K100"/>
    <mergeCell ref="K163:K164"/>
    <mergeCell ref="G160:G161"/>
    <mergeCell ref="H160:H161"/>
    <mergeCell ref="I160:I161"/>
    <mergeCell ref="F105:F106"/>
    <mergeCell ref="K97:K98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G105:G106"/>
    <mergeCell ref="H105:H106"/>
    <mergeCell ref="I105:I106"/>
    <mergeCell ref="J105:J106"/>
    <mergeCell ref="K105:K106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K103:K104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G103:G104"/>
    <mergeCell ref="H103:H104"/>
    <mergeCell ref="I103:I104"/>
    <mergeCell ref="J103:J104"/>
    <mergeCell ref="D201:D202"/>
    <mergeCell ref="E201:E202"/>
    <mergeCell ref="F201:F202"/>
    <mergeCell ref="C103:C104"/>
    <mergeCell ref="D103:D104"/>
    <mergeCell ref="E103:E104"/>
    <mergeCell ref="F103:F104"/>
    <mergeCell ref="C105:C106"/>
    <mergeCell ref="D105:D106"/>
    <mergeCell ref="E105:E106"/>
    <mergeCell ref="G201:G202"/>
    <mergeCell ref="H201:H202"/>
    <mergeCell ref="I201:I202"/>
    <mergeCell ref="J201:J202"/>
    <mergeCell ref="C208:C209"/>
    <mergeCell ref="K201:K202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C203:C204"/>
    <mergeCell ref="D203:D204"/>
    <mergeCell ref="E203:E204"/>
    <mergeCell ref="F203:F204"/>
    <mergeCell ref="K203:K204"/>
    <mergeCell ref="G203:G204"/>
    <mergeCell ref="H203:H204"/>
    <mergeCell ref="I203:I204"/>
    <mergeCell ref="J203:J20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SheetLayoutView="100" workbookViewId="0" topLeftCell="A1">
      <selection activeCell="A1" sqref="A1:L1"/>
    </sheetView>
  </sheetViews>
  <sheetFormatPr defaultColWidth="9.00390625" defaultRowHeight="16.5"/>
  <cols>
    <col min="1" max="1" width="3.00390625" style="0" customWidth="1"/>
    <col min="2" max="2" width="9.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1:12" ht="37.5" customHeight="1">
      <c r="A1" s="540" t="s">
        <v>462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2:12" ht="85.5" customHeight="1">
      <c r="B2" s="548" t="s">
        <v>677</v>
      </c>
      <c r="C2" s="539"/>
      <c r="D2" s="539"/>
      <c r="E2" s="539"/>
      <c r="F2" s="539"/>
      <c r="G2" s="539"/>
      <c r="H2" s="539"/>
      <c r="I2" s="539"/>
      <c r="J2" s="539"/>
      <c r="K2" s="539"/>
      <c r="L2" s="358"/>
    </row>
    <row r="3" spans="2:12" ht="9.75" customHeight="1">
      <c r="B3" s="357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1" ht="24.75" customHeight="1">
      <c r="A4" s="13"/>
      <c r="B4" s="293" t="s">
        <v>680</v>
      </c>
      <c r="C4" s="294"/>
      <c r="D4" s="294"/>
      <c r="E4" s="294"/>
      <c r="F4" s="294"/>
      <c r="G4" s="294"/>
      <c r="H4" s="294"/>
      <c r="I4" s="294"/>
      <c r="J4" s="294"/>
      <c r="K4" s="294"/>
    </row>
    <row r="5" spans="1:11" ht="24.75" customHeight="1">
      <c r="A5" s="13"/>
      <c r="B5" s="295" t="s">
        <v>480</v>
      </c>
      <c r="C5" s="294"/>
      <c r="D5" s="294"/>
      <c r="E5" s="294"/>
      <c r="F5" s="294"/>
      <c r="G5" s="294"/>
      <c r="H5" s="294"/>
      <c r="I5" s="294"/>
      <c r="J5" s="294"/>
      <c r="K5" s="294"/>
    </row>
    <row r="6" spans="2:11" ht="19.5" customHeight="1" thickBot="1">
      <c r="B6" s="294" t="s">
        <v>681</v>
      </c>
      <c r="C6" s="294"/>
      <c r="D6" s="294"/>
      <c r="E6" s="294"/>
      <c r="F6" s="294"/>
      <c r="G6" s="294"/>
      <c r="H6" s="294"/>
      <c r="I6" s="294"/>
      <c r="J6" s="294"/>
      <c r="K6" s="294"/>
    </row>
    <row r="7" spans="2:11" ht="16.5" customHeight="1">
      <c r="B7" s="651" t="s">
        <v>477</v>
      </c>
      <c r="C7" s="296" t="s">
        <v>185</v>
      </c>
      <c r="D7" s="546" t="s">
        <v>186</v>
      </c>
      <c r="E7" s="546" t="s">
        <v>187</v>
      </c>
      <c r="F7" s="653" t="s">
        <v>188</v>
      </c>
      <c r="G7" s="654"/>
      <c r="H7" s="655"/>
      <c r="I7" s="546" t="s">
        <v>189</v>
      </c>
      <c r="J7" s="546" t="s">
        <v>190</v>
      </c>
      <c r="K7" s="360" t="s">
        <v>191</v>
      </c>
    </row>
    <row r="8" spans="2:11" ht="16.5" customHeight="1">
      <c r="B8" s="652"/>
      <c r="C8" s="361" t="s">
        <v>192</v>
      </c>
      <c r="D8" s="547"/>
      <c r="E8" s="547"/>
      <c r="F8" s="656" t="s">
        <v>193</v>
      </c>
      <c r="G8" s="657"/>
      <c r="H8" s="658"/>
      <c r="I8" s="547"/>
      <c r="J8" s="547"/>
      <c r="K8" s="362" t="s">
        <v>194</v>
      </c>
    </row>
    <row r="9" spans="2:11" ht="16.5" customHeight="1">
      <c r="B9" s="652"/>
      <c r="C9" s="363" t="s">
        <v>195</v>
      </c>
      <c r="D9" s="547"/>
      <c r="E9" s="547"/>
      <c r="F9" s="659" t="s">
        <v>196</v>
      </c>
      <c r="G9" s="667" t="s">
        <v>197</v>
      </c>
      <c r="H9" s="667" t="s">
        <v>198</v>
      </c>
      <c r="I9" s="669" t="s">
        <v>199</v>
      </c>
      <c r="J9" s="365" t="s">
        <v>200</v>
      </c>
      <c r="K9" s="366" t="s">
        <v>195</v>
      </c>
    </row>
    <row r="10" spans="2:11" ht="16.5" customHeight="1">
      <c r="B10" s="660" t="s">
        <v>682</v>
      </c>
      <c r="C10" s="663" t="s">
        <v>201</v>
      </c>
      <c r="D10" s="620" t="s">
        <v>202</v>
      </c>
      <c r="E10" s="620" t="s">
        <v>203</v>
      </c>
      <c r="F10" s="547"/>
      <c r="G10" s="668"/>
      <c r="H10" s="668"/>
      <c r="I10" s="557"/>
      <c r="J10" s="622" t="s">
        <v>478</v>
      </c>
      <c r="K10" s="614" t="s">
        <v>204</v>
      </c>
    </row>
    <row r="11" spans="2:11" ht="16.5" customHeight="1">
      <c r="B11" s="661"/>
      <c r="C11" s="664"/>
      <c r="D11" s="620"/>
      <c r="E11" s="620"/>
      <c r="F11" s="568" t="s">
        <v>205</v>
      </c>
      <c r="G11" s="568" t="s">
        <v>206</v>
      </c>
      <c r="H11" s="568" t="s">
        <v>207</v>
      </c>
      <c r="I11" s="620" t="s">
        <v>208</v>
      </c>
      <c r="J11" s="622"/>
      <c r="K11" s="614"/>
    </row>
    <row r="12" spans="2:11" ht="16.5" customHeight="1" thickBot="1">
      <c r="B12" s="662"/>
      <c r="C12" s="665"/>
      <c r="D12" s="600"/>
      <c r="E12" s="611"/>
      <c r="F12" s="666"/>
      <c r="G12" s="570"/>
      <c r="H12" s="570"/>
      <c r="I12" s="611"/>
      <c r="J12" s="623"/>
      <c r="K12" s="615"/>
    </row>
    <row r="13" spans="2:11" ht="18" customHeight="1">
      <c r="B13" s="367" t="s">
        <v>683</v>
      </c>
      <c r="C13" s="307">
        <v>2143.6251</v>
      </c>
      <c r="D13" s="1">
        <f>SUM(D15:D21,D23:D29,D31:D37)</f>
        <v>235</v>
      </c>
      <c r="E13" s="2">
        <f>SUM(E15:E38)</f>
        <v>150081</v>
      </c>
      <c r="F13" s="2">
        <f>SUM(F15:F38)</f>
        <v>460908</v>
      </c>
      <c r="G13" s="2">
        <f>SUM(G14:G38)</f>
        <v>235694</v>
      </c>
      <c r="H13" s="2">
        <f>SUM(H14:H38)</f>
        <v>225214</v>
      </c>
      <c r="I13" s="3">
        <f>(G13/H13)*100</f>
        <v>104.65335192305984</v>
      </c>
      <c r="J13" s="3">
        <f>(F13/E13)</f>
        <v>3.0710616267215705</v>
      </c>
      <c r="K13" s="308">
        <f>(F13/C13)</f>
        <v>215.01334351795</v>
      </c>
    </row>
    <row r="14" spans="2:11" ht="9.75" customHeight="1">
      <c r="B14" s="368"/>
      <c r="C14" s="307"/>
      <c r="D14" s="1"/>
      <c r="E14" s="2"/>
      <c r="F14" s="2"/>
      <c r="G14" s="2"/>
      <c r="H14" s="2"/>
      <c r="I14" s="3"/>
      <c r="J14" s="3"/>
      <c r="K14" s="308"/>
    </row>
    <row r="15" spans="2:11" ht="17.25" customHeight="1">
      <c r="B15" s="369" t="s">
        <v>464</v>
      </c>
      <c r="C15" s="307">
        <v>29.408</v>
      </c>
      <c r="D15" s="1">
        <v>40</v>
      </c>
      <c r="E15" s="2">
        <v>32371</v>
      </c>
      <c r="F15" s="2">
        <v>95851</v>
      </c>
      <c r="G15" s="2">
        <v>47334</v>
      </c>
      <c r="H15" s="2">
        <v>48517</v>
      </c>
      <c r="I15" s="3">
        <f>(G15/H15)*100</f>
        <v>97.56167941134035</v>
      </c>
      <c r="J15" s="3">
        <f>(F15/E15)</f>
        <v>2.9610144882765437</v>
      </c>
      <c r="K15" s="2">
        <f>(F15/C15)</f>
        <v>3259.35119695321</v>
      </c>
    </row>
    <row r="16" spans="2:11" ht="17.25" customHeight="1">
      <c r="B16" s="370" t="s">
        <v>631</v>
      </c>
      <c r="C16" s="307"/>
      <c r="D16" s="1"/>
      <c r="E16" s="2"/>
      <c r="F16" s="2"/>
      <c r="G16" s="2"/>
      <c r="H16" s="2"/>
      <c r="I16" s="3"/>
      <c r="J16" s="3"/>
      <c r="K16" s="2"/>
    </row>
    <row r="17" spans="2:11" ht="17.25" customHeight="1">
      <c r="B17" s="369" t="s">
        <v>384</v>
      </c>
      <c r="C17" s="307">
        <v>11.3448</v>
      </c>
      <c r="D17" s="1">
        <v>23</v>
      </c>
      <c r="E17" s="2">
        <v>24424</v>
      </c>
      <c r="F17" s="2">
        <v>73531</v>
      </c>
      <c r="G17" s="2">
        <v>35412</v>
      </c>
      <c r="H17" s="2">
        <v>38119</v>
      </c>
      <c r="I17" s="3">
        <f>(G17/H17)*100</f>
        <v>92.89855452661403</v>
      </c>
      <c r="J17" s="3">
        <f>(F17/E17)</f>
        <v>3.010604323616115</v>
      </c>
      <c r="K17" s="2">
        <f>(F17/C17)</f>
        <v>6481.471687469149</v>
      </c>
    </row>
    <row r="18" spans="2:11" ht="17.25" customHeight="1">
      <c r="B18" s="371" t="s">
        <v>629</v>
      </c>
      <c r="C18" s="307"/>
      <c r="D18" s="1"/>
      <c r="E18" s="2"/>
      <c r="F18" s="2"/>
      <c r="G18" s="2"/>
      <c r="H18" s="2"/>
      <c r="I18" s="3"/>
      <c r="J18" s="3"/>
      <c r="K18" s="2"/>
    </row>
    <row r="19" spans="2:11" ht="17.25" customHeight="1">
      <c r="B19" s="369" t="s">
        <v>385</v>
      </c>
      <c r="C19" s="307">
        <v>89.0196</v>
      </c>
      <c r="D19" s="1">
        <v>26</v>
      </c>
      <c r="E19" s="2">
        <v>13370</v>
      </c>
      <c r="F19" s="2">
        <v>43491</v>
      </c>
      <c r="G19" s="2">
        <v>22417</v>
      </c>
      <c r="H19" s="2">
        <v>21074</v>
      </c>
      <c r="I19" s="3">
        <f>(G19/H19)*100</f>
        <v>106.37278162664896</v>
      </c>
      <c r="J19" s="3">
        <f>(F19/E19)</f>
        <v>3.2528795811518325</v>
      </c>
      <c r="K19" s="308">
        <f>(F19/C19)</f>
        <v>488.55532938813474</v>
      </c>
    </row>
    <row r="20" spans="2:11" ht="17.25" customHeight="1">
      <c r="B20" s="370" t="s">
        <v>628</v>
      </c>
      <c r="C20" s="307"/>
      <c r="D20" s="1"/>
      <c r="E20" s="2"/>
      <c r="F20" s="2"/>
      <c r="G20" s="2"/>
      <c r="H20" s="2"/>
      <c r="I20" s="3"/>
      <c r="J20" s="3"/>
      <c r="K20" s="308"/>
    </row>
    <row r="21" spans="2:11" ht="17.25" customHeight="1">
      <c r="B21" s="369" t="s">
        <v>386</v>
      </c>
      <c r="C21" s="310">
        <v>100.893</v>
      </c>
      <c r="D21" s="1">
        <v>24</v>
      </c>
      <c r="E21" s="2">
        <v>9457</v>
      </c>
      <c r="F21" s="2">
        <v>31224</v>
      </c>
      <c r="G21" s="2">
        <v>16184</v>
      </c>
      <c r="H21" s="2">
        <v>15040</v>
      </c>
      <c r="I21" s="3">
        <f>(G21/H21)*100</f>
        <v>107.6063829787234</v>
      </c>
      <c r="J21" s="3">
        <f>(F21/E21)</f>
        <v>3.3016812942793696</v>
      </c>
      <c r="K21" s="308">
        <f>(F21/C21)</f>
        <v>309.4763759626535</v>
      </c>
    </row>
    <row r="22" spans="2:11" ht="16.5">
      <c r="B22" s="372" t="s">
        <v>630</v>
      </c>
      <c r="C22" s="310"/>
      <c r="D22" s="1"/>
      <c r="E22" s="2"/>
      <c r="F22" s="2"/>
      <c r="G22" s="2"/>
      <c r="H22" s="2"/>
      <c r="I22" s="3"/>
      <c r="J22" s="3"/>
      <c r="K22" s="308"/>
    </row>
    <row r="23" spans="2:11" ht="17.25" customHeight="1">
      <c r="B23" s="369" t="s">
        <v>632</v>
      </c>
      <c r="C23" s="310">
        <v>101.4278</v>
      </c>
      <c r="D23" s="1">
        <v>18</v>
      </c>
      <c r="E23" s="2">
        <v>12057</v>
      </c>
      <c r="F23" s="2">
        <v>35895</v>
      </c>
      <c r="G23" s="2">
        <v>18865</v>
      </c>
      <c r="H23" s="2">
        <v>17030</v>
      </c>
      <c r="I23" s="3">
        <f>(G23/H23)*100</f>
        <v>110.77510275983558</v>
      </c>
      <c r="J23" s="3">
        <f>(F23/E23)</f>
        <v>2.9771087335158</v>
      </c>
      <c r="K23" s="308">
        <f>(F23/C23)</f>
        <v>353.8970578086087</v>
      </c>
    </row>
    <row r="24" spans="2:11" ht="17.25" customHeight="1">
      <c r="B24" s="370" t="s">
        <v>442</v>
      </c>
      <c r="C24" s="310"/>
      <c r="D24" s="1"/>
      <c r="E24" s="2"/>
      <c r="F24" s="2"/>
      <c r="G24" s="2"/>
      <c r="H24" s="2"/>
      <c r="I24" s="3"/>
      <c r="J24" s="3"/>
      <c r="K24" s="308"/>
    </row>
    <row r="25" spans="2:11" ht="17.25" customHeight="1">
      <c r="B25" s="369" t="s">
        <v>388</v>
      </c>
      <c r="C25" s="310">
        <v>38.4769</v>
      </c>
      <c r="D25" s="1">
        <v>14</v>
      </c>
      <c r="E25" s="2">
        <v>7905</v>
      </c>
      <c r="F25" s="2">
        <v>25095</v>
      </c>
      <c r="G25" s="2">
        <v>13264</v>
      </c>
      <c r="H25" s="2">
        <v>11831</v>
      </c>
      <c r="I25" s="3">
        <f>(G25/H25)*100</f>
        <v>112.11224748541966</v>
      </c>
      <c r="J25" s="3">
        <f>(F25/E25)</f>
        <v>3.174573055028463</v>
      </c>
      <c r="K25" s="308">
        <f>(F25/C25)</f>
        <v>652.2095075226954</v>
      </c>
    </row>
    <row r="26" spans="2:11" ht="17.25" customHeight="1">
      <c r="B26" s="371" t="s">
        <v>443</v>
      </c>
      <c r="C26" s="310"/>
      <c r="D26" s="1"/>
      <c r="E26" s="2"/>
      <c r="F26" s="2"/>
      <c r="G26" s="2"/>
      <c r="H26" s="2"/>
      <c r="I26" s="3"/>
      <c r="J26" s="3"/>
      <c r="K26" s="308"/>
    </row>
    <row r="27" spans="2:11" ht="17.25" customHeight="1">
      <c r="B27" s="369" t="s">
        <v>389</v>
      </c>
      <c r="C27" s="310">
        <v>111.9106</v>
      </c>
      <c r="D27" s="1">
        <v>16</v>
      </c>
      <c r="E27" s="2">
        <v>10495</v>
      </c>
      <c r="F27" s="2">
        <v>32291</v>
      </c>
      <c r="G27" s="2">
        <v>17333</v>
      </c>
      <c r="H27" s="2">
        <v>14958</v>
      </c>
      <c r="I27" s="3">
        <f>(G27/H27)*100</f>
        <v>115.87779114854928</v>
      </c>
      <c r="J27" s="3">
        <f>(F27/E27)</f>
        <v>3.076798475464507</v>
      </c>
      <c r="K27" s="308">
        <f>(F27/C27)</f>
        <v>288.5428190001662</v>
      </c>
    </row>
    <row r="28" spans="2:11" ht="17.25" customHeight="1">
      <c r="B28" s="371" t="s">
        <v>444</v>
      </c>
      <c r="C28" s="310"/>
      <c r="D28" s="1"/>
      <c r="E28" s="2"/>
      <c r="F28" s="2"/>
      <c r="G28" s="2"/>
      <c r="H28" s="2"/>
      <c r="I28" s="3"/>
      <c r="J28" s="3"/>
      <c r="K28" s="308"/>
    </row>
    <row r="29" spans="2:11" ht="17.25" customHeight="1">
      <c r="B29" s="369" t="s">
        <v>390</v>
      </c>
      <c r="C29" s="310">
        <v>79.8573</v>
      </c>
      <c r="D29" s="1">
        <v>24</v>
      </c>
      <c r="E29" s="2">
        <v>16726</v>
      </c>
      <c r="F29" s="2">
        <v>51971</v>
      </c>
      <c r="G29" s="2">
        <v>26893</v>
      </c>
      <c r="H29" s="2">
        <v>25078</v>
      </c>
      <c r="I29" s="3">
        <f>(G29/H29)*100</f>
        <v>107.23741925193397</v>
      </c>
      <c r="J29" s="3">
        <f>(F29/E29)</f>
        <v>3.10719837378931</v>
      </c>
      <c r="K29" s="308">
        <f>(F29/C29)</f>
        <v>650.7983615774639</v>
      </c>
    </row>
    <row r="30" spans="2:11" ht="17.25" customHeight="1">
      <c r="B30" s="371" t="s">
        <v>445</v>
      </c>
      <c r="C30" s="310"/>
      <c r="D30" s="1"/>
      <c r="E30" s="2"/>
      <c r="F30" s="2"/>
      <c r="G30" s="2"/>
      <c r="H30" s="2"/>
      <c r="I30" s="3"/>
      <c r="J30" s="3"/>
      <c r="K30" s="308"/>
    </row>
    <row r="31" spans="2:11" ht="17.25" customHeight="1">
      <c r="B31" s="369" t="s">
        <v>391</v>
      </c>
      <c r="C31" s="310">
        <v>38.8671</v>
      </c>
      <c r="D31" s="1">
        <v>15</v>
      </c>
      <c r="E31" s="2">
        <v>12524</v>
      </c>
      <c r="F31" s="2">
        <v>38564</v>
      </c>
      <c r="G31" s="2">
        <v>20108</v>
      </c>
      <c r="H31" s="2">
        <v>18456</v>
      </c>
      <c r="I31" s="3">
        <f>(G31/H31)*100</f>
        <v>108.951018638925</v>
      </c>
      <c r="J31" s="3">
        <f>(F31/E31)</f>
        <v>3.0792079207920793</v>
      </c>
      <c r="K31" s="308">
        <f>(F31/C31)</f>
        <v>992.2016306850782</v>
      </c>
    </row>
    <row r="32" spans="2:11" ht="17.25" customHeight="1">
      <c r="B32" s="370" t="s">
        <v>446</v>
      </c>
      <c r="C32" s="310"/>
      <c r="D32" s="1"/>
      <c r="E32" s="2"/>
      <c r="F32" s="312"/>
      <c r="G32" s="312"/>
      <c r="H32" s="312"/>
      <c r="I32" s="312"/>
      <c r="J32" s="312"/>
      <c r="K32" s="312"/>
    </row>
    <row r="33" spans="2:11" ht="17.25" customHeight="1">
      <c r="B33" s="369" t="s">
        <v>392</v>
      </c>
      <c r="C33" s="310">
        <v>144.2238</v>
      </c>
      <c r="D33" s="1">
        <v>18</v>
      </c>
      <c r="E33" s="2">
        <v>7234</v>
      </c>
      <c r="F33" s="2">
        <v>21283</v>
      </c>
      <c r="G33" s="2">
        <v>11541</v>
      </c>
      <c r="H33" s="2">
        <v>9742</v>
      </c>
      <c r="I33" s="3">
        <f>(G33/H33)*100</f>
        <v>118.46643399712585</v>
      </c>
      <c r="J33" s="3">
        <f>(F33/E33)</f>
        <v>2.9420790710533593</v>
      </c>
      <c r="K33" s="308">
        <f>(F33/C33)</f>
        <v>147.56926388016402</v>
      </c>
    </row>
    <row r="34" spans="2:11" ht="17.25" customHeight="1">
      <c r="B34" s="371" t="s">
        <v>447</v>
      </c>
      <c r="C34" s="310"/>
      <c r="D34" s="1"/>
      <c r="E34" s="2"/>
      <c r="F34" s="2"/>
      <c r="G34" s="2"/>
      <c r="H34" s="2"/>
      <c r="I34" s="3"/>
      <c r="J34" s="3"/>
      <c r="K34" s="308"/>
    </row>
    <row r="35" spans="2:11" ht="17.25" customHeight="1">
      <c r="B35" s="369" t="s">
        <v>393</v>
      </c>
      <c r="C35" s="310">
        <v>657.5442</v>
      </c>
      <c r="D35" s="1">
        <v>10</v>
      </c>
      <c r="E35" s="2">
        <v>1789</v>
      </c>
      <c r="F35" s="2">
        <v>5850</v>
      </c>
      <c r="G35" s="2">
        <v>3226</v>
      </c>
      <c r="H35" s="2">
        <v>2624</v>
      </c>
      <c r="I35" s="3">
        <f>(G35/H35)*100</f>
        <v>122.94207317073172</v>
      </c>
      <c r="J35" s="3">
        <f>(F35/E35)</f>
        <v>3.2699832308552264</v>
      </c>
      <c r="K35" s="308">
        <f>(F35/C35)</f>
        <v>8.89674032559332</v>
      </c>
    </row>
    <row r="36" spans="2:11" ht="17.25" customHeight="1">
      <c r="B36" s="371" t="s">
        <v>448</v>
      </c>
      <c r="C36" s="310"/>
      <c r="D36" s="1"/>
      <c r="E36" s="2"/>
      <c r="F36" s="2"/>
      <c r="G36" s="2"/>
      <c r="H36" s="2"/>
      <c r="I36" s="3"/>
      <c r="J36" s="3"/>
      <c r="K36" s="308"/>
    </row>
    <row r="37" spans="2:11" ht="17.25" customHeight="1">
      <c r="B37" s="369" t="s">
        <v>394</v>
      </c>
      <c r="C37" s="310">
        <v>740.652</v>
      </c>
      <c r="D37" s="1">
        <v>7</v>
      </c>
      <c r="E37" s="2">
        <v>1729</v>
      </c>
      <c r="F37" s="2">
        <v>5862</v>
      </c>
      <c r="G37" s="2">
        <v>3117</v>
      </c>
      <c r="H37" s="2">
        <v>2745</v>
      </c>
      <c r="I37" s="3">
        <f>(G37/H37)*100</f>
        <v>113.55191256830601</v>
      </c>
      <c r="J37" s="3">
        <f>(F37/E37)</f>
        <v>3.390399074609601</v>
      </c>
      <c r="K37" s="308">
        <f>(F37/C37)</f>
        <v>7.914648174851346</v>
      </c>
    </row>
    <row r="38" spans="2:11" ht="17.25" customHeight="1" thickBot="1">
      <c r="B38" s="373" t="s">
        <v>449</v>
      </c>
      <c r="C38" s="374"/>
      <c r="D38" s="375"/>
      <c r="E38" s="375"/>
      <c r="F38" s="375"/>
      <c r="G38" s="375"/>
      <c r="H38" s="375"/>
      <c r="I38" s="342"/>
      <c r="J38" s="342"/>
      <c r="K38" s="376"/>
    </row>
    <row r="39" ht="21.75" customHeight="1">
      <c r="B39" s="335" t="s">
        <v>309</v>
      </c>
    </row>
    <row r="40" spans="2:3" ht="21.75" customHeight="1">
      <c r="B40" s="377"/>
      <c r="C40" s="9"/>
    </row>
    <row r="41" spans="2:11" ht="16.5">
      <c r="B41" s="339" t="s">
        <v>415</v>
      </c>
      <c r="C41" s="339"/>
      <c r="D41" s="339"/>
      <c r="E41" s="339"/>
      <c r="F41" s="339"/>
      <c r="G41" s="339"/>
      <c r="H41" s="339"/>
      <c r="I41" s="339"/>
      <c r="J41" s="339"/>
      <c r="K41" s="339"/>
    </row>
    <row r="42" ht="4.5" customHeight="1"/>
    <row r="43" ht="4.5" customHeight="1"/>
    <row r="44" ht="4.5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 hidden="1"/>
    <row r="64" ht="30" customHeight="1" hidden="1"/>
    <row r="65" ht="30" customHeight="1" hidden="1"/>
    <row r="66" ht="30" customHeight="1"/>
    <row r="67" ht="30" customHeight="1" hidden="1"/>
    <row r="68" ht="30" customHeight="1" hidden="1"/>
    <row r="69" ht="30" customHeight="1" hidden="1"/>
    <row r="70" ht="30" customHeight="1" hidden="1"/>
    <row r="71" ht="30" customHeight="1" hidden="1"/>
    <row r="72" ht="30" customHeight="1" hidden="1"/>
    <row r="73" ht="30" customHeight="1" hidden="1"/>
    <row r="74" ht="30" customHeight="1" hidden="1"/>
    <row r="75" ht="30" customHeight="1"/>
    <row r="76" ht="30" customHeight="1" hidden="1"/>
    <row r="77" ht="30" customHeight="1" hidden="1"/>
    <row r="78" ht="30" customHeight="1" hidden="1"/>
    <row r="79" ht="30" customHeight="1" hidden="1"/>
    <row r="80" ht="30" customHeight="1" hidden="1"/>
    <row r="81" ht="30" customHeight="1" hidden="1"/>
    <row r="82" ht="30" customHeight="1" hidden="1"/>
    <row r="83" ht="30" customHeight="1" hidden="1"/>
    <row r="84" ht="30" customHeight="1"/>
    <row r="85" ht="16.5">
      <c r="F85" s="378"/>
    </row>
    <row r="86" ht="16.5">
      <c r="F86" s="378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9.75" customHeight="1"/>
    <row r="103" ht="16.5" customHeight="1"/>
    <row r="104" ht="16.5" customHeight="1"/>
    <row r="105" ht="16.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 hidden="1"/>
    <row r="132" ht="24.75" customHeight="1" hidden="1"/>
    <row r="133" ht="24.75" customHeight="1" hidden="1"/>
    <row r="134" ht="24.75" customHeight="1" hidden="1"/>
    <row r="135" ht="24.75" customHeight="1" hidden="1"/>
    <row r="136" ht="24.75" customHeight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/>
    <row r="163" ht="24.7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24" customHeight="1"/>
    <row r="173" ht="16.5" customHeight="1"/>
    <row r="174" ht="16.5" customHeight="1"/>
  </sheetData>
  <mergeCells count="23">
    <mergeCell ref="J10:J12"/>
    <mergeCell ref="K10:K12"/>
    <mergeCell ref="F11:F12"/>
    <mergeCell ref="G11:G12"/>
    <mergeCell ref="H11:H12"/>
    <mergeCell ref="I11:I12"/>
    <mergeCell ref="H9:H10"/>
    <mergeCell ref="I9:I10"/>
    <mergeCell ref="G9:G10"/>
    <mergeCell ref="B10:B12"/>
    <mergeCell ref="C10:C12"/>
    <mergeCell ref="D10:D12"/>
    <mergeCell ref="E10:E12"/>
    <mergeCell ref="J7:J8"/>
    <mergeCell ref="B2:K2"/>
    <mergeCell ref="A1:L1"/>
    <mergeCell ref="B7:B9"/>
    <mergeCell ref="D7:D9"/>
    <mergeCell ref="E7:E9"/>
    <mergeCell ref="F7:H7"/>
    <mergeCell ref="I7:I8"/>
    <mergeCell ref="F8:H8"/>
    <mergeCell ref="F9:F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9"/>
  <sheetViews>
    <sheetView showGridLines="0" zoomScaleSheetLayoutView="100" workbookViewId="0" topLeftCell="A1">
      <selection activeCell="A1" sqref="A1:J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1:10" ht="45" customHeight="1">
      <c r="A1" s="617" t="s">
        <v>684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2:11" ht="69.75" customHeight="1">
      <c r="B2" s="619" t="s">
        <v>685</v>
      </c>
      <c r="C2" s="671"/>
      <c r="D2" s="671"/>
      <c r="E2" s="671"/>
      <c r="F2" s="671"/>
      <c r="G2" s="671"/>
      <c r="H2" s="671"/>
      <c r="I2" s="671"/>
      <c r="J2" s="379"/>
      <c r="K2" s="380"/>
    </row>
    <row r="3" spans="2:11" ht="6.75" customHeight="1">
      <c r="B3" s="286"/>
      <c r="C3" s="379"/>
      <c r="D3" s="379"/>
      <c r="E3" s="379"/>
      <c r="F3" s="379"/>
      <c r="G3" s="379"/>
      <c r="H3" s="379"/>
      <c r="I3" s="379"/>
      <c r="J3" s="379"/>
      <c r="K3" s="381"/>
    </row>
    <row r="4" spans="2:11" ht="24.75" customHeight="1">
      <c r="B4" s="293" t="s">
        <v>686</v>
      </c>
      <c r="C4" s="294"/>
      <c r="D4" s="294"/>
      <c r="E4" s="294"/>
      <c r="F4" s="294"/>
      <c r="G4" s="294"/>
      <c r="H4" s="294"/>
      <c r="K4" s="380"/>
    </row>
    <row r="5" spans="2:11" ht="21.75" thickBot="1">
      <c r="B5" s="295" t="s">
        <v>687</v>
      </c>
      <c r="C5" s="294"/>
      <c r="D5" s="294"/>
      <c r="E5" s="294"/>
      <c r="F5" s="294"/>
      <c r="G5" s="294"/>
      <c r="H5" s="294"/>
      <c r="K5" s="380"/>
    </row>
    <row r="6" spans="2:11" ht="37.5" customHeight="1">
      <c r="B6" s="289" t="s">
        <v>688</v>
      </c>
      <c r="C6" s="382" t="s">
        <v>689</v>
      </c>
      <c r="D6" s="382" t="s">
        <v>384</v>
      </c>
      <c r="E6" s="382" t="s">
        <v>385</v>
      </c>
      <c r="F6" s="382" t="s">
        <v>386</v>
      </c>
      <c r="G6" s="382" t="s">
        <v>387</v>
      </c>
      <c r="H6" s="325" t="s">
        <v>388</v>
      </c>
      <c r="K6" s="380"/>
    </row>
    <row r="7" spans="2:11" ht="37.5" customHeight="1" thickBot="1">
      <c r="B7" s="284" t="s">
        <v>690</v>
      </c>
      <c r="C7" s="383" t="s">
        <v>450</v>
      </c>
      <c r="D7" s="384" t="s">
        <v>439</v>
      </c>
      <c r="E7" s="384" t="s">
        <v>440</v>
      </c>
      <c r="F7" s="384" t="s">
        <v>441</v>
      </c>
      <c r="G7" s="384" t="s">
        <v>451</v>
      </c>
      <c r="H7" s="385" t="s">
        <v>443</v>
      </c>
      <c r="K7" s="381"/>
    </row>
    <row r="8" spans="2:11" ht="22.5" customHeight="1" hidden="1">
      <c r="B8" s="346" t="s">
        <v>691</v>
      </c>
      <c r="C8" s="314">
        <v>91133</v>
      </c>
      <c r="D8" s="314">
        <v>66460</v>
      </c>
      <c r="E8" s="314">
        <v>50357</v>
      </c>
      <c r="F8" s="314">
        <v>34625</v>
      </c>
      <c r="G8" s="314">
        <v>38890</v>
      </c>
      <c r="H8" s="314">
        <v>25743</v>
      </c>
      <c r="K8" s="381"/>
    </row>
    <row r="9" spans="2:11" ht="21" customHeight="1" hidden="1">
      <c r="B9" s="309" t="s">
        <v>692</v>
      </c>
      <c r="C9" s="314">
        <v>92313</v>
      </c>
      <c r="D9" s="314">
        <v>66921</v>
      </c>
      <c r="E9" s="314">
        <v>49584</v>
      </c>
      <c r="F9" s="314">
        <v>34391</v>
      </c>
      <c r="G9" s="314">
        <v>38771</v>
      </c>
      <c r="H9" s="314">
        <v>25758</v>
      </c>
      <c r="K9" s="381"/>
    </row>
    <row r="10" spans="2:11" ht="21" customHeight="1" hidden="1">
      <c r="B10" s="309" t="s">
        <v>693</v>
      </c>
      <c r="C10" s="314">
        <v>92542</v>
      </c>
      <c r="D10" s="314">
        <v>67569</v>
      </c>
      <c r="E10" s="314">
        <v>48834</v>
      </c>
      <c r="F10" s="314">
        <v>34120</v>
      </c>
      <c r="G10" s="314">
        <v>38519</v>
      </c>
      <c r="H10" s="314">
        <v>26049</v>
      </c>
      <c r="K10" s="381"/>
    </row>
    <row r="11" spans="2:11" ht="16.5" customHeight="1" hidden="1">
      <c r="B11" s="309"/>
      <c r="C11" s="314"/>
      <c r="D11" s="314"/>
      <c r="E11" s="314"/>
      <c r="F11" s="314"/>
      <c r="G11" s="314"/>
      <c r="H11" s="314"/>
      <c r="K11" s="381"/>
    </row>
    <row r="12" spans="2:11" ht="21" customHeight="1" hidden="1">
      <c r="B12" s="309" t="s">
        <v>694</v>
      </c>
      <c r="C12" s="314">
        <v>92038</v>
      </c>
      <c r="D12" s="314">
        <v>68075</v>
      </c>
      <c r="E12" s="314">
        <v>48545</v>
      </c>
      <c r="F12" s="314">
        <v>33624</v>
      </c>
      <c r="G12" s="314">
        <v>38760</v>
      </c>
      <c r="H12" s="314">
        <v>27273</v>
      </c>
      <c r="K12" s="380"/>
    </row>
    <row r="13" spans="2:11" ht="21" customHeight="1" hidden="1">
      <c r="B13" s="309" t="s">
        <v>695</v>
      </c>
      <c r="C13" s="314">
        <v>92013</v>
      </c>
      <c r="D13" s="314">
        <v>68480</v>
      </c>
      <c r="E13" s="314">
        <v>48023</v>
      </c>
      <c r="F13" s="314">
        <v>33632</v>
      </c>
      <c r="G13" s="314">
        <v>38514</v>
      </c>
      <c r="H13" s="314">
        <v>26263</v>
      </c>
      <c r="K13" s="380"/>
    </row>
    <row r="14" spans="2:11" ht="21" customHeight="1">
      <c r="B14" s="309" t="s">
        <v>696</v>
      </c>
      <c r="C14" s="314">
        <v>91908</v>
      </c>
      <c r="D14" s="314">
        <v>69193</v>
      </c>
      <c r="E14" s="314">
        <v>47239</v>
      </c>
      <c r="F14" s="314">
        <v>33340</v>
      </c>
      <c r="G14" s="314">
        <v>38382</v>
      </c>
      <c r="H14" s="314">
        <v>26266</v>
      </c>
      <c r="K14" s="380"/>
    </row>
    <row r="15" spans="2:11" ht="21" customHeight="1">
      <c r="B15" s="309" t="s">
        <v>697</v>
      </c>
      <c r="C15" s="314">
        <v>91951</v>
      </c>
      <c r="D15" s="314">
        <v>69777</v>
      </c>
      <c r="E15" s="314">
        <v>46779</v>
      </c>
      <c r="F15" s="314">
        <v>33337</v>
      </c>
      <c r="G15" s="314">
        <v>38187</v>
      </c>
      <c r="H15" s="314">
        <v>26451</v>
      </c>
      <c r="K15" s="381"/>
    </row>
    <row r="16" spans="2:11" ht="21" customHeight="1">
      <c r="B16" s="309" t="s">
        <v>698</v>
      </c>
      <c r="C16" s="314">
        <v>92097</v>
      </c>
      <c r="D16" s="314">
        <v>70258</v>
      </c>
      <c r="E16" s="2">
        <v>46469</v>
      </c>
      <c r="F16" s="2">
        <v>33113</v>
      </c>
      <c r="G16" s="2">
        <v>38133</v>
      </c>
      <c r="H16" s="2">
        <v>27136</v>
      </c>
      <c r="K16" s="381"/>
    </row>
    <row r="17" spans="2:8" ht="21" customHeight="1">
      <c r="B17" s="309" t="s">
        <v>699</v>
      </c>
      <c r="C17" s="314">
        <v>92768</v>
      </c>
      <c r="D17" s="314">
        <v>70775</v>
      </c>
      <c r="E17" s="2">
        <v>45869</v>
      </c>
      <c r="F17" s="2">
        <v>33062</v>
      </c>
      <c r="G17" s="2">
        <v>37685</v>
      </c>
      <c r="H17" s="2">
        <v>26355</v>
      </c>
    </row>
    <row r="18" spans="2:8" ht="22.5" customHeight="1" hidden="1">
      <c r="B18" s="309" t="s">
        <v>700</v>
      </c>
      <c r="C18" s="314">
        <v>91846</v>
      </c>
      <c r="D18" s="314">
        <v>69934</v>
      </c>
      <c r="E18" s="2">
        <v>46319</v>
      </c>
      <c r="F18" s="2">
        <v>33257</v>
      </c>
      <c r="G18" s="2">
        <v>38288</v>
      </c>
      <c r="H18" s="2">
        <v>27178</v>
      </c>
    </row>
    <row r="19" spans="2:8" ht="22.5" customHeight="1" hidden="1">
      <c r="B19" s="309" t="s">
        <v>701</v>
      </c>
      <c r="C19" s="314">
        <v>92224</v>
      </c>
      <c r="D19" s="314">
        <v>70276</v>
      </c>
      <c r="E19" s="2">
        <v>46128</v>
      </c>
      <c r="F19" s="2">
        <v>33113</v>
      </c>
      <c r="G19" s="2">
        <v>38004</v>
      </c>
      <c r="H19" s="2">
        <v>26852</v>
      </c>
    </row>
    <row r="20" spans="2:8" ht="22.5" customHeight="1" hidden="1">
      <c r="B20" s="309" t="s">
        <v>702</v>
      </c>
      <c r="C20" s="314">
        <v>92519</v>
      </c>
      <c r="D20" s="314">
        <v>70387</v>
      </c>
      <c r="E20" s="2">
        <v>45988</v>
      </c>
      <c r="F20" s="2">
        <v>33124</v>
      </c>
      <c r="G20" s="2">
        <v>37837</v>
      </c>
      <c r="H20" s="2">
        <v>26515</v>
      </c>
    </row>
    <row r="21" spans="2:8" ht="22.5" customHeight="1" hidden="1">
      <c r="B21" s="309" t="s">
        <v>703</v>
      </c>
      <c r="C21" s="314">
        <v>92768</v>
      </c>
      <c r="D21" s="314">
        <v>70775</v>
      </c>
      <c r="E21" s="2">
        <v>45869</v>
      </c>
      <c r="F21" s="2">
        <v>33062</v>
      </c>
      <c r="G21" s="2">
        <v>37685</v>
      </c>
      <c r="H21" s="2">
        <v>26355</v>
      </c>
    </row>
    <row r="22" spans="2:8" ht="22.5" customHeight="1">
      <c r="B22" s="309" t="s">
        <v>704</v>
      </c>
      <c r="C22" s="314">
        <f aca="true" t="shared" si="0" ref="C22:H22">C29</f>
        <v>93623</v>
      </c>
      <c r="D22" s="313">
        <f t="shared" si="0"/>
        <v>72020</v>
      </c>
      <c r="E22" s="2">
        <f t="shared" si="0"/>
        <v>45273</v>
      </c>
      <c r="F22" s="2">
        <f t="shared" si="0"/>
        <v>32817</v>
      </c>
      <c r="G22" s="2">
        <f t="shared" si="0"/>
        <v>37267</v>
      </c>
      <c r="H22" s="2">
        <f t="shared" si="0"/>
        <v>26137</v>
      </c>
    </row>
    <row r="23" spans="2:8" ht="12.75" customHeight="1" hidden="1">
      <c r="B23" s="309" t="s">
        <v>700</v>
      </c>
      <c r="C23" s="670">
        <v>93042</v>
      </c>
      <c r="D23" s="634">
        <v>71146</v>
      </c>
      <c r="E23" s="634">
        <v>45716</v>
      </c>
      <c r="F23" s="634">
        <v>33027</v>
      </c>
      <c r="G23" s="634">
        <v>37626</v>
      </c>
      <c r="H23" s="634">
        <v>26291</v>
      </c>
    </row>
    <row r="24" spans="2:8" ht="12.75" customHeight="1" hidden="1">
      <c r="B24" s="309" t="s">
        <v>210</v>
      </c>
      <c r="C24" s="637"/>
      <c r="D24" s="602"/>
      <c r="E24" s="602"/>
      <c r="F24" s="602"/>
      <c r="G24" s="602"/>
      <c r="H24" s="602"/>
    </row>
    <row r="25" spans="2:8" ht="12.75" customHeight="1" hidden="1">
      <c r="B25" s="309" t="s">
        <v>701</v>
      </c>
      <c r="C25" s="670">
        <v>93261</v>
      </c>
      <c r="D25" s="634">
        <v>71494</v>
      </c>
      <c r="E25" s="634">
        <v>45606</v>
      </c>
      <c r="F25" s="634">
        <v>32942</v>
      </c>
      <c r="G25" s="634">
        <v>37520</v>
      </c>
      <c r="H25" s="634">
        <v>26241</v>
      </c>
    </row>
    <row r="26" spans="2:8" ht="12.75" customHeight="1" hidden="1">
      <c r="B26" s="309" t="s">
        <v>212</v>
      </c>
      <c r="C26" s="670"/>
      <c r="D26" s="634"/>
      <c r="E26" s="634"/>
      <c r="F26" s="634"/>
      <c r="G26" s="634"/>
      <c r="H26" s="634"/>
    </row>
    <row r="27" spans="2:8" ht="12.75" customHeight="1" hidden="1">
      <c r="B27" s="309" t="s">
        <v>702</v>
      </c>
      <c r="C27" s="670">
        <v>93457</v>
      </c>
      <c r="D27" s="634">
        <v>71790</v>
      </c>
      <c r="E27" s="634">
        <v>45400</v>
      </c>
      <c r="F27" s="634">
        <v>32886</v>
      </c>
      <c r="G27" s="634">
        <v>37329</v>
      </c>
      <c r="H27" s="634">
        <v>26205</v>
      </c>
    </row>
    <row r="28" spans="2:8" ht="12.75" customHeight="1" hidden="1">
      <c r="B28" s="309" t="s">
        <v>214</v>
      </c>
      <c r="C28" s="670"/>
      <c r="D28" s="634"/>
      <c r="E28" s="634"/>
      <c r="F28" s="634"/>
      <c r="G28" s="634"/>
      <c r="H28" s="634"/>
    </row>
    <row r="29" spans="2:8" ht="12.75" customHeight="1" hidden="1">
      <c r="B29" s="309" t="s">
        <v>703</v>
      </c>
      <c r="C29" s="670">
        <v>93623</v>
      </c>
      <c r="D29" s="634">
        <v>72020</v>
      </c>
      <c r="E29" s="634">
        <v>45273</v>
      </c>
      <c r="F29" s="634">
        <v>32817</v>
      </c>
      <c r="G29" s="634">
        <v>37267</v>
      </c>
      <c r="H29" s="634">
        <v>26137</v>
      </c>
    </row>
    <row r="30" spans="2:8" ht="12.75" customHeight="1" hidden="1">
      <c r="B30" s="309" t="s">
        <v>216</v>
      </c>
      <c r="C30" s="670"/>
      <c r="D30" s="634"/>
      <c r="E30" s="634"/>
      <c r="F30" s="634"/>
      <c r="G30" s="634"/>
      <c r="H30" s="634"/>
    </row>
    <row r="31" spans="2:8" ht="21.75" customHeight="1">
      <c r="B31" s="309" t="s">
        <v>705</v>
      </c>
      <c r="C31" s="314">
        <f aca="true" t="shared" si="1" ref="C31:H31">C38</f>
        <v>94188</v>
      </c>
      <c r="D31" s="313">
        <f t="shared" si="1"/>
        <v>73196</v>
      </c>
      <c r="E31" s="313">
        <f t="shared" si="1"/>
        <v>44487</v>
      </c>
      <c r="F31" s="313">
        <f t="shared" si="1"/>
        <v>32577</v>
      </c>
      <c r="G31" s="313">
        <f t="shared" si="1"/>
        <v>37032</v>
      </c>
      <c r="H31" s="313">
        <f t="shared" si="1"/>
        <v>25992</v>
      </c>
    </row>
    <row r="32" spans="2:8" ht="12.75" customHeight="1" hidden="1">
      <c r="B32" s="309" t="s">
        <v>706</v>
      </c>
      <c r="C32" s="670">
        <v>93690</v>
      </c>
      <c r="D32" s="634">
        <v>72270</v>
      </c>
      <c r="E32" s="634">
        <v>45083</v>
      </c>
      <c r="F32" s="634">
        <v>32744</v>
      </c>
      <c r="G32" s="634">
        <v>37245</v>
      </c>
      <c r="H32" s="634">
        <v>26078</v>
      </c>
    </row>
    <row r="33" spans="2:8" ht="12.75" customHeight="1" hidden="1">
      <c r="B33" s="309" t="s">
        <v>210</v>
      </c>
      <c r="C33" s="637"/>
      <c r="D33" s="602"/>
      <c r="E33" s="602"/>
      <c r="F33" s="602"/>
      <c r="G33" s="602"/>
      <c r="H33" s="602"/>
    </row>
    <row r="34" spans="2:8" ht="12.75" customHeight="1" hidden="1">
      <c r="B34" s="309" t="s">
        <v>707</v>
      </c>
      <c r="C34" s="670">
        <v>93856</v>
      </c>
      <c r="D34" s="634">
        <v>72669</v>
      </c>
      <c r="E34" s="634">
        <v>44836</v>
      </c>
      <c r="F34" s="634">
        <v>32643</v>
      </c>
      <c r="G34" s="634">
        <v>37135</v>
      </c>
      <c r="H34" s="634">
        <v>26022</v>
      </c>
    </row>
    <row r="35" spans="2:8" ht="12.75" customHeight="1" hidden="1">
      <c r="B35" s="309" t="s">
        <v>212</v>
      </c>
      <c r="C35" s="637"/>
      <c r="D35" s="602"/>
      <c r="E35" s="602"/>
      <c r="F35" s="602"/>
      <c r="G35" s="602"/>
      <c r="H35" s="602"/>
    </row>
    <row r="36" spans="2:8" ht="12.75" customHeight="1" hidden="1">
      <c r="B36" s="309" t="s">
        <v>708</v>
      </c>
      <c r="C36" s="670">
        <v>93989</v>
      </c>
      <c r="D36" s="634">
        <v>72993</v>
      </c>
      <c r="E36" s="634">
        <v>44665</v>
      </c>
      <c r="F36" s="634">
        <v>32601</v>
      </c>
      <c r="G36" s="634">
        <v>37060</v>
      </c>
      <c r="H36" s="634">
        <v>26058</v>
      </c>
    </row>
    <row r="37" spans="2:8" ht="12.75" customHeight="1" hidden="1">
      <c r="B37" s="309" t="s">
        <v>214</v>
      </c>
      <c r="C37" s="637"/>
      <c r="D37" s="602"/>
      <c r="E37" s="602"/>
      <c r="F37" s="602"/>
      <c r="G37" s="602"/>
      <c r="H37" s="602"/>
    </row>
    <row r="38" spans="2:8" ht="12.75" customHeight="1" hidden="1">
      <c r="B38" s="309" t="s">
        <v>709</v>
      </c>
      <c r="C38" s="670">
        <v>94188</v>
      </c>
      <c r="D38" s="634">
        <v>73196</v>
      </c>
      <c r="E38" s="634">
        <v>44487</v>
      </c>
      <c r="F38" s="634">
        <v>32577</v>
      </c>
      <c r="G38" s="634">
        <v>37032</v>
      </c>
      <c r="H38" s="634">
        <v>25992</v>
      </c>
    </row>
    <row r="39" spans="2:8" ht="12.75" customHeight="1" hidden="1">
      <c r="B39" s="309" t="s">
        <v>216</v>
      </c>
      <c r="C39" s="670"/>
      <c r="D39" s="634"/>
      <c r="E39" s="634"/>
      <c r="F39" s="634"/>
      <c r="G39" s="634"/>
      <c r="H39" s="634"/>
    </row>
    <row r="40" spans="2:8" ht="21.75" customHeight="1">
      <c r="B40" s="309" t="s">
        <v>710</v>
      </c>
      <c r="C40" s="386">
        <f aca="true" t="shared" si="2" ref="C40:H40">C47</f>
        <v>94606</v>
      </c>
      <c r="D40" s="314">
        <f t="shared" si="2"/>
        <v>73629</v>
      </c>
      <c r="E40" s="314">
        <f t="shared" si="2"/>
        <v>43895</v>
      </c>
      <c r="F40" s="314">
        <f t="shared" si="2"/>
        <v>32188</v>
      </c>
      <c r="G40" s="314">
        <f t="shared" si="2"/>
        <v>36625</v>
      </c>
      <c r="H40" s="314">
        <f t="shared" si="2"/>
        <v>25878</v>
      </c>
    </row>
    <row r="41" spans="2:8" ht="12.75" customHeight="1" hidden="1">
      <c r="B41" s="309" t="s">
        <v>706</v>
      </c>
      <c r="C41" s="670">
        <v>94291</v>
      </c>
      <c r="D41" s="634">
        <v>73420</v>
      </c>
      <c r="E41" s="634">
        <v>44325</v>
      </c>
      <c r="F41" s="634">
        <v>32510</v>
      </c>
      <c r="G41" s="634">
        <v>36892</v>
      </c>
      <c r="H41" s="634">
        <v>25894</v>
      </c>
    </row>
    <row r="42" spans="2:8" ht="12.75" customHeight="1" hidden="1">
      <c r="B42" s="309" t="s">
        <v>210</v>
      </c>
      <c r="C42" s="670"/>
      <c r="D42" s="634"/>
      <c r="E42" s="634"/>
      <c r="F42" s="634"/>
      <c r="G42" s="634"/>
      <c r="H42" s="634"/>
    </row>
    <row r="43" spans="2:8" ht="12.75" customHeight="1" hidden="1">
      <c r="B43" s="309" t="s">
        <v>707</v>
      </c>
      <c r="C43" s="670">
        <v>94348</v>
      </c>
      <c r="D43" s="634">
        <v>73467</v>
      </c>
      <c r="E43" s="634">
        <v>43963</v>
      </c>
      <c r="F43" s="634">
        <v>32323</v>
      </c>
      <c r="G43" s="634">
        <v>36974</v>
      </c>
      <c r="H43" s="634">
        <v>25866</v>
      </c>
    </row>
    <row r="44" spans="2:8" ht="12.75" customHeight="1" hidden="1">
      <c r="B44" s="309" t="s">
        <v>212</v>
      </c>
      <c r="C44" s="670"/>
      <c r="D44" s="634"/>
      <c r="E44" s="634"/>
      <c r="F44" s="634"/>
      <c r="G44" s="634"/>
      <c r="H44" s="634"/>
    </row>
    <row r="45" spans="2:8" ht="12.75" customHeight="1" hidden="1">
      <c r="B45" s="309" t="s">
        <v>708</v>
      </c>
      <c r="C45" s="670">
        <v>94398</v>
      </c>
      <c r="D45" s="634">
        <v>73561</v>
      </c>
      <c r="E45" s="634">
        <v>44003</v>
      </c>
      <c r="F45" s="634">
        <v>32215</v>
      </c>
      <c r="G45" s="634">
        <v>36662</v>
      </c>
      <c r="H45" s="634">
        <v>25920</v>
      </c>
    </row>
    <row r="46" spans="2:8" ht="12.75" customHeight="1" hidden="1">
      <c r="B46" s="309" t="s">
        <v>214</v>
      </c>
      <c r="C46" s="637"/>
      <c r="D46" s="602"/>
      <c r="E46" s="602"/>
      <c r="F46" s="602"/>
      <c r="G46" s="602"/>
      <c r="H46" s="602"/>
    </row>
    <row r="47" spans="2:8" ht="12.75" customHeight="1" hidden="1">
      <c r="B47" s="309" t="s">
        <v>709</v>
      </c>
      <c r="C47" s="670">
        <v>94606</v>
      </c>
      <c r="D47" s="634">
        <v>73629</v>
      </c>
      <c r="E47" s="634">
        <v>43895</v>
      </c>
      <c r="F47" s="634">
        <v>32188</v>
      </c>
      <c r="G47" s="634">
        <v>36625</v>
      </c>
      <c r="H47" s="634">
        <v>25878</v>
      </c>
    </row>
    <row r="48" spans="2:8" ht="12.75" customHeight="1" hidden="1">
      <c r="B48" s="309" t="s">
        <v>216</v>
      </c>
      <c r="C48" s="637"/>
      <c r="D48" s="602"/>
      <c r="E48" s="602"/>
      <c r="F48" s="602"/>
      <c r="G48" s="602"/>
      <c r="H48" s="602"/>
    </row>
    <row r="49" spans="2:8" ht="27" customHeight="1">
      <c r="B49" s="309" t="s">
        <v>711</v>
      </c>
      <c r="C49" s="314">
        <v>95383</v>
      </c>
      <c r="D49" s="314">
        <v>74018</v>
      </c>
      <c r="E49" s="314">
        <v>43219</v>
      </c>
      <c r="F49" s="314">
        <v>31924</v>
      </c>
      <c r="G49" s="314">
        <v>36059</v>
      </c>
      <c r="H49" s="314">
        <v>25457</v>
      </c>
    </row>
    <row r="50" spans="2:8" ht="12.75" customHeight="1" hidden="1">
      <c r="B50" s="309" t="s">
        <v>706</v>
      </c>
      <c r="C50" s="670">
        <v>94639</v>
      </c>
      <c r="D50" s="634">
        <v>73614</v>
      </c>
      <c r="E50" s="634">
        <v>43675</v>
      </c>
      <c r="F50" s="634">
        <v>32097</v>
      </c>
      <c r="G50" s="634">
        <v>36513</v>
      </c>
      <c r="H50" s="634">
        <v>25807</v>
      </c>
    </row>
    <row r="51" spans="2:8" ht="12.75" customHeight="1" hidden="1">
      <c r="B51" s="309" t="s">
        <v>210</v>
      </c>
      <c r="C51" s="670"/>
      <c r="D51" s="634"/>
      <c r="E51" s="634"/>
      <c r="F51" s="634"/>
      <c r="G51" s="634"/>
      <c r="H51" s="634"/>
    </row>
    <row r="52" spans="2:8" ht="12.75" customHeight="1" hidden="1">
      <c r="B52" s="309" t="s">
        <v>707</v>
      </c>
      <c r="C52" s="670">
        <v>94919</v>
      </c>
      <c r="D52" s="634">
        <v>73927</v>
      </c>
      <c r="E52" s="634">
        <v>43533</v>
      </c>
      <c r="F52" s="634">
        <v>32057</v>
      </c>
      <c r="G52" s="634">
        <v>36367</v>
      </c>
      <c r="H52" s="634">
        <v>25677</v>
      </c>
    </row>
    <row r="53" spans="2:8" ht="12.75" customHeight="1" hidden="1">
      <c r="B53" s="309" t="s">
        <v>212</v>
      </c>
      <c r="C53" s="670"/>
      <c r="D53" s="634"/>
      <c r="E53" s="634"/>
      <c r="F53" s="634"/>
      <c r="G53" s="634"/>
      <c r="H53" s="634"/>
    </row>
    <row r="54" spans="2:8" ht="12.75" customHeight="1" hidden="1">
      <c r="B54" s="309" t="s">
        <v>708</v>
      </c>
      <c r="C54" s="670">
        <v>95110</v>
      </c>
      <c r="D54" s="634">
        <v>73995</v>
      </c>
      <c r="E54" s="634">
        <v>43381</v>
      </c>
      <c r="F54" s="634">
        <v>31991</v>
      </c>
      <c r="G54" s="634">
        <v>36254</v>
      </c>
      <c r="H54" s="634">
        <v>25514</v>
      </c>
    </row>
    <row r="55" spans="2:8" ht="12.75" customHeight="1" hidden="1">
      <c r="B55" s="309" t="s">
        <v>214</v>
      </c>
      <c r="C55" s="670"/>
      <c r="D55" s="634"/>
      <c r="E55" s="634"/>
      <c r="F55" s="634"/>
      <c r="G55" s="634"/>
      <c r="H55" s="634"/>
    </row>
    <row r="56" spans="2:8" ht="12.75" customHeight="1" hidden="1">
      <c r="B56" s="309" t="s">
        <v>709</v>
      </c>
      <c r="C56" s="670">
        <v>95383</v>
      </c>
      <c r="D56" s="634">
        <v>74018</v>
      </c>
      <c r="E56" s="634">
        <v>43219</v>
      </c>
      <c r="F56" s="634">
        <v>31924</v>
      </c>
      <c r="G56" s="634">
        <v>36059</v>
      </c>
      <c r="H56" s="634">
        <v>25457</v>
      </c>
    </row>
    <row r="57" spans="2:8" ht="12.75" customHeight="1" hidden="1">
      <c r="B57" s="309" t="s">
        <v>216</v>
      </c>
      <c r="C57" s="670"/>
      <c r="D57" s="634"/>
      <c r="E57" s="634"/>
      <c r="F57" s="634"/>
      <c r="G57" s="634"/>
      <c r="H57" s="634"/>
    </row>
    <row r="58" spans="2:8" ht="12.75" customHeight="1">
      <c r="B58" s="675" t="s">
        <v>712</v>
      </c>
      <c r="C58" s="634">
        <v>96094</v>
      </c>
      <c r="D58" s="634">
        <v>74173</v>
      </c>
      <c r="E58" s="634">
        <v>42915</v>
      </c>
      <c r="F58" s="634">
        <v>31610</v>
      </c>
      <c r="G58" s="634">
        <v>35900</v>
      </c>
      <c r="H58" s="634">
        <v>25271</v>
      </c>
    </row>
    <row r="59" spans="2:8" ht="8.25" customHeight="1">
      <c r="B59" s="675"/>
      <c r="C59" s="634"/>
      <c r="D59" s="634"/>
      <c r="E59" s="634"/>
      <c r="F59" s="634"/>
      <c r="G59" s="634"/>
      <c r="H59" s="634"/>
    </row>
    <row r="60" spans="2:8" ht="12.75" customHeight="1" hidden="1">
      <c r="B60" s="309" t="s">
        <v>706</v>
      </c>
      <c r="C60" s="670">
        <v>95579</v>
      </c>
      <c r="D60" s="634">
        <v>74201</v>
      </c>
      <c r="E60" s="634">
        <v>43121</v>
      </c>
      <c r="F60" s="634">
        <v>31842</v>
      </c>
      <c r="G60" s="634">
        <v>35986</v>
      </c>
      <c r="H60" s="634">
        <v>25338</v>
      </c>
    </row>
    <row r="61" spans="2:8" ht="12.75" customHeight="1" hidden="1">
      <c r="B61" s="309" t="s">
        <v>210</v>
      </c>
      <c r="C61" s="670"/>
      <c r="D61" s="634"/>
      <c r="E61" s="634"/>
      <c r="F61" s="634"/>
      <c r="G61" s="634"/>
      <c r="H61" s="634"/>
    </row>
    <row r="62" spans="2:8" ht="12.75" customHeight="1" hidden="1">
      <c r="B62" s="309" t="s">
        <v>707</v>
      </c>
      <c r="C62" s="670">
        <v>95838</v>
      </c>
      <c r="D62" s="634">
        <v>74253</v>
      </c>
      <c r="E62" s="634">
        <v>43035</v>
      </c>
      <c r="F62" s="634">
        <v>31718</v>
      </c>
      <c r="G62" s="634">
        <v>35957</v>
      </c>
      <c r="H62" s="634">
        <v>25278</v>
      </c>
    </row>
    <row r="63" spans="2:8" ht="12.75" customHeight="1" hidden="1">
      <c r="B63" s="309" t="s">
        <v>212</v>
      </c>
      <c r="C63" s="670"/>
      <c r="D63" s="634"/>
      <c r="E63" s="634"/>
      <c r="F63" s="634"/>
      <c r="G63" s="634"/>
      <c r="H63" s="634"/>
    </row>
    <row r="64" spans="2:8" ht="12.75" customHeight="1" hidden="1">
      <c r="B64" s="309" t="s">
        <v>708</v>
      </c>
      <c r="C64" s="634">
        <v>95989</v>
      </c>
      <c r="D64" s="634">
        <v>74221</v>
      </c>
      <c r="E64" s="634">
        <v>42899</v>
      </c>
      <c r="F64" s="634">
        <v>31667</v>
      </c>
      <c r="G64" s="634">
        <v>35893</v>
      </c>
      <c r="H64" s="634">
        <v>25282</v>
      </c>
    </row>
    <row r="65" spans="2:8" ht="12.75" customHeight="1" hidden="1">
      <c r="B65" s="309" t="s">
        <v>214</v>
      </c>
      <c r="C65" s="634"/>
      <c r="D65" s="634"/>
      <c r="E65" s="634"/>
      <c r="F65" s="634"/>
      <c r="G65" s="634"/>
      <c r="H65" s="634"/>
    </row>
    <row r="66" spans="2:8" ht="12.75" customHeight="1" hidden="1">
      <c r="B66" s="309" t="s">
        <v>709</v>
      </c>
      <c r="C66" s="670">
        <v>96094</v>
      </c>
      <c r="D66" s="634">
        <v>74173</v>
      </c>
      <c r="E66" s="634">
        <v>42915</v>
      </c>
      <c r="F66" s="634">
        <v>31610</v>
      </c>
      <c r="G66" s="634">
        <v>35900</v>
      </c>
      <c r="H66" s="634">
        <v>25271</v>
      </c>
    </row>
    <row r="67" spans="2:8" ht="12.75" customHeight="1" hidden="1">
      <c r="B67" s="309" t="s">
        <v>216</v>
      </c>
      <c r="C67" s="670"/>
      <c r="D67" s="634"/>
      <c r="E67" s="634"/>
      <c r="F67" s="634"/>
      <c r="G67" s="634"/>
      <c r="H67" s="634"/>
    </row>
    <row r="68" spans="2:8" ht="20.25" customHeight="1">
      <c r="B68" s="309" t="s">
        <v>713</v>
      </c>
      <c r="C68" s="386">
        <v>95874</v>
      </c>
      <c r="D68" s="314">
        <v>73722</v>
      </c>
      <c r="E68" s="314">
        <v>43665</v>
      </c>
      <c r="F68" s="314">
        <v>31300</v>
      </c>
      <c r="G68" s="314">
        <v>35940</v>
      </c>
      <c r="H68" s="314">
        <v>25072</v>
      </c>
    </row>
    <row r="69" spans="2:8" ht="12.75" customHeight="1">
      <c r="B69" s="309" t="s">
        <v>706</v>
      </c>
      <c r="C69" s="670">
        <v>96122</v>
      </c>
      <c r="D69" s="634">
        <v>74123</v>
      </c>
      <c r="E69" s="634">
        <v>43164</v>
      </c>
      <c r="F69" s="634">
        <v>31534</v>
      </c>
      <c r="G69" s="634">
        <v>35877</v>
      </c>
      <c r="H69" s="634">
        <v>25169</v>
      </c>
    </row>
    <row r="70" spans="2:8" ht="12.75" customHeight="1">
      <c r="B70" s="309" t="s">
        <v>210</v>
      </c>
      <c r="C70" s="670"/>
      <c r="D70" s="634"/>
      <c r="E70" s="634"/>
      <c r="F70" s="634"/>
      <c r="G70" s="634"/>
      <c r="H70" s="634"/>
    </row>
    <row r="71" spans="2:8" ht="12.75" customHeight="1">
      <c r="B71" s="309" t="s">
        <v>707</v>
      </c>
      <c r="C71" s="670">
        <v>96123</v>
      </c>
      <c r="D71" s="634">
        <v>74069</v>
      </c>
      <c r="E71" s="634">
        <v>43678</v>
      </c>
      <c r="F71" s="634">
        <v>31468</v>
      </c>
      <c r="G71" s="634">
        <v>35925</v>
      </c>
      <c r="H71" s="634">
        <v>25085</v>
      </c>
    </row>
    <row r="72" spans="2:8" ht="12.75" customHeight="1">
      <c r="B72" s="309" t="s">
        <v>212</v>
      </c>
      <c r="C72" s="670"/>
      <c r="D72" s="634"/>
      <c r="E72" s="634"/>
      <c r="F72" s="634"/>
      <c r="G72" s="634"/>
      <c r="H72" s="634"/>
    </row>
    <row r="73" spans="2:8" ht="12.75" customHeight="1">
      <c r="B73" s="309" t="s">
        <v>708</v>
      </c>
      <c r="C73" s="670">
        <v>95893</v>
      </c>
      <c r="D73" s="634">
        <v>74006</v>
      </c>
      <c r="E73" s="634">
        <v>43746</v>
      </c>
      <c r="F73" s="634">
        <v>31405</v>
      </c>
      <c r="G73" s="634">
        <v>35915</v>
      </c>
      <c r="H73" s="634">
        <v>25104</v>
      </c>
    </row>
    <row r="74" spans="2:8" ht="12.75" customHeight="1">
      <c r="B74" s="309" t="s">
        <v>214</v>
      </c>
      <c r="C74" s="670"/>
      <c r="D74" s="634"/>
      <c r="E74" s="634"/>
      <c r="F74" s="634"/>
      <c r="G74" s="634"/>
      <c r="H74" s="634"/>
    </row>
    <row r="75" spans="2:8" ht="12.75" customHeight="1">
      <c r="B75" s="309" t="s">
        <v>709</v>
      </c>
      <c r="C75" s="670">
        <v>95874</v>
      </c>
      <c r="D75" s="634">
        <v>73722</v>
      </c>
      <c r="E75" s="634">
        <v>43665</v>
      </c>
      <c r="F75" s="634">
        <v>31300</v>
      </c>
      <c r="G75" s="634">
        <v>35940</v>
      </c>
      <c r="H75" s="634">
        <v>25072</v>
      </c>
    </row>
    <row r="76" spans="2:8" ht="12.75" customHeight="1">
      <c r="B76" s="309" t="s">
        <v>216</v>
      </c>
      <c r="C76" s="670"/>
      <c r="D76" s="634"/>
      <c r="E76" s="634"/>
      <c r="F76" s="634"/>
      <c r="G76" s="634"/>
      <c r="H76" s="634"/>
    </row>
    <row r="77" spans="2:8" ht="12.75" customHeight="1">
      <c r="B77" s="309" t="s">
        <v>714</v>
      </c>
      <c r="C77" s="386"/>
      <c r="D77" s="314"/>
      <c r="E77" s="314"/>
      <c r="F77" s="314"/>
      <c r="G77" s="314"/>
      <c r="H77" s="314"/>
    </row>
    <row r="78" spans="2:8" ht="12.75" customHeight="1">
      <c r="B78" s="309" t="s">
        <v>706</v>
      </c>
      <c r="C78" s="670">
        <v>95851</v>
      </c>
      <c r="D78" s="634">
        <v>73531</v>
      </c>
      <c r="E78" s="634">
        <v>43491</v>
      </c>
      <c r="F78" s="634">
        <v>31224</v>
      </c>
      <c r="G78" s="634">
        <v>35895</v>
      </c>
      <c r="H78" s="634">
        <v>25095</v>
      </c>
    </row>
    <row r="79" spans="2:8" ht="12.75" customHeight="1" thickBot="1">
      <c r="B79" s="349" t="s">
        <v>210</v>
      </c>
      <c r="C79" s="677"/>
      <c r="D79" s="674"/>
      <c r="E79" s="674"/>
      <c r="F79" s="674"/>
      <c r="G79" s="674"/>
      <c r="H79" s="674"/>
    </row>
    <row r="80" spans="2:8" ht="27.75" customHeight="1">
      <c r="B80" s="387" t="s">
        <v>715</v>
      </c>
      <c r="C80" s="672">
        <f aca="true" t="shared" si="3" ref="C80:H80">(C78-C75)/C75*100</f>
        <v>-0.023989819972046647</v>
      </c>
      <c r="D80" s="643">
        <f t="shared" si="3"/>
        <v>-0.2590814139605545</v>
      </c>
      <c r="E80" s="643">
        <f t="shared" si="3"/>
        <v>-0.39848849192717284</v>
      </c>
      <c r="F80" s="643">
        <f t="shared" si="3"/>
        <v>-0.24281150159744408</v>
      </c>
      <c r="G80" s="643">
        <f t="shared" si="3"/>
        <v>-0.12520868113522537</v>
      </c>
      <c r="H80" s="643">
        <f t="shared" si="3"/>
        <v>0.09173580089342694</v>
      </c>
    </row>
    <row r="81" spans="2:8" ht="27.75" customHeight="1" thickBot="1">
      <c r="B81" s="329" t="s">
        <v>716</v>
      </c>
      <c r="C81" s="673"/>
      <c r="D81" s="581"/>
      <c r="E81" s="581"/>
      <c r="F81" s="581"/>
      <c r="G81" s="581"/>
      <c r="H81" s="581"/>
    </row>
    <row r="82" spans="2:8" ht="27.75" customHeight="1">
      <c r="B82" s="388" t="s">
        <v>717</v>
      </c>
      <c r="C82" s="672">
        <f aca="true" t="shared" si="4" ref="C82:H82">(C78-C69)/C69*100</f>
        <v>-0.2819333763342419</v>
      </c>
      <c r="D82" s="643">
        <f t="shared" si="4"/>
        <v>-0.7986724768290545</v>
      </c>
      <c r="E82" s="643">
        <f t="shared" si="4"/>
        <v>0.7575757575757576</v>
      </c>
      <c r="F82" s="643">
        <f t="shared" si="4"/>
        <v>-0.9830658971269106</v>
      </c>
      <c r="G82" s="643">
        <f t="shared" si="4"/>
        <v>0.0501714190149678</v>
      </c>
      <c r="H82" s="643">
        <f t="shared" si="4"/>
        <v>-0.29401247566450794</v>
      </c>
    </row>
    <row r="83" spans="2:8" ht="27.75" customHeight="1" thickBot="1">
      <c r="B83" s="329" t="s">
        <v>718</v>
      </c>
      <c r="C83" s="676"/>
      <c r="D83" s="644"/>
      <c r="E83" s="644"/>
      <c r="F83" s="644"/>
      <c r="G83" s="644"/>
      <c r="H83" s="644"/>
    </row>
    <row r="84" ht="21.75" customHeight="1">
      <c r="B84" s="335" t="s">
        <v>719</v>
      </c>
    </row>
    <row r="85" spans="2:6" ht="21.75" customHeight="1">
      <c r="B85" s="377"/>
      <c r="C85" s="9"/>
      <c r="F85" s="378"/>
    </row>
    <row r="86" spans="2:8" ht="19.5" customHeight="1">
      <c r="B86" s="339" t="s">
        <v>720</v>
      </c>
      <c r="C86" s="339"/>
      <c r="D86" s="339"/>
      <c r="E86" s="339"/>
      <c r="F86" s="389"/>
      <c r="G86" s="339"/>
      <c r="H86" s="339"/>
    </row>
    <row r="87" spans="2:8" ht="30" customHeight="1">
      <c r="B87" s="293" t="s">
        <v>721</v>
      </c>
      <c r="C87" s="294"/>
      <c r="D87" s="294"/>
      <c r="E87" s="294"/>
      <c r="F87" s="294"/>
      <c r="G87" s="294"/>
      <c r="H87" s="294"/>
    </row>
    <row r="88" spans="2:8" ht="21.75" thickBot="1">
      <c r="B88" s="295" t="s">
        <v>722</v>
      </c>
      <c r="C88" s="294"/>
      <c r="D88" s="294"/>
      <c r="E88" s="294"/>
      <c r="F88" s="294"/>
      <c r="G88" s="294"/>
      <c r="H88" s="294"/>
    </row>
    <row r="89" spans="2:8" ht="39.75" customHeight="1">
      <c r="B89" s="289" t="s">
        <v>688</v>
      </c>
      <c r="C89" s="325" t="s">
        <v>389</v>
      </c>
      <c r="D89" s="325" t="s">
        <v>390</v>
      </c>
      <c r="E89" s="325" t="s">
        <v>391</v>
      </c>
      <c r="F89" s="325" t="s">
        <v>392</v>
      </c>
      <c r="G89" s="325" t="s">
        <v>393</v>
      </c>
      <c r="H89" s="325" t="s">
        <v>394</v>
      </c>
    </row>
    <row r="90" spans="1:8" ht="39.75" customHeight="1" thickBot="1">
      <c r="A90" s="15"/>
      <c r="B90" s="284" t="s">
        <v>690</v>
      </c>
      <c r="C90" s="390" t="s">
        <v>444</v>
      </c>
      <c r="D90" s="384" t="s">
        <v>445</v>
      </c>
      <c r="E90" s="384" t="s">
        <v>446</v>
      </c>
      <c r="F90" s="384" t="s">
        <v>447</v>
      </c>
      <c r="G90" s="384" t="s">
        <v>448</v>
      </c>
      <c r="H90" s="385" t="s">
        <v>449</v>
      </c>
    </row>
    <row r="91" spans="2:11" ht="28.5" customHeight="1" hidden="1">
      <c r="B91" s="346" t="s">
        <v>691</v>
      </c>
      <c r="C91" s="314">
        <v>32771</v>
      </c>
      <c r="D91" s="314">
        <v>51430</v>
      </c>
      <c r="E91" s="314">
        <v>37995</v>
      </c>
      <c r="F91" s="314">
        <v>23315</v>
      </c>
      <c r="G91" s="314">
        <v>5612</v>
      </c>
      <c r="H91" s="314">
        <v>6028</v>
      </c>
      <c r="K91" s="6"/>
    </row>
    <row r="92" spans="2:11" ht="28.5" customHeight="1" hidden="1">
      <c r="B92" s="309" t="s">
        <v>692</v>
      </c>
      <c r="C92" s="314">
        <v>32953</v>
      </c>
      <c r="D92" s="314">
        <v>51645</v>
      </c>
      <c r="E92" s="314">
        <v>38420</v>
      </c>
      <c r="F92" s="314">
        <v>22727</v>
      </c>
      <c r="G92" s="314">
        <v>5644</v>
      </c>
      <c r="H92" s="314">
        <v>5916</v>
      </c>
      <c r="K92" s="6"/>
    </row>
    <row r="93" spans="2:8" ht="28.5" customHeight="1" hidden="1">
      <c r="B93" s="309" t="s">
        <v>693</v>
      </c>
      <c r="C93" s="314">
        <v>33080</v>
      </c>
      <c r="D93" s="314">
        <v>51772</v>
      </c>
      <c r="E93" s="314">
        <v>38406</v>
      </c>
      <c r="F93" s="314">
        <v>22602</v>
      </c>
      <c r="G93" s="314">
        <v>5648</v>
      </c>
      <c r="H93" s="314">
        <v>5979</v>
      </c>
    </row>
    <row r="94" spans="2:8" ht="22.5" customHeight="1" hidden="1">
      <c r="B94" s="309"/>
      <c r="C94" s="314"/>
      <c r="D94" s="314"/>
      <c r="E94" s="314"/>
      <c r="F94" s="314"/>
      <c r="G94" s="314"/>
      <c r="H94" s="314"/>
    </row>
    <row r="95" spans="2:8" ht="21" customHeight="1" hidden="1">
      <c r="B95" s="309" t="s">
        <v>694</v>
      </c>
      <c r="C95" s="314">
        <v>33819</v>
      </c>
      <c r="D95" s="314">
        <v>51828</v>
      </c>
      <c r="E95" s="314">
        <v>38233</v>
      </c>
      <c r="F95" s="314">
        <v>22778</v>
      </c>
      <c r="G95" s="314">
        <v>5708</v>
      </c>
      <c r="H95" s="314">
        <v>5922</v>
      </c>
    </row>
    <row r="96" spans="2:8" ht="21" customHeight="1" hidden="1">
      <c r="B96" s="309" t="s">
        <v>695</v>
      </c>
      <c r="C96" s="314">
        <v>33919</v>
      </c>
      <c r="D96" s="314">
        <v>51926</v>
      </c>
      <c r="E96" s="314">
        <v>38827</v>
      </c>
      <c r="F96" s="314">
        <v>22479</v>
      </c>
      <c r="G96" s="314">
        <v>5687</v>
      </c>
      <c r="H96" s="314">
        <v>5864</v>
      </c>
    </row>
    <row r="97" spans="2:8" ht="21" customHeight="1">
      <c r="B97" s="309" t="s">
        <v>696</v>
      </c>
      <c r="C97" s="314">
        <v>33971</v>
      </c>
      <c r="D97" s="314">
        <v>51723</v>
      </c>
      <c r="E97" s="314">
        <v>39123</v>
      </c>
      <c r="F97" s="314">
        <v>22333</v>
      </c>
      <c r="G97" s="314">
        <v>5699</v>
      </c>
      <c r="H97" s="314">
        <v>5827</v>
      </c>
    </row>
    <row r="98" spans="2:8" ht="21" customHeight="1">
      <c r="B98" s="309" t="s">
        <v>697</v>
      </c>
      <c r="C98" s="314">
        <v>33932</v>
      </c>
      <c r="D98" s="314">
        <v>51739</v>
      </c>
      <c r="E98" s="314">
        <v>39393</v>
      </c>
      <c r="F98" s="314">
        <v>22142</v>
      </c>
      <c r="G98" s="314">
        <v>5684</v>
      </c>
      <c r="H98" s="314">
        <v>5814</v>
      </c>
    </row>
    <row r="99" spans="2:8" ht="21" customHeight="1">
      <c r="B99" s="309" t="s">
        <v>698</v>
      </c>
      <c r="C99" s="314">
        <v>34153</v>
      </c>
      <c r="D99" s="314">
        <v>51313</v>
      </c>
      <c r="E99" s="313">
        <v>39034</v>
      </c>
      <c r="F99" s="313">
        <v>22265</v>
      </c>
      <c r="G99" s="313">
        <v>5901</v>
      </c>
      <c r="H99" s="313">
        <v>5927</v>
      </c>
    </row>
    <row r="100" spans="2:8" ht="21" customHeight="1">
      <c r="B100" s="309" t="s">
        <v>699</v>
      </c>
      <c r="C100" s="314">
        <v>33566</v>
      </c>
      <c r="D100" s="314">
        <v>51382</v>
      </c>
      <c r="E100" s="313">
        <v>38897</v>
      </c>
      <c r="F100" s="313">
        <v>21999</v>
      </c>
      <c r="G100" s="313">
        <v>5842</v>
      </c>
      <c r="H100" s="313">
        <v>5907</v>
      </c>
    </row>
    <row r="101" spans="2:8" ht="21" customHeight="1" hidden="1">
      <c r="B101" s="391" t="s">
        <v>700</v>
      </c>
      <c r="C101" s="314">
        <v>33997</v>
      </c>
      <c r="D101" s="314">
        <v>51400</v>
      </c>
      <c r="E101" s="313">
        <v>39008</v>
      </c>
      <c r="F101" s="313">
        <v>22746</v>
      </c>
      <c r="G101" s="313">
        <v>5983</v>
      </c>
      <c r="H101" s="313">
        <v>6059</v>
      </c>
    </row>
    <row r="102" spans="2:8" ht="21" customHeight="1" hidden="1">
      <c r="B102" s="391" t="s">
        <v>701</v>
      </c>
      <c r="C102" s="314">
        <v>33800</v>
      </c>
      <c r="D102" s="314">
        <v>51409</v>
      </c>
      <c r="E102" s="313">
        <v>38986</v>
      </c>
      <c r="F102" s="313">
        <v>22394</v>
      </c>
      <c r="G102" s="313">
        <v>5953</v>
      </c>
      <c r="H102" s="313">
        <v>6011</v>
      </c>
    </row>
    <row r="103" spans="2:8" ht="21" customHeight="1" hidden="1">
      <c r="B103" s="391" t="s">
        <v>702</v>
      </c>
      <c r="C103" s="314">
        <v>33675</v>
      </c>
      <c r="D103" s="314">
        <v>51483</v>
      </c>
      <c r="E103" s="313">
        <v>38953</v>
      </c>
      <c r="F103" s="313">
        <v>22148</v>
      </c>
      <c r="G103" s="313">
        <v>5879</v>
      </c>
      <c r="H103" s="313">
        <v>5945</v>
      </c>
    </row>
    <row r="104" spans="2:8" ht="21" customHeight="1" hidden="1">
      <c r="B104" s="391" t="s">
        <v>703</v>
      </c>
      <c r="C104" s="314">
        <v>33566</v>
      </c>
      <c r="D104" s="314">
        <v>51382</v>
      </c>
      <c r="E104" s="313">
        <v>38897</v>
      </c>
      <c r="F104" s="313">
        <v>21999</v>
      </c>
      <c r="G104" s="313">
        <v>5842</v>
      </c>
      <c r="H104" s="313">
        <v>5907</v>
      </c>
    </row>
    <row r="105" spans="2:8" ht="21" customHeight="1">
      <c r="B105" s="309" t="s">
        <v>704</v>
      </c>
      <c r="C105" s="19">
        <f aca="true" t="shared" si="5" ref="C105:H105">C112</f>
        <v>33254</v>
      </c>
      <c r="D105" s="19">
        <f t="shared" si="5"/>
        <v>50988</v>
      </c>
      <c r="E105" s="19">
        <f t="shared" si="5"/>
        <v>38468</v>
      </c>
      <c r="F105" s="19">
        <f t="shared" si="5"/>
        <v>21734</v>
      </c>
      <c r="G105" s="19">
        <f t="shared" si="5"/>
        <v>5788</v>
      </c>
      <c r="H105" s="19">
        <f t="shared" si="5"/>
        <v>5916</v>
      </c>
    </row>
    <row r="106" spans="2:8" ht="21" customHeight="1" hidden="1">
      <c r="B106" s="309" t="s">
        <v>700</v>
      </c>
      <c r="C106" s="670">
        <v>33473</v>
      </c>
      <c r="D106" s="634">
        <v>51218</v>
      </c>
      <c r="E106" s="634">
        <v>38817</v>
      </c>
      <c r="F106" s="634">
        <v>21891</v>
      </c>
      <c r="G106" s="634">
        <v>5803</v>
      </c>
      <c r="H106" s="634">
        <v>5904</v>
      </c>
    </row>
    <row r="107" spans="2:8" ht="21" customHeight="1" hidden="1">
      <c r="B107" s="309" t="s">
        <v>210</v>
      </c>
      <c r="C107" s="670"/>
      <c r="D107" s="634"/>
      <c r="E107" s="634"/>
      <c r="F107" s="634"/>
      <c r="G107" s="634"/>
      <c r="H107" s="634"/>
    </row>
    <row r="108" spans="2:8" ht="21" customHeight="1" hidden="1">
      <c r="B108" s="309" t="s">
        <v>701</v>
      </c>
      <c r="C108" s="670">
        <v>33306</v>
      </c>
      <c r="D108" s="634">
        <v>51110</v>
      </c>
      <c r="E108" s="634">
        <v>38668</v>
      </c>
      <c r="F108" s="634">
        <v>21786</v>
      </c>
      <c r="G108" s="634">
        <v>5779</v>
      </c>
      <c r="H108" s="634">
        <v>5893</v>
      </c>
    </row>
    <row r="109" spans="2:8" ht="21" customHeight="1" hidden="1">
      <c r="B109" s="309" t="s">
        <v>212</v>
      </c>
      <c r="C109" s="670"/>
      <c r="D109" s="634"/>
      <c r="E109" s="634"/>
      <c r="F109" s="634"/>
      <c r="G109" s="634"/>
      <c r="H109" s="634"/>
    </row>
    <row r="110" spans="2:8" ht="21" customHeight="1" hidden="1">
      <c r="B110" s="309" t="s">
        <v>702</v>
      </c>
      <c r="C110" s="670">
        <v>33281</v>
      </c>
      <c r="D110" s="634">
        <v>51066</v>
      </c>
      <c r="E110" s="634">
        <v>38499</v>
      </c>
      <c r="F110" s="634">
        <v>21720</v>
      </c>
      <c r="G110" s="634">
        <v>5779</v>
      </c>
      <c r="H110" s="634">
        <v>5913</v>
      </c>
    </row>
    <row r="111" spans="2:8" ht="21" customHeight="1" hidden="1">
      <c r="B111" s="309" t="s">
        <v>214</v>
      </c>
      <c r="C111" s="670"/>
      <c r="D111" s="634"/>
      <c r="E111" s="634"/>
      <c r="F111" s="634"/>
      <c r="G111" s="634"/>
      <c r="H111" s="634"/>
    </row>
    <row r="112" spans="2:8" ht="21" customHeight="1" hidden="1">
      <c r="B112" s="309" t="s">
        <v>703</v>
      </c>
      <c r="C112" s="670">
        <v>33254</v>
      </c>
      <c r="D112" s="634">
        <v>50988</v>
      </c>
      <c r="E112" s="634">
        <v>38468</v>
      </c>
      <c r="F112" s="634">
        <v>21734</v>
      </c>
      <c r="G112" s="634">
        <v>5788</v>
      </c>
      <c r="H112" s="634">
        <v>5916</v>
      </c>
    </row>
    <row r="113" spans="2:8" ht="21" customHeight="1" hidden="1">
      <c r="B113" s="309" t="s">
        <v>216</v>
      </c>
      <c r="C113" s="670"/>
      <c r="D113" s="634"/>
      <c r="E113" s="634"/>
      <c r="F113" s="634"/>
      <c r="G113" s="634"/>
      <c r="H113" s="634"/>
    </row>
    <row r="114" spans="2:8" ht="21" customHeight="1">
      <c r="B114" s="309" t="s">
        <v>705</v>
      </c>
      <c r="C114" s="386">
        <f aca="true" t="shared" si="6" ref="C114:H114">C121</f>
        <v>32833</v>
      </c>
      <c r="D114" s="313">
        <f t="shared" si="6"/>
        <v>50754</v>
      </c>
      <c r="E114" s="313">
        <f t="shared" si="6"/>
        <v>38047</v>
      </c>
      <c r="F114" s="313">
        <f t="shared" si="6"/>
        <v>21530</v>
      </c>
      <c r="G114" s="313">
        <f t="shared" si="6"/>
        <v>5772</v>
      </c>
      <c r="H114" s="313">
        <f t="shared" si="6"/>
        <v>5878</v>
      </c>
    </row>
    <row r="115" spans="2:8" ht="21" customHeight="1" hidden="1">
      <c r="B115" s="309" t="s">
        <v>706</v>
      </c>
      <c r="C115" s="670">
        <v>33131</v>
      </c>
      <c r="D115" s="634">
        <v>50904</v>
      </c>
      <c r="E115" s="634">
        <v>38301</v>
      </c>
      <c r="F115" s="634">
        <v>21691</v>
      </c>
      <c r="G115" s="634">
        <v>5726</v>
      </c>
      <c r="H115" s="634">
        <v>5895</v>
      </c>
    </row>
    <row r="116" spans="2:8" ht="21" customHeight="1" hidden="1">
      <c r="B116" s="309" t="s">
        <v>210</v>
      </c>
      <c r="C116" s="637"/>
      <c r="D116" s="602"/>
      <c r="E116" s="602"/>
      <c r="F116" s="602"/>
      <c r="G116" s="602"/>
      <c r="H116" s="602"/>
    </row>
    <row r="117" spans="2:8" ht="21" customHeight="1" hidden="1">
      <c r="B117" s="309" t="s">
        <v>707</v>
      </c>
      <c r="C117" s="670">
        <v>33061</v>
      </c>
      <c r="D117" s="634">
        <v>50773</v>
      </c>
      <c r="E117" s="634">
        <v>38151</v>
      </c>
      <c r="F117" s="634">
        <v>21593</v>
      </c>
      <c r="G117" s="634">
        <v>5708</v>
      </c>
      <c r="H117" s="634">
        <v>5866</v>
      </c>
    </row>
    <row r="118" spans="2:8" ht="21" customHeight="1" hidden="1">
      <c r="B118" s="309" t="s">
        <v>212</v>
      </c>
      <c r="C118" s="670"/>
      <c r="D118" s="634"/>
      <c r="E118" s="634"/>
      <c r="F118" s="634"/>
      <c r="G118" s="634"/>
      <c r="H118" s="634"/>
    </row>
    <row r="119" spans="2:8" ht="21" customHeight="1" hidden="1">
      <c r="B119" s="309" t="s">
        <v>708</v>
      </c>
      <c r="C119" s="670">
        <v>32964</v>
      </c>
      <c r="D119" s="634">
        <v>50687</v>
      </c>
      <c r="E119" s="634">
        <v>38046</v>
      </c>
      <c r="F119" s="634">
        <v>21549</v>
      </c>
      <c r="G119" s="634">
        <v>5747</v>
      </c>
      <c r="H119" s="634">
        <v>5873</v>
      </c>
    </row>
    <row r="120" spans="2:8" ht="21" customHeight="1" hidden="1">
      <c r="B120" s="309" t="s">
        <v>214</v>
      </c>
      <c r="C120" s="670"/>
      <c r="D120" s="634"/>
      <c r="E120" s="634"/>
      <c r="F120" s="634"/>
      <c r="G120" s="634"/>
      <c r="H120" s="634"/>
    </row>
    <row r="121" spans="2:8" ht="21" customHeight="1" hidden="1">
      <c r="B121" s="309" t="s">
        <v>709</v>
      </c>
      <c r="C121" s="670">
        <v>32833</v>
      </c>
      <c r="D121" s="634">
        <v>50754</v>
      </c>
      <c r="E121" s="634">
        <v>38047</v>
      </c>
      <c r="F121" s="634">
        <v>21530</v>
      </c>
      <c r="G121" s="634">
        <v>5772</v>
      </c>
      <c r="H121" s="634">
        <v>5878</v>
      </c>
    </row>
    <row r="122" spans="2:8" ht="21" customHeight="1" hidden="1">
      <c r="B122" s="309" t="s">
        <v>216</v>
      </c>
      <c r="C122" s="670"/>
      <c r="D122" s="634"/>
      <c r="E122" s="634"/>
      <c r="F122" s="634"/>
      <c r="G122" s="634"/>
      <c r="H122" s="634"/>
    </row>
    <row r="123" spans="2:8" ht="21" customHeight="1">
      <c r="B123" s="309" t="s">
        <v>710</v>
      </c>
      <c r="C123" s="386">
        <f aca="true" t="shared" si="7" ref="C123:H123">C130</f>
        <v>32711</v>
      </c>
      <c r="D123" s="314">
        <f t="shared" si="7"/>
        <v>50907</v>
      </c>
      <c r="E123" s="314">
        <f t="shared" si="7"/>
        <v>37702</v>
      </c>
      <c r="F123" s="314">
        <f t="shared" si="7"/>
        <v>21712</v>
      </c>
      <c r="G123" s="314">
        <f t="shared" si="7"/>
        <v>5812</v>
      </c>
      <c r="H123" s="314">
        <f t="shared" si="7"/>
        <v>5921</v>
      </c>
    </row>
    <row r="124" spans="2:8" ht="21" customHeight="1" hidden="1">
      <c r="B124" s="309" t="s">
        <v>706</v>
      </c>
      <c r="C124" s="670">
        <v>32777</v>
      </c>
      <c r="D124" s="634">
        <v>50808</v>
      </c>
      <c r="E124" s="634">
        <v>37940</v>
      </c>
      <c r="F124" s="634">
        <v>21508</v>
      </c>
      <c r="G124" s="634">
        <v>5759</v>
      </c>
      <c r="H124" s="634">
        <v>5854</v>
      </c>
    </row>
    <row r="125" spans="2:8" ht="21" customHeight="1" hidden="1">
      <c r="B125" s="309" t="s">
        <v>210</v>
      </c>
      <c r="C125" s="670"/>
      <c r="D125" s="634"/>
      <c r="E125" s="634"/>
      <c r="F125" s="634"/>
      <c r="G125" s="634"/>
      <c r="H125" s="634"/>
    </row>
    <row r="126" spans="2:8" ht="21" customHeight="1" hidden="1">
      <c r="B126" s="309" t="s">
        <v>707</v>
      </c>
      <c r="C126" s="670">
        <v>32621</v>
      </c>
      <c r="D126" s="634">
        <v>51073</v>
      </c>
      <c r="E126" s="634">
        <v>37667</v>
      </c>
      <c r="F126" s="634">
        <v>21806</v>
      </c>
      <c r="G126" s="634">
        <v>5744</v>
      </c>
      <c r="H126" s="634">
        <v>5843</v>
      </c>
    </row>
    <row r="127" spans="2:8" ht="21" customHeight="1" hidden="1">
      <c r="B127" s="309" t="s">
        <v>212</v>
      </c>
      <c r="C127" s="670"/>
      <c r="D127" s="634"/>
      <c r="E127" s="634"/>
      <c r="F127" s="634"/>
      <c r="G127" s="634"/>
      <c r="H127" s="634"/>
    </row>
    <row r="128" spans="2:8" ht="21" customHeight="1" hidden="1">
      <c r="B128" s="309" t="s">
        <v>708</v>
      </c>
      <c r="C128" s="670">
        <v>32755</v>
      </c>
      <c r="D128" s="634">
        <v>50920</v>
      </c>
      <c r="E128" s="634">
        <v>37640</v>
      </c>
      <c r="F128" s="634">
        <v>21765</v>
      </c>
      <c r="G128" s="634">
        <v>5779</v>
      </c>
      <c r="H128" s="634">
        <v>5849</v>
      </c>
    </row>
    <row r="129" spans="2:8" ht="21" customHeight="1" hidden="1">
      <c r="B129" s="309" t="s">
        <v>214</v>
      </c>
      <c r="C129" s="670"/>
      <c r="D129" s="634"/>
      <c r="E129" s="634"/>
      <c r="F129" s="634"/>
      <c r="G129" s="634"/>
      <c r="H129" s="634"/>
    </row>
    <row r="130" spans="2:8" ht="21" customHeight="1" hidden="1">
      <c r="B130" s="309" t="s">
        <v>709</v>
      </c>
      <c r="C130" s="670">
        <v>32711</v>
      </c>
      <c r="D130" s="634">
        <v>50907</v>
      </c>
      <c r="E130" s="634">
        <v>37702</v>
      </c>
      <c r="F130" s="634">
        <v>21712</v>
      </c>
      <c r="G130" s="634">
        <v>5812</v>
      </c>
      <c r="H130" s="634">
        <v>5921</v>
      </c>
    </row>
    <row r="131" spans="2:8" ht="21" customHeight="1" hidden="1">
      <c r="B131" s="309" t="s">
        <v>216</v>
      </c>
      <c r="C131" s="670"/>
      <c r="D131" s="634"/>
      <c r="E131" s="634"/>
      <c r="F131" s="634"/>
      <c r="G131" s="634"/>
      <c r="H131" s="634"/>
    </row>
    <row r="132" spans="2:8" ht="15" customHeight="1">
      <c r="B132" s="309" t="s">
        <v>711</v>
      </c>
      <c r="C132" s="386">
        <v>32506</v>
      </c>
      <c r="D132" s="314">
        <v>51161</v>
      </c>
      <c r="E132" s="314">
        <v>37686</v>
      </c>
      <c r="F132" s="314">
        <v>21295</v>
      </c>
      <c r="G132" s="314">
        <v>5802</v>
      </c>
      <c r="H132" s="314">
        <v>5916</v>
      </c>
    </row>
    <row r="133" spans="2:8" ht="15" customHeight="1" hidden="1">
      <c r="B133" s="309" t="s">
        <v>706</v>
      </c>
      <c r="C133" s="670">
        <v>32640</v>
      </c>
      <c r="D133" s="634">
        <v>50896</v>
      </c>
      <c r="E133" s="634">
        <v>37719</v>
      </c>
      <c r="F133" s="634">
        <v>21654</v>
      </c>
      <c r="G133" s="634">
        <v>5838</v>
      </c>
      <c r="H133" s="634">
        <v>6024</v>
      </c>
    </row>
    <row r="134" spans="2:8" ht="15" customHeight="1" hidden="1">
      <c r="B134" s="309" t="s">
        <v>723</v>
      </c>
      <c r="C134" s="670"/>
      <c r="D134" s="634"/>
      <c r="E134" s="634"/>
      <c r="F134" s="634"/>
      <c r="G134" s="634"/>
      <c r="H134" s="634"/>
    </row>
    <row r="135" spans="2:8" ht="15" customHeight="1" hidden="1">
      <c r="B135" s="309" t="s">
        <v>707</v>
      </c>
      <c r="C135" s="670">
        <v>32510</v>
      </c>
      <c r="D135" s="634">
        <v>50906</v>
      </c>
      <c r="E135" s="634">
        <v>37619</v>
      </c>
      <c r="F135" s="634">
        <v>21513</v>
      </c>
      <c r="G135" s="634">
        <v>5840</v>
      </c>
      <c r="H135" s="634">
        <v>5987</v>
      </c>
    </row>
    <row r="136" spans="2:8" ht="15" customHeight="1" hidden="1">
      <c r="B136" s="309" t="s">
        <v>724</v>
      </c>
      <c r="C136" s="670"/>
      <c r="D136" s="634"/>
      <c r="E136" s="634"/>
      <c r="F136" s="634"/>
      <c r="G136" s="634"/>
      <c r="H136" s="634"/>
    </row>
    <row r="137" spans="2:8" ht="15" customHeight="1" hidden="1">
      <c r="B137" s="309" t="s">
        <v>708</v>
      </c>
      <c r="C137" s="670">
        <v>32538</v>
      </c>
      <c r="D137" s="634">
        <v>50999</v>
      </c>
      <c r="E137" s="634">
        <v>37671</v>
      </c>
      <c r="F137" s="634">
        <v>21396</v>
      </c>
      <c r="G137" s="634">
        <v>5844</v>
      </c>
      <c r="H137" s="634">
        <v>5906</v>
      </c>
    </row>
    <row r="138" spans="2:8" ht="15" customHeight="1" hidden="1">
      <c r="B138" s="309" t="s">
        <v>725</v>
      </c>
      <c r="C138" s="670"/>
      <c r="D138" s="634"/>
      <c r="E138" s="634"/>
      <c r="F138" s="634"/>
      <c r="G138" s="634"/>
      <c r="H138" s="634"/>
    </row>
    <row r="139" spans="2:8" ht="15" customHeight="1" hidden="1">
      <c r="B139" s="309" t="s">
        <v>709</v>
      </c>
      <c r="C139" s="670">
        <v>32506</v>
      </c>
      <c r="D139" s="634">
        <v>51161</v>
      </c>
      <c r="E139" s="634">
        <v>37686</v>
      </c>
      <c r="F139" s="634">
        <v>21295</v>
      </c>
      <c r="G139" s="634">
        <v>5802</v>
      </c>
      <c r="H139" s="634">
        <v>5916</v>
      </c>
    </row>
    <row r="140" spans="2:8" ht="15" customHeight="1" hidden="1">
      <c r="B140" s="309" t="s">
        <v>726</v>
      </c>
      <c r="C140" s="670"/>
      <c r="D140" s="634"/>
      <c r="E140" s="634"/>
      <c r="F140" s="634"/>
      <c r="G140" s="634"/>
      <c r="H140" s="634"/>
    </row>
    <row r="141" spans="2:8" ht="17.25" customHeight="1">
      <c r="B141" s="675" t="s">
        <v>712</v>
      </c>
      <c r="C141" s="634">
        <v>32345</v>
      </c>
      <c r="D141" s="634">
        <v>51391</v>
      </c>
      <c r="E141" s="634">
        <v>37821</v>
      </c>
      <c r="F141" s="634">
        <v>21203</v>
      </c>
      <c r="G141" s="634">
        <v>5830</v>
      </c>
      <c r="H141" s="634">
        <v>5845</v>
      </c>
    </row>
    <row r="142" spans="2:8" ht="5.25" customHeight="1">
      <c r="B142" s="675"/>
      <c r="C142" s="634"/>
      <c r="D142" s="634"/>
      <c r="E142" s="634"/>
      <c r="F142" s="634"/>
      <c r="G142" s="634"/>
      <c r="H142" s="634"/>
    </row>
    <row r="143" spans="2:8" ht="15" customHeight="1" hidden="1">
      <c r="B143" s="309" t="s">
        <v>706</v>
      </c>
      <c r="C143" s="670">
        <v>32444</v>
      </c>
      <c r="D143" s="634">
        <v>51174</v>
      </c>
      <c r="E143" s="634">
        <v>37600</v>
      </c>
      <c r="F143" s="634">
        <v>21237</v>
      </c>
      <c r="G143" s="634">
        <v>5801</v>
      </c>
      <c r="H143" s="634">
        <v>5888</v>
      </c>
    </row>
    <row r="144" spans="2:8" ht="15" customHeight="1" hidden="1">
      <c r="B144" s="309" t="s">
        <v>210</v>
      </c>
      <c r="C144" s="670"/>
      <c r="D144" s="634"/>
      <c r="E144" s="634"/>
      <c r="F144" s="634"/>
      <c r="G144" s="634"/>
      <c r="H144" s="634"/>
    </row>
    <row r="145" spans="2:8" ht="15" customHeight="1" hidden="1">
      <c r="B145" s="309" t="s">
        <v>707</v>
      </c>
      <c r="C145" s="634">
        <v>32370</v>
      </c>
      <c r="D145" s="634">
        <v>51214</v>
      </c>
      <c r="E145" s="634">
        <v>37622</v>
      </c>
      <c r="F145" s="634">
        <v>21209</v>
      </c>
      <c r="G145" s="634">
        <v>5795</v>
      </c>
      <c r="H145" s="634">
        <v>5844</v>
      </c>
    </row>
    <row r="146" spans="2:8" ht="15" customHeight="1" hidden="1">
      <c r="B146" s="309" t="s">
        <v>212</v>
      </c>
      <c r="C146" s="634"/>
      <c r="D146" s="634"/>
      <c r="E146" s="634"/>
      <c r="F146" s="634"/>
      <c r="G146" s="634"/>
      <c r="H146" s="634"/>
    </row>
    <row r="147" spans="2:8" ht="15" customHeight="1" hidden="1">
      <c r="B147" s="309" t="s">
        <v>708</v>
      </c>
      <c r="C147" s="634">
        <v>32421</v>
      </c>
      <c r="D147" s="634">
        <v>51260</v>
      </c>
      <c r="E147" s="634">
        <v>37750</v>
      </c>
      <c r="F147" s="634">
        <v>21208</v>
      </c>
      <c r="G147" s="634">
        <v>5790</v>
      </c>
      <c r="H147" s="634">
        <v>5813</v>
      </c>
    </row>
    <row r="148" spans="2:8" ht="15" customHeight="1" hidden="1">
      <c r="B148" s="309" t="s">
        <v>214</v>
      </c>
      <c r="C148" s="634"/>
      <c r="D148" s="634"/>
      <c r="E148" s="634"/>
      <c r="F148" s="634"/>
      <c r="G148" s="634"/>
      <c r="H148" s="634"/>
    </row>
    <row r="149" spans="2:8" ht="15" customHeight="1" hidden="1">
      <c r="B149" s="309" t="s">
        <v>709</v>
      </c>
      <c r="C149" s="634">
        <v>32345</v>
      </c>
      <c r="D149" s="634">
        <v>51391</v>
      </c>
      <c r="E149" s="634">
        <v>37821</v>
      </c>
      <c r="F149" s="634">
        <v>21203</v>
      </c>
      <c r="G149" s="634">
        <v>5830</v>
      </c>
      <c r="H149" s="634">
        <v>5845</v>
      </c>
    </row>
    <row r="150" spans="2:8" ht="15" customHeight="1" hidden="1">
      <c r="B150" s="309" t="s">
        <v>216</v>
      </c>
      <c r="C150" s="634"/>
      <c r="D150" s="634"/>
      <c r="E150" s="634"/>
      <c r="F150" s="634"/>
      <c r="G150" s="634"/>
      <c r="H150" s="634"/>
    </row>
    <row r="151" spans="2:8" ht="15" customHeight="1">
      <c r="B151" s="309" t="s">
        <v>713</v>
      </c>
      <c r="C151" s="314">
        <v>32213</v>
      </c>
      <c r="D151" s="314">
        <v>51722</v>
      </c>
      <c r="E151" s="314">
        <v>38469</v>
      </c>
      <c r="F151" s="314">
        <v>21268</v>
      </c>
      <c r="G151" s="314">
        <v>5815</v>
      </c>
      <c r="H151" s="314">
        <v>5842</v>
      </c>
    </row>
    <row r="152" spans="2:8" ht="15" customHeight="1">
      <c r="B152" s="309" t="s">
        <v>706</v>
      </c>
      <c r="C152" s="634">
        <v>32318</v>
      </c>
      <c r="D152" s="634">
        <v>51435</v>
      </c>
      <c r="E152" s="634">
        <v>38043</v>
      </c>
      <c r="F152" s="634">
        <v>21221</v>
      </c>
      <c r="G152" s="634">
        <v>5820</v>
      </c>
      <c r="H152" s="634">
        <v>5830</v>
      </c>
    </row>
    <row r="153" spans="2:8" ht="15" customHeight="1">
      <c r="B153" s="309" t="s">
        <v>210</v>
      </c>
      <c r="C153" s="634"/>
      <c r="D153" s="634"/>
      <c r="E153" s="634"/>
      <c r="F153" s="634"/>
      <c r="G153" s="634"/>
      <c r="H153" s="634"/>
    </row>
    <row r="154" spans="2:8" ht="15" customHeight="1">
      <c r="B154" s="309" t="s">
        <v>707</v>
      </c>
      <c r="C154" s="634">
        <v>32335</v>
      </c>
      <c r="D154" s="634">
        <v>51456</v>
      </c>
      <c r="E154" s="634">
        <v>38118</v>
      </c>
      <c r="F154" s="634">
        <v>21202</v>
      </c>
      <c r="G154" s="634">
        <v>5811</v>
      </c>
      <c r="H154" s="634">
        <v>5812</v>
      </c>
    </row>
    <row r="155" spans="2:8" ht="15" customHeight="1">
      <c r="B155" s="309" t="s">
        <v>212</v>
      </c>
      <c r="C155" s="634"/>
      <c r="D155" s="634"/>
      <c r="E155" s="634"/>
      <c r="F155" s="634"/>
      <c r="G155" s="634"/>
      <c r="H155" s="634"/>
    </row>
    <row r="156" spans="2:8" ht="15" customHeight="1">
      <c r="B156" s="309" t="s">
        <v>708</v>
      </c>
      <c r="C156" s="634">
        <v>32271</v>
      </c>
      <c r="D156" s="634">
        <v>51571</v>
      </c>
      <c r="E156" s="634">
        <v>38288</v>
      </c>
      <c r="F156" s="634">
        <v>21249</v>
      </c>
      <c r="G156" s="634">
        <v>5801</v>
      </c>
      <c r="H156" s="634">
        <v>5845</v>
      </c>
    </row>
    <row r="157" spans="2:8" ht="15" customHeight="1">
      <c r="B157" s="309" t="s">
        <v>214</v>
      </c>
      <c r="C157" s="634"/>
      <c r="D157" s="634"/>
      <c r="E157" s="634"/>
      <c r="F157" s="634"/>
      <c r="G157" s="634"/>
      <c r="H157" s="634"/>
    </row>
    <row r="158" spans="2:8" ht="15" customHeight="1">
      <c r="B158" s="309" t="s">
        <v>709</v>
      </c>
      <c r="C158" s="634">
        <v>32213</v>
      </c>
      <c r="D158" s="634">
        <v>51722</v>
      </c>
      <c r="E158" s="634">
        <v>38469</v>
      </c>
      <c r="F158" s="634">
        <v>21268</v>
      </c>
      <c r="G158" s="634">
        <v>5815</v>
      </c>
      <c r="H158" s="634">
        <v>5842</v>
      </c>
    </row>
    <row r="159" spans="2:8" ht="15" customHeight="1">
      <c r="B159" s="309" t="s">
        <v>216</v>
      </c>
      <c r="C159" s="634"/>
      <c r="D159" s="634"/>
      <c r="E159" s="634"/>
      <c r="F159" s="634"/>
      <c r="G159" s="634"/>
      <c r="H159" s="634"/>
    </row>
    <row r="160" spans="2:8" ht="15" customHeight="1">
      <c r="B160" s="309" t="s">
        <v>714</v>
      </c>
      <c r="C160" s="314"/>
      <c r="D160" s="314"/>
      <c r="E160" s="314"/>
      <c r="F160" s="314"/>
      <c r="G160" s="314"/>
      <c r="H160" s="314"/>
    </row>
    <row r="161" spans="2:8" ht="15" customHeight="1">
      <c r="B161" s="309" t="s">
        <v>706</v>
      </c>
      <c r="C161" s="634">
        <v>32291</v>
      </c>
      <c r="D161" s="634">
        <v>51971</v>
      </c>
      <c r="E161" s="634">
        <v>38564</v>
      </c>
      <c r="F161" s="634">
        <v>21283</v>
      </c>
      <c r="G161" s="634">
        <v>5850</v>
      </c>
      <c r="H161" s="634">
        <v>5862</v>
      </c>
    </row>
    <row r="162" spans="2:8" ht="15" customHeight="1" thickBot="1">
      <c r="B162" s="309" t="s">
        <v>210</v>
      </c>
      <c r="C162" s="634"/>
      <c r="D162" s="634"/>
      <c r="E162" s="634"/>
      <c r="F162" s="634"/>
      <c r="G162" s="634"/>
      <c r="H162" s="634"/>
    </row>
    <row r="163" spans="2:8" ht="30" customHeight="1">
      <c r="B163" s="388" t="s">
        <v>715</v>
      </c>
      <c r="C163" s="643">
        <f aca="true" t="shared" si="8" ref="C163:H163">(C161-C158)/C158*100</f>
        <v>0.24213826715922143</v>
      </c>
      <c r="D163" s="643">
        <f t="shared" si="8"/>
        <v>0.4814198986891458</v>
      </c>
      <c r="E163" s="643">
        <f t="shared" si="8"/>
        <v>0.2469520912942889</v>
      </c>
      <c r="F163" s="643">
        <f t="shared" si="8"/>
        <v>0.07052849351137859</v>
      </c>
      <c r="G163" s="643">
        <f t="shared" si="8"/>
        <v>0.6018916595012898</v>
      </c>
      <c r="H163" s="643">
        <f t="shared" si="8"/>
        <v>0.3423485107839781</v>
      </c>
    </row>
    <row r="164" spans="2:8" ht="30" customHeight="1" thickBot="1">
      <c r="B164" s="329" t="s">
        <v>716</v>
      </c>
      <c r="C164" s="644"/>
      <c r="D164" s="644"/>
      <c r="E164" s="644"/>
      <c r="F164" s="644"/>
      <c r="G164" s="644"/>
      <c r="H164" s="644"/>
    </row>
    <row r="165" spans="2:8" ht="30" customHeight="1">
      <c r="B165" s="388" t="s">
        <v>717</v>
      </c>
      <c r="C165" s="643">
        <f aca="true" t="shared" si="9" ref="C165:H165">(C161-C152)/C152*100</f>
        <v>-0.08354477381026053</v>
      </c>
      <c r="D165" s="643">
        <f t="shared" si="9"/>
        <v>1.0420919607271313</v>
      </c>
      <c r="E165" s="643">
        <f t="shared" si="9"/>
        <v>1.3695029308939883</v>
      </c>
      <c r="F165" s="643">
        <f t="shared" si="9"/>
        <v>0.29216342302436266</v>
      </c>
      <c r="G165" s="643">
        <f t="shared" si="9"/>
        <v>0.5154639175257731</v>
      </c>
      <c r="H165" s="643">
        <f t="shared" si="9"/>
        <v>0.5488850771869639</v>
      </c>
    </row>
    <row r="166" spans="2:8" ht="30" customHeight="1" thickBot="1">
      <c r="B166" s="329" t="s">
        <v>727</v>
      </c>
      <c r="C166" s="644"/>
      <c r="D166" s="644"/>
      <c r="E166" s="644"/>
      <c r="F166" s="644"/>
      <c r="G166" s="644"/>
      <c r="H166" s="644"/>
    </row>
    <row r="167" ht="21.75" customHeight="1">
      <c r="B167" s="335" t="s">
        <v>719</v>
      </c>
    </row>
    <row r="168" spans="2:3" ht="21.75" customHeight="1">
      <c r="B168" s="377"/>
      <c r="C168" s="9"/>
    </row>
    <row r="169" spans="2:8" ht="19.5" customHeight="1">
      <c r="B169" s="339" t="s">
        <v>728</v>
      </c>
      <c r="C169" s="339"/>
      <c r="D169" s="339"/>
      <c r="E169" s="339"/>
      <c r="F169" s="339"/>
      <c r="G169" s="339"/>
      <c r="H169" s="339"/>
    </row>
    <row r="170" ht="4.5" customHeight="1"/>
  </sheetData>
  <mergeCells count="340">
    <mergeCell ref="H158:H159"/>
    <mergeCell ref="C158:C159"/>
    <mergeCell ref="D158:D159"/>
    <mergeCell ref="E158:E159"/>
    <mergeCell ref="F158:F159"/>
    <mergeCell ref="H161:H162"/>
    <mergeCell ref="C78:C79"/>
    <mergeCell ref="D78:D79"/>
    <mergeCell ref="F78:F79"/>
    <mergeCell ref="C161:C162"/>
    <mergeCell ref="D161:D162"/>
    <mergeCell ref="E161:E162"/>
    <mergeCell ref="F161:F162"/>
    <mergeCell ref="H143:H144"/>
    <mergeCell ref="G158:G159"/>
    <mergeCell ref="C69:C70"/>
    <mergeCell ref="G78:G79"/>
    <mergeCell ref="F147:F148"/>
    <mergeCell ref="G161:G162"/>
    <mergeCell ref="E152:E153"/>
    <mergeCell ref="F152:F153"/>
    <mergeCell ref="G152:G153"/>
    <mergeCell ref="G141:G142"/>
    <mergeCell ref="E149:E150"/>
    <mergeCell ref="E141:E142"/>
    <mergeCell ref="H152:H153"/>
    <mergeCell ref="F149:F150"/>
    <mergeCell ref="G149:G150"/>
    <mergeCell ref="H149:H150"/>
    <mergeCell ref="H141:H142"/>
    <mergeCell ref="G147:G148"/>
    <mergeCell ref="H147:H148"/>
    <mergeCell ref="H145:H146"/>
    <mergeCell ref="B141:B142"/>
    <mergeCell ref="C139:C140"/>
    <mergeCell ref="C141:C142"/>
    <mergeCell ref="D141:D142"/>
    <mergeCell ref="E147:E148"/>
    <mergeCell ref="E145:E146"/>
    <mergeCell ref="D130:D131"/>
    <mergeCell ref="C110:C111"/>
    <mergeCell ref="D110:D111"/>
    <mergeCell ref="C126:C127"/>
    <mergeCell ref="D126:D127"/>
    <mergeCell ref="E135:E136"/>
    <mergeCell ref="E126:E127"/>
    <mergeCell ref="E124:E125"/>
    <mergeCell ref="D69:D70"/>
    <mergeCell ref="C115:C116"/>
    <mergeCell ref="C124:C125"/>
    <mergeCell ref="C75:C76"/>
    <mergeCell ref="D75:D76"/>
    <mergeCell ref="D124:D125"/>
    <mergeCell ref="D117:D118"/>
    <mergeCell ref="C112:C113"/>
    <mergeCell ref="D112:D113"/>
    <mergeCell ref="C82:C83"/>
    <mergeCell ref="B58:B59"/>
    <mergeCell ref="C149:C150"/>
    <mergeCell ref="D149:D150"/>
    <mergeCell ref="C66:C67"/>
    <mergeCell ref="D66:D67"/>
    <mergeCell ref="C143:C144"/>
    <mergeCell ref="D143:D144"/>
    <mergeCell ref="C130:C131"/>
    <mergeCell ref="C106:C107"/>
    <mergeCell ref="D106:D107"/>
    <mergeCell ref="G135:G136"/>
    <mergeCell ref="C133:C134"/>
    <mergeCell ref="D139:D140"/>
    <mergeCell ref="C135:C136"/>
    <mergeCell ref="D135:D136"/>
    <mergeCell ref="C137:C138"/>
    <mergeCell ref="D133:D134"/>
    <mergeCell ref="D137:D138"/>
    <mergeCell ref="F139:F140"/>
    <mergeCell ref="E139:E140"/>
    <mergeCell ref="F135:F136"/>
    <mergeCell ref="G154:G155"/>
    <mergeCell ref="H154:H155"/>
    <mergeCell ref="E154:E155"/>
    <mergeCell ref="F154:F155"/>
    <mergeCell ref="G145:G146"/>
    <mergeCell ref="E137:E138"/>
    <mergeCell ref="F143:F144"/>
    <mergeCell ref="G137:G138"/>
    <mergeCell ref="G139:G140"/>
    <mergeCell ref="C154:C155"/>
    <mergeCell ref="D154:D155"/>
    <mergeCell ref="C145:C146"/>
    <mergeCell ref="D145:D146"/>
    <mergeCell ref="C147:C148"/>
    <mergeCell ref="D147:D148"/>
    <mergeCell ref="C152:C153"/>
    <mergeCell ref="D152:D153"/>
    <mergeCell ref="G130:G131"/>
    <mergeCell ref="E130:E131"/>
    <mergeCell ref="F130:F131"/>
    <mergeCell ref="F126:F127"/>
    <mergeCell ref="F64:F65"/>
    <mergeCell ref="E82:E83"/>
    <mergeCell ref="F82:F83"/>
    <mergeCell ref="E110:E111"/>
    <mergeCell ref="F110:F111"/>
    <mergeCell ref="E78:E79"/>
    <mergeCell ref="E64:E65"/>
    <mergeCell ref="E75:E76"/>
    <mergeCell ref="F75:F76"/>
    <mergeCell ref="F69:F70"/>
    <mergeCell ref="G54:G55"/>
    <mergeCell ref="H54:H55"/>
    <mergeCell ref="G56:G57"/>
    <mergeCell ref="G60:G61"/>
    <mergeCell ref="H60:H61"/>
    <mergeCell ref="G58:G59"/>
    <mergeCell ref="H58:H59"/>
    <mergeCell ref="H56:H57"/>
    <mergeCell ref="G110:G111"/>
    <mergeCell ref="H62:H63"/>
    <mergeCell ref="G62:G63"/>
    <mergeCell ref="G69:G70"/>
    <mergeCell ref="H71:H72"/>
    <mergeCell ref="G75:G76"/>
    <mergeCell ref="H69:H70"/>
    <mergeCell ref="G71:G72"/>
    <mergeCell ref="E143:E144"/>
    <mergeCell ref="G124:G125"/>
    <mergeCell ref="H124:H125"/>
    <mergeCell ref="G128:G129"/>
    <mergeCell ref="H128:H129"/>
    <mergeCell ref="G126:G127"/>
    <mergeCell ref="H126:H127"/>
    <mergeCell ref="H137:H138"/>
    <mergeCell ref="F137:F138"/>
    <mergeCell ref="G143:G144"/>
    <mergeCell ref="G121:G122"/>
    <mergeCell ref="H121:H122"/>
    <mergeCell ref="C38:C39"/>
    <mergeCell ref="D38:D39"/>
    <mergeCell ref="F71:F72"/>
    <mergeCell ref="G64:G65"/>
    <mergeCell ref="H64:H65"/>
    <mergeCell ref="G66:G67"/>
    <mergeCell ref="H66:H67"/>
    <mergeCell ref="G108:G109"/>
    <mergeCell ref="C121:C122"/>
    <mergeCell ref="D121:D122"/>
    <mergeCell ref="E121:E122"/>
    <mergeCell ref="F121:F122"/>
    <mergeCell ref="G117:G118"/>
    <mergeCell ref="H117:H118"/>
    <mergeCell ref="G38:G39"/>
    <mergeCell ref="H38:H39"/>
    <mergeCell ref="H78:H79"/>
    <mergeCell ref="G73:G74"/>
    <mergeCell ref="H73:H74"/>
    <mergeCell ref="H75:H76"/>
    <mergeCell ref="H110:H111"/>
    <mergeCell ref="G112:G113"/>
    <mergeCell ref="G119:G120"/>
    <mergeCell ref="H119:H120"/>
    <mergeCell ref="E119:E120"/>
    <mergeCell ref="F119:F120"/>
    <mergeCell ref="D82:D83"/>
    <mergeCell ref="C108:C109"/>
    <mergeCell ref="D108:D109"/>
    <mergeCell ref="H34:H35"/>
    <mergeCell ref="G36:G37"/>
    <mergeCell ref="H36:H37"/>
    <mergeCell ref="C36:C37"/>
    <mergeCell ref="D36:D37"/>
    <mergeCell ref="F34:F35"/>
    <mergeCell ref="E36:E37"/>
    <mergeCell ref="F36:F37"/>
    <mergeCell ref="G34:G35"/>
    <mergeCell ref="C34:C35"/>
    <mergeCell ref="C41:C42"/>
    <mergeCell ref="D41:D42"/>
    <mergeCell ref="E41:E42"/>
    <mergeCell ref="F38:F39"/>
    <mergeCell ref="E43:E44"/>
    <mergeCell ref="D34:D35"/>
    <mergeCell ref="E34:E35"/>
    <mergeCell ref="E38:E39"/>
    <mergeCell ref="E45:E46"/>
    <mergeCell ref="E47:E48"/>
    <mergeCell ref="E52:E53"/>
    <mergeCell ref="E50:E51"/>
    <mergeCell ref="H27:H28"/>
    <mergeCell ref="G29:G30"/>
    <mergeCell ref="H29:H30"/>
    <mergeCell ref="G32:G33"/>
    <mergeCell ref="H32:H33"/>
    <mergeCell ref="G27:G28"/>
    <mergeCell ref="C29:C30"/>
    <mergeCell ref="D29:D30"/>
    <mergeCell ref="E29:E30"/>
    <mergeCell ref="F29:F30"/>
    <mergeCell ref="C32:C33"/>
    <mergeCell ref="D32:D33"/>
    <mergeCell ref="E32:E33"/>
    <mergeCell ref="F32:F33"/>
    <mergeCell ref="C27:C28"/>
    <mergeCell ref="D27:D28"/>
    <mergeCell ref="E27:E28"/>
    <mergeCell ref="F27:F28"/>
    <mergeCell ref="G23:G24"/>
    <mergeCell ref="H23:H24"/>
    <mergeCell ref="C25:C26"/>
    <mergeCell ref="D25:D26"/>
    <mergeCell ref="E25:E26"/>
    <mergeCell ref="F25:F26"/>
    <mergeCell ref="G25:G26"/>
    <mergeCell ref="H25:H26"/>
    <mergeCell ref="C23:C24"/>
    <mergeCell ref="D23:D24"/>
    <mergeCell ref="G165:G166"/>
    <mergeCell ref="H165:H166"/>
    <mergeCell ref="G82:G83"/>
    <mergeCell ref="H82:H83"/>
    <mergeCell ref="G163:G164"/>
    <mergeCell ref="H163:H164"/>
    <mergeCell ref="G106:G107"/>
    <mergeCell ref="H106:H107"/>
    <mergeCell ref="G115:G116"/>
    <mergeCell ref="H115:H116"/>
    <mergeCell ref="C165:C166"/>
    <mergeCell ref="D165:D166"/>
    <mergeCell ref="E165:E166"/>
    <mergeCell ref="F165:F166"/>
    <mergeCell ref="C163:C164"/>
    <mergeCell ref="D163:D164"/>
    <mergeCell ref="E163:E164"/>
    <mergeCell ref="F163:F164"/>
    <mergeCell ref="A1:J1"/>
    <mergeCell ref="B2:I2"/>
    <mergeCell ref="C80:C81"/>
    <mergeCell ref="D80:D81"/>
    <mergeCell ref="E80:E81"/>
    <mergeCell ref="F80:F81"/>
    <mergeCell ref="G80:G81"/>
    <mergeCell ref="H80:H81"/>
    <mergeCell ref="E23:E24"/>
    <mergeCell ref="F23:F24"/>
    <mergeCell ref="G43:G44"/>
    <mergeCell ref="H43:H44"/>
    <mergeCell ref="F43:F44"/>
    <mergeCell ref="G41:G42"/>
    <mergeCell ref="F41:F42"/>
    <mergeCell ref="H41:H42"/>
    <mergeCell ref="C47:C48"/>
    <mergeCell ref="D47:D48"/>
    <mergeCell ref="C43:C44"/>
    <mergeCell ref="D43:D44"/>
    <mergeCell ref="C45:C46"/>
    <mergeCell ref="D45:D46"/>
    <mergeCell ref="C50:C51"/>
    <mergeCell ref="D50:D51"/>
    <mergeCell ref="C52:C53"/>
    <mergeCell ref="D52:D53"/>
    <mergeCell ref="C54:C55"/>
    <mergeCell ref="D54:D55"/>
    <mergeCell ref="C56:C57"/>
    <mergeCell ref="D56:D57"/>
    <mergeCell ref="H52:H53"/>
    <mergeCell ref="G52:G53"/>
    <mergeCell ref="F45:F46"/>
    <mergeCell ref="G50:G51"/>
    <mergeCell ref="H50:H51"/>
    <mergeCell ref="G45:G46"/>
    <mergeCell ref="H45:H46"/>
    <mergeCell ref="F47:F48"/>
    <mergeCell ref="G47:G48"/>
    <mergeCell ref="H47:H48"/>
    <mergeCell ref="F50:F51"/>
    <mergeCell ref="F54:F55"/>
    <mergeCell ref="F52:F53"/>
    <mergeCell ref="E54:E55"/>
    <mergeCell ref="C60:C61"/>
    <mergeCell ref="D60:D61"/>
    <mergeCell ref="C58:C59"/>
    <mergeCell ref="D58:D59"/>
    <mergeCell ref="C71:C72"/>
    <mergeCell ref="D71:D72"/>
    <mergeCell ref="E71:E72"/>
    <mergeCell ref="C62:C63"/>
    <mergeCell ref="D62:D63"/>
    <mergeCell ref="C64:C65"/>
    <mergeCell ref="D64:D65"/>
    <mergeCell ref="E66:E67"/>
    <mergeCell ref="E69:E70"/>
    <mergeCell ref="E62:E63"/>
    <mergeCell ref="E73:E74"/>
    <mergeCell ref="F73:F74"/>
    <mergeCell ref="F56:F57"/>
    <mergeCell ref="F62:F63"/>
    <mergeCell ref="E60:E61"/>
    <mergeCell ref="F60:F61"/>
    <mergeCell ref="F58:F59"/>
    <mergeCell ref="F66:F67"/>
    <mergeCell ref="E56:E57"/>
    <mergeCell ref="E58:E59"/>
    <mergeCell ref="H130:H131"/>
    <mergeCell ref="E128:E129"/>
    <mergeCell ref="F128:F129"/>
    <mergeCell ref="E106:E107"/>
    <mergeCell ref="F106:F107"/>
    <mergeCell ref="E112:E113"/>
    <mergeCell ref="F112:F113"/>
    <mergeCell ref="H108:H109"/>
    <mergeCell ref="H112:H113"/>
    <mergeCell ref="E108:E109"/>
    <mergeCell ref="G133:G134"/>
    <mergeCell ref="G156:G157"/>
    <mergeCell ref="H156:H157"/>
    <mergeCell ref="E156:E157"/>
    <mergeCell ref="F156:F157"/>
    <mergeCell ref="H135:H136"/>
    <mergeCell ref="H133:H134"/>
    <mergeCell ref="F145:F146"/>
    <mergeCell ref="H139:H140"/>
    <mergeCell ref="F141:F142"/>
    <mergeCell ref="F108:F109"/>
    <mergeCell ref="E133:E134"/>
    <mergeCell ref="F133:F134"/>
    <mergeCell ref="E115:E116"/>
    <mergeCell ref="F115:F116"/>
    <mergeCell ref="E117:E118"/>
    <mergeCell ref="F117:F118"/>
    <mergeCell ref="F124:F125"/>
    <mergeCell ref="C73:C74"/>
    <mergeCell ref="D73:D74"/>
    <mergeCell ref="C156:C157"/>
    <mergeCell ref="D156:D157"/>
    <mergeCell ref="C128:C129"/>
    <mergeCell ref="D128:D129"/>
    <mergeCell ref="D115:D116"/>
    <mergeCell ref="C119:C120"/>
    <mergeCell ref="D119:D120"/>
    <mergeCell ref="C117:C11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  <rowBreaks count="1" manualBreakCount="1">
    <brk id="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showGridLines="0" zoomScaleSheetLayoutView="100" workbookViewId="0" topLeftCell="A1">
      <selection activeCell="A1" sqref="A1:J1"/>
    </sheetView>
  </sheetViews>
  <sheetFormatPr defaultColWidth="9.00390625" defaultRowHeight="16.5"/>
  <cols>
    <col min="1" max="1" width="3.00390625" style="0" customWidth="1"/>
    <col min="3" max="3" width="12.625" style="0" customWidth="1"/>
    <col min="4" max="4" width="8.625" style="0" customWidth="1"/>
    <col min="5" max="6" width="7.625" style="0" customWidth="1"/>
    <col min="7" max="9" width="12.625" style="0" customWidth="1"/>
    <col min="10" max="10" width="2.625" style="0" customWidth="1"/>
  </cols>
  <sheetData>
    <row r="1" spans="1:10" ht="49.5" customHeight="1">
      <c r="A1" s="617" t="s">
        <v>454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2:10" ht="102" customHeight="1">
      <c r="B2" s="619" t="s">
        <v>678</v>
      </c>
      <c r="C2" s="671"/>
      <c r="D2" s="671"/>
      <c r="E2" s="671"/>
      <c r="F2" s="671"/>
      <c r="G2" s="671"/>
      <c r="H2" s="671"/>
      <c r="I2" s="671"/>
      <c r="J2" s="14"/>
    </row>
    <row r="21" ht="4.5" customHeight="1"/>
    <row r="36" ht="9.75" customHeight="1"/>
    <row r="37" ht="9.75" customHeight="1"/>
    <row r="38" ht="9.75" customHeight="1"/>
    <row r="39" ht="9.75" customHeight="1"/>
    <row r="43" spans="2:10" ht="16.5">
      <c r="B43" s="339" t="s">
        <v>416</v>
      </c>
      <c r="C43" s="339"/>
      <c r="D43" s="339"/>
      <c r="E43" s="339"/>
      <c r="F43" s="339"/>
      <c r="G43" s="339"/>
      <c r="H43" s="339"/>
      <c r="I43" s="339"/>
      <c r="J43" s="16"/>
    </row>
    <row r="44" ht="4.5" customHeight="1"/>
    <row r="45" spans="2:9" ht="30" customHeight="1">
      <c r="B45" s="293" t="s">
        <v>729</v>
      </c>
      <c r="C45" s="294"/>
      <c r="D45" s="294"/>
      <c r="E45" s="294"/>
      <c r="F45" s="294"/>
      <c r="G45" s="294"/>
      <c r="H45" s="294"/>
      <c r="I45" s="294"/>
    </row>
    <row r="46" spans="2:9" ht="21.75" thickBot="1">
      <c r="B46" s="295" t="s">
        <v>481</v>
      </c>
      <c r="C46" s="294"/>
      <c r="D46" s="294"/>
      <c r="E46" s="294"/>
      <c r="F46" s="294"/>
      <c r="G46" s="294"/>
      <c r="H46" s="294"/>
      <c r="I46" s="294"/>
    </row>
    <row r="47" spans="2:9" ht="19.5" customHeight="1">
      <c r="B47" s="554" t="s">
        <v>298</v>
      </c>
      <c r="C47" s="382" t="s">
        <v>614</v>
      </c>
      <c r="D47" s="689" t="s">
        <v>730</v>
      </c>
      <c r="E47" s="579"/>
      <c r="F47" s="580"/>
      <c r="G47" s="382" t="s">
        <v>615</v>
      </c>
      <c r="H47" s="340" t="s">
        <v>616</v>
      </c>
      <c r="I47" s="325" t="s">
        <v>396</v>
      </c>
    </row>
    <row r="48" spans="2:9" ht="19.5" customHeight="1">
      <c r="B48" s="555"/>
      <c r="C48" s="392" t="s">
        <v>617</v>
      </c>
      <c r="D48" s="690"/>
      <c r="E48" s="691"/>
      <c r="F48" s="692"/>
      <c r="G48" s="343" t="s">
        <v>618</v>
      </c>
      <c r="H48" s="343" t="s">
        <v>395</v>
      </c>
      <c r="I48" s="393" t="s">
        <v>619</v>
      </c>
    </row>
    <row r="49" spans="2:9" ht="19.5" customHeight="1">
      <c r="B49" s="555"/>
      <c r="C49" s="394" t="s">
        <v>414</v>
      </c>
      <c r="D49" s="695" t="s">
        <v>465</v>
      </c>
      <c r="E49" s="696"/>
      <c r="F49" s="697"/>
      <c r="G49" s="395" t="s">
        <v>731</v>
      </c>
      <c r="H49" s="396" t="s">
        <v>479</v>
      </c>
      <c r="I49" s="365" t="s">
        <v>466</v>
      </c>
    </row>
    <row r="50" spans="2:9" ht="19.5" customHeight="1">
      <c r="B50" s="555"/>
      <c r="C50" s="397" t="s">
        <v>467</v>
      </c>
      <c r="D50" s="698"/>
      <c r="E50" s="699"/>
      <c r="F50" s="700"/>
      <c r="G50" s="397" t="s">
        <v>414</v>
      </c>
      <c r="H50" s="397" t="s">
        <v>466</v>
      </c>
      <c r="I50" s="398"/>
    </row>
    <row r="51" spans="2:9" ht="19.5" customHeight="1">
      <c r="B51" s="660" t="s">
        <v>732</v>
      </c>
      <c r="C51" s="693" t="s">
        <v>468</v>
      </c>
      <c r="D51" s="292" t="s">
        <v>196</v>
      </c>
      <c r="E51" s="292" t="s">
        <v>469</v>
      </c>
      <c r="F51" s="399" t="s">
        <v>470</v>
      </c>
      <c r="G51" s="557" t="s">
        <v>423</v>
      </c>
      <c r="H51" s="557" t="s">
        <v>424</v>
      </c>
      <c r="I51" s="400"/>
    </row>
    <row r="52" spans="2:9" ht="19.5" customHeight="1">
      <c r="B52" s="552"/>
      <c r="C52" s="693"/>
      <c r="D52" s="397" t="s">
        <v>471</v>
      </c>
      <c r="E52" s="397" t="s">
        <v>472</v>
      </c>
      <c r="F52" s="365" t="s">
        <v>473</v>
      </c>
      <c r="G52" s="557"/>
      <c r="H52" s="557"/>
      <c r="I52" s="701" t="s">
        <v>425</v>
      </c>
    </row>
    <row r="53" spans="2:9" ht="21.75" customHeight="1" thickBot="1">
      <c r="B53" s="553"/>
      <c r="C53" s="694"/>
      <c r="D53" s="288" t="s">
        <v>205</v>
      </c>
      <c r="E53" s="288" t="s">
        <v>421</v>
      </c>
      <c r="F53" s="305" t="s">
        <v>422</v>
      </c>
      <c r="G53" s="558"/>
      <c r="H53" s="558"/>
      <c r="I53" s="702"/>
    </row>
    <row r="54" spans="2:9" ht="27.75" customHeight="1" hidden="1">
      <c r="B54" s="346" t="s">
        <v>383</v>
      </c>
      <c r="C54" s="2">
        <v>344</v>
      </c>
      <c r="D54" s="2">
        <v>203</v>
      </c>
      <c r="E54" s="2">
        <v>200</v>
      </c>
      <c r="F54" s="2">
        <v>3</v>
      </c>
      <c r="G54" s="2">
        <v>140</v>
      </c>
      <c r="H54" s="3">
        <v>59.12</v>
      </c>
      <c r="I54" s="5">
        <v>1.53</v>
      </c>
    </row>
    <row r="55" spans="2:9" ht="27" customHeight="1" hidden="1">
      <c r="B55" s="309" t="s">
        <v>333</v>
      </c>
      <c r="C55" s="2">
        <v>346</v>
      </c>
      <c r="D55" s="2">
        <v>202</v>
      </c>
      <c r="E55" s="2">
        <v>198</v>
      </c>
      <c r="F55" s="2">
        <v>4</v>
      </c>
      <c r="G55" s="2">
        <v>144</v>
      </c>
      <c r="H55" s="3">
        <v>58.26</v>
      </c>
      <c r="I55" s="5">
        <v>1.89</v>
      </c>
    </row>
    <row r="56" spans="2:9" ht="34.5" customHeight="1" hidden="1">
      <c r="B56" s="309" t="s">
        <v>247</v>
      </c>
      <c r="C56" s="2">
        <v>348</v>
      </c>
      <c r="D56" s="2">
        <v>207</v>
      </c>
      <c r="E56" s="2">
        <v>201</v>
      </c>
      <c r="F56" s="2">
        <v>7</v>
      </c>
      <c r="G56" s="2">
        <v>141</v>
      </c>
      <c r="H56" s="3">
        <v>59.57</v>
      </c>
      <c r="I56" s="5">
        <v>3.25</v>
      </c>
    </row>
    <row r="57" spans="2:9" ht="9.75" customHeight="1" hidden="1">
      <c r="B57" s="309"/>
      <c r="C57" s="307"/>
      <c r="D57" s="2"/>
      <c r="E57" s="2"/>
      <c r="F57" s="2"/>
      <c r="G57" s="2"/>
      <c r="H57" s="3"/>
      <c r="I57" s="5"/>
    </row>
    <row r="58" spans="2:9" ht="34.5" customHeight="1" hidden="1">
      <c r="B58" s="309" t="s">
        <v>249</v>
      </c>
      <c r="C58" s="314">
        <v>349</v>
      </c>
      <c r="D58" s="2">
        <v>205</v>
      </c>
      <c r="E58" s="2">
        <v>198</v>
      </c>
      <c r="F58" s="2">
        <v>7</v>
      </c>
      <c r="G58" s="2">
        <v>145</v>
      </c>
      <c r="H58" s="3">
        <v>58.62</v>
      </c>
      <c r="I58" s="5">
        <v>3.28</v>
      </c>
    </row>
    <row r="59" spans="2:9" ht="34.5" customHeight="1" hidden="1">
      <c r="B59" s="309" t="s">
        <v>251</v>
      </c>
      <c r="C59" s="314">
        <v>352</v>
      </c>
      <c r="D59" s="2">
        <v>205</v>
      </c>
      <c r="E59" s="2">
        <v>198</v>
      </c>
      <c r="F59" s="2">
        <v>7</v>
      </c>
      <c r="G59" s="2">
        <v>147</v>
      </c>
      <c r="H59" s="3">
        <v>58.19</v>
      </c>
      <c r="I59" s="5">
        <v>3.44</v>
      </c>
    </row>
    <row r="60" spans="2:9" ht="34.5" customHeight="1">
      <c r="B60" s="309" t="s">
        <v>253</v>
      </c>
      <c r="C60" s="314">
        <v>352</v>
      </c>
      <c r="D60" s="2">
        <v>203</v>
      </c>
      <c r="E60" s="2">
        <v>196</v>
      </c>
      <c r="F60" s="2">
        <v>7</v>
      </c>
      <c r="G60" s="2">
        <v>149</v>
      </c>
      <c r="H60" s="3">
        <v>57.79</v>
      </c>
      <c r="I60" s="5">
        <v>3.45</v>
      </c>
    </row>
    <row r="61" spans="2:9" ht="34.5" customHeight="1">
      <c r="B61" s="309" t="s">
        <v>255</v>
      </c>
      <c r="C61" s="314">
        <v>357</v>
      </c>
      <c r="D61" s="2">
        <v>202</v>
      </c>
      <c r="E61" s="2">
        <v>195</v>
      </c>
      <c r="F61" s="2">
        <v>7</v>
      </c>
      <c r="G61" s="2">
        <v>155</v>
      </c>
      <c r="H61" s="3">
        <v>56.7</v>
      </c>
      <c r="I61" s="5">
        <v>3.63</v>
      </c>
    </row>
    <row r="62" spans="2:9" ht="34.5" customHeight="1">
      <c r="B62" s="309" t="s">
        <v>257</v>
      </c>
      <c r="C62" s="314">
        <v>360</v>
      </c>
      <c r="D62" s="2">
        <v>204</v>
      </c>
      <c r="E62" s="2">
        <v>194</v>
      </c>
      <c r="F62" s="2">
        <v>10</v>
      </c>
      <c r="G62" s="2">
        <v>155</v>
      </c>
      <c r="H62" s="3">
        <v>56.82</v>
      </c>
      <c r="I62" s="5">
        <v>5.01</v>
      </c>
    </row>
    <row r="63" spans="2:9" ht="34.5" customHeight="1">
      <c r="B63" s="309" t="s">
        <v>259</v>
      </c>
      <c r="C63" s="314">
        <v>362</v>
      </c>
      <c r="D63" s="2">
        <v>204</v>
      </c>
      <c r="E63" s="2">
        <v>193</v>
      </c>
      <c r="F63" s="2">
        <v>11</v>
      </c>
      <c r="G63" s="2">
        <v>159</v>
      </c>
      <c r="H63" s="3">
        <v>56.21</v>
      </c>
      <c r="I63" s="5">
        <v>5.42</v>
      </c>
    </row>
    <row r="64" spans="2:9" ht="34.5" customHeight="1" hidden="1">
      <c r="B64" s="346" t="s">
        <v>209</v>
      </c>
      <c r="C64" s="314">
        <v>362</v>
      </c>
      <c r="D64" s="2">
        <v>204</v>
      </c>
      <c r="E64" s="2">
        <v>192</v>
      </c>
      <c r="F64" s="2">
        <v>11</v>
      </c>
      <c r="G64" s="2">
        <v>159</v>
      </c>
      <c r="H64" s="401">
        <v>56.2</v>
      </c>
      <c r="I64" s="402">
        <v>5.6</v>
      </c>
    </row>
    <row r="65" spans="2:9" ht="34.5" customHeight="1" hidden="1">
      <c r="B65" s="346" t="s">
        <v>211</v>
      </c>
      <c r="C65" s="314">
        <v>362</v>
      </c>
      <c r="D65" s="2">
        <v>203</v>
      </c>
      <c r="E65" s="2">
        <v>192</v>
      </c>
      <c r="F65" s="2">
        <v>11</v>
      </c>
      <c r="G65" s="2">
        <v>160</v>
      </c>
      <c r="H65" s="401">
        <v>56</v>
      </c>
      <c r="I65" s="402">
        <v>5.4</v>
      </c>
    </row>
    <row r="66" spans="2:9" ht="34.5" customHeight="1" hidden="1">
      <c r="B66" s="346" t="s">
        <v>213</v>
      </c>
      <c r="C66" s="314">
        <v>363</v>
      </c>
      <c r="D66" s="2">
        <v>206</v>
      </c>
      <c r="E66" s="2">
        <v>195</v>
      </c>
      <c r="F66" s="2">
        <v>11</v>
      </c>
      <c r="G66" s="2">
        <v>157</v>
      </c>
      <c r="H66" s="401">
        <v>56.7</v>
      </c>
      <c r="I66" s="402">
        <v>5.4</v>
      </c>
    </row>
    <row r="67" spans="2:9" ht="34.5" customHeight="1" hidden="1">
      <c r="B67" s="346" t="s">
        <v>215</v>
      </c>
      <c r="C67" s="314">
        <v>362</v>
      </c>
      <c r="D67" s="2">
        <v>203</v>
      </c>
      <c r="E67" s="2">
        <v>192</v>
      </c>
      <c r="F67" s="2">
        <v>11</v>
      </c>
      <c r="G67" s="2">
        <v>160</v>
      </c>
      <c r="H67" s="401">
        <v>56</v>
      </c>
      <c r="I67" s="402">
        <v>5.3</v>
      </c>
    </row>
    <row r="68" spans="2:9" ht="34.5" customHeight="1">
      <c r="B68" s="309" t="s">
        <v>266</v>
      </c>
      <c r="C68" s="19">
        <v>362</v>
      </c>
      <c r="D68" s="19">
        <v>202</v>
      </c>
      <c r="E68" s="19">
        <v>191</v>
      </c>
      <c r="F68" s="19">
        <v>10</v>
      </c>
      <c r="G68" s="19">
        <v>161</v>
      </c>
      <c r="H68" s="403">
        <v>55.7</v>
      </c>
      <c r="I68" s="403">
        <v>5.2</v>
      </c>
    </row>
    <row r="69" spans="2:9" ht="34.5" customHeight="1" hidden="1">
      <c r="B69" s="309" t="s">
        <v>209</v>
      </c>
      <c r="C69" s="670">
        <v>362</v>
      </c>
      <c r="D69" s="634">
        <v>200</v>
      </c>
      <c r="E69" s="634">
        <v>190</v>
      </c>
      <c r="F69" s="634">
        <v>10</v>
      </c>
      <c r="G69" s="634">
        <v>162</v>
      </c>
      <c r="H69" s="681">
        <v>55.2</v>
      </c>
      <c r="I69" s="681">
        <v>5.2</v>
      </c>
    </row>
    <row r="70" spans="2:9" ht="34.5" customHeight="1" hidden="1">
      <c r="B70" s="309" t="s">
        <v>210</v>
      </c>
      <c r="C70" s="670"/>
      <c r="D70" s="634"/>
      <c r="E70" s="634"/>
      <c r="F70" s="634"/>
      <c r="G70" s="634"/>
      <c r="H70" s="681"/>
      <c r="I70" s="681"/>
    </row>
    <row r="71" spans="2:9" ht="34.5" customHeight="1" hidden="1">
      <c r="B71" s="309" t="s">
        <v>211</v>
      </c>
      <c r="C71" s="670">
        <v>362</v>
      </c>
      <c r="D71" s="634">
        <v>199</v>
      </c>
      <c r="E71" s="634">
        <v>189</v>
      </c>
      <c r="F71" s="634">
        <v>10</v>
      </c>
      <c r="G71" s="634">
        <v>162</v>
      </c>
      <c r="H71" s="681">
        <v>55.1</v>
      </c>
      <c r="I71" s="681">
        <v>5.2</v>
      </c>
    </row>
    <row r="72" spans="2:9" ht="34.5" customHeight="1" hidden="1">
      <c r="B72" s="309" t="s">
        <v>212</v>
      </c>
      <c r="C72" s="637"/>
      <c r="D72" s="602"/>
      <c r="E72" s="602"/>
      <c r="F72" s="602"/>
      <c r="G72" s="602"/>
      <c r="H72" s="703"/>
      <c r="I72" s="703"/>
    </row>
    <row r="73" spans="2:9" ht="34.5" customHeight="1" hidden="1">
      <c r="B73" s="309" t="s">
        <v>213</v>
      </c>
      <c r="C73" s="670">
        <v>362</v>
      </c>
      <c r="D73" s="634">
        <v>205</v>
      </c>
      <c r="E73" s="634">
        <v>194</v>
      </c>
      <c r="F73" s="634">
        <v>11</v>
      </c>
      <c r="G73" s="634">
        <v>157</v>
      </c>
      <c r="H73" s="681">
        <v>56.6</v>
      </c>
      <c r="I73" s="681">
        <v>5.2</v>
      </c>
    </row>
    <row r="74" spans="2:9" ht="34.5" customHeight="1" hidden="1">
      <c r="B74" s="309" t="s">
        <v>214</v>
      </c>
      <c r="C74" s="670"/>
      <c r="D74" s="634"/>
      <c r="E74" s="634"/>
      <c r="F74" s="634"/>
      <c r="G74" s="634"/>
      <c r="H74" s="681"/>
      <c r="I74" s="681"/>
    </row>
    <row r="75" spans="2:9" ht="34.5" customHeight="1" hidden="1">
      <c r="B75" s="309" t="s">
        <v>215</v>
      </c>
      <c r="C75" s="670">
        <v>362</v>
      </c>
      <c r="D75" s="634">
        <v>202</v>
      </c>
      <c r="E75" s="634">
        <v>193</v>
      </c>
      <c r="F75" s="634">
        <v>10</v>
      </c>
      <c r="G75" s="634">
        <v>161</v>
      </c>
      <c r="H75" s="681">
        <v>55.7</v>
      </c>
      <c r="I75" s="681">
        <v>5.2</v>
      </c>
    </row>
    <row r="76" spans="2:9" ht="34.5" customHeight="1" hidden="1">
      <c r="B76" s="309" t="s">
        <v>216</v>
      </c>
      <c r="C76" s="670"/>
      <c r="D76" s="634"/>
      <c r="E76" s="634"/>
      <c r="F76" s="634"/>
      <c r="G76" s="634"/>
      <c r="H76" s="681"/>
      <c r="I76" s="681"/>
    </row>
    <row r="77" spans="2:9" ht="34.5" customHeight="1">
      <c r="B77" s="309" t="s">
        <v>272</v>
      </c>
      <c r="C77" s="386">
        <v>364</v>
      </c>
      <c r="D77" s="313">
        <v>205</v>
      </c>
      <c r="E77" s="313">
        <v>195</v>
      </c>
      <c r="F77" s="313">
        <v>9</v>
      </c>
      <c r="G77" s="313">
        <v>160</v>
      </c>
      <c r="H77" s="405">
        <v>56.2</v>
      </c>
      <c r="I77" s="406">
        <v>4.6</v>
      </c>
    </row>
    <row r="78" spans="2:9" ht="31.5" customHeight="1" hidden="1">
      <c r="B78" s="309" t="s">
        <v>274</v>
      </c>
      <c r="C78" s="670">
        <v>363</v>
      </c>
      <c r="D78" s="634">
        <v>203</v>
      </c>
      <c r="E78" s="634">
        <v>194</v>
      </c>
      <c r="F78" s="313">
        <v>10</v>
      </c>
      <c r="G78" s="313">
        <v>160</v>
      </c>
      <c r="H78" s="681">
        <v>56</v>
      </c>
      <c r="I78" s="681">
        <v>4.7</v>
      </c>
    </row>
    <row r="79" spans="2:9" ht="31.5" customHeight="1" hidden="1">
      <c r="B79" s="309" t="s">
        <v>210</v>
      </c>
      <c r="C79" s="670"/>
      <c r="D79" s="634"/>
      <c r="E79" s="634"/>
      <c r="F79" s="313"/>
      <c r="G79" s="313"/>
      <c r="H79" s="681"/>
      <c r="I79" s="681"/>
    </row>
    <row r="80" spans="2:9" ht="31.5" customHeight="1" hidden="1">
      <c r="B80" s="309" t="s">
        <v>276</v>
      </c>
      <c r="C80" s="670">
        <v>364</v>
      </c>
      <c r="D80" s="634">
        <v>204</v>
      </c>
      <c r="E80" s="634">
        <v>194</v>
      </c>
      <c r="F80" s="313">
        <v>10</v>
      </c>
      <c r="G80" s="313">
        <v>160</v>
      </c>
      <c r="H80" s="681">
        <v>56.1</v>
      </c>
      <c r="I80" s="681">
        <v>4.7</v>
      </c>
    </row>
    <row r="81" spans="2:9" ht="31.5" customHeight="1" hidden="1">
      <c r="B81" s="309" t="s">
        <v>212</v>
      </c>
      <c r="C81" s="670"/>
      <c r="D81" s="634"/>
      <c r="E81" s="634"/>
      <c r="F81" s="313"/>
      <c r="G81" s="313"/>
      <c r="H81" s="681"/>
      <c r="I81" s="681"/>
    </row>
    <row r="82" spans="2:9" ht="31.5" customHeight="1" hidden="1">
      <c r="B82" s="309" t="s">
        <v>278</v>
      </c>
      <c r="C82" s="670">
        <v>364</v>
      </c>
      <c r="D82" s="634">
        <v>209</v>
      </c>
      <c r="E82" s="634">
        <v>199</v>
      </c>
      <c r="F82" s="313">
        <v>10</v>
      </c>
      <c r="G82" s="313">
        <v>155</v>
      </c>
      <c r="H82" s="681">
        <v>57.4</v>
      </c>
      <c r="I82" s="681">
        <v>4.7</v>
      </c>
    </row>
    <row r="83" spans="2:9" ht="31.5" customHeight="1" hidden="1">
      <c r="B83" s="309" t="s">
        <v>214</v>
      </c>
      <c r="C83" s="670"/>
      <c r="D83" s="634"/>
      <c r="E83" s="634"/>
      <c r="F83" s="313"/>
      <c r="G83" s="313"/>
      <c r="H83" s="681"/>
      <c r="I83" s="681"/>
    </row>
    <row r="84" spans="2:9" ht="31.5" customHeight="1" hidden="1">
      <c r="B84" s="309" t="s">
        <v>280</v>
      </c>
      <c r="C84" s="670">
        <v>365</v>
      </c>
      <c r="D84" s="634">
        <v>201</v>
      </c>
      <c r="E84" s="634">
        <v>193</v>
      </c>
      <c r="F84" s="313">
        <v>9</v>
      </c>
      <c r="G84" s="313">
        <v>164</v>
      </c>
      <c r="H84" s="681">
        <v>55.2</v>
      </c>
      <c r="I84" s="681">
        <v>4.3</v>
      </c>
    </row>
    <row r="85" spans="2:9" ht="31.5" customHeight="1" hidden="1">
      <c r="B85" s="309" t="s">
        <v>216</v>
      </c>
      <c r="C85" s="670"/>
      <c r="D85" s="634"/>
      <c r="E85" s="634"/>
      <c r="F85" s="313"/>
      <c r="G85" s="313"/>
      <c r="H85" s="681"/>
      <c r="I85" s="681"/>
    </row>
    <row r="86" spans="2:9" ht="34.5" customHeight="1">
      <c r="B86" s="309" t="s">
        <v>282</v>
      </c>
      <c r="C86" s="314">
        <v>367</v>
      </c>
      <c r="D86" s="314">
        <v>208</v>
      </c>
      <c r="E86" s="314">
        <v>199</v>
      </c>
      <c r="F86" s="313">
        <v>9</v>
      </c>
      <c r="G86" s="313">
        <v>160</v>
      </c>
      <c r="H86" s="404">
        <v>56.5</v>
      </c>
      <c r="I86" s="404">
        <v>4.3</v>
      </c>
    </row>
    <row r="87" spans="2:9" ht="19.5" customHeight="1" hidden="1">
      <c r="B87" s="309" t="s">
        <v>274</v>
      </c>
      <c r="C87" s="670">
        <v>365</v>
      </c>
      <c r="D87" s="634">
        <v>205</v>
      </c>
      <c r="E87" s="634">
        <v>195</v>
      </c>
      <c r="F87" s="634">
        <v>9</v>
      </c>
      <c r="G87" s="634">
        <v>161</v>
      </c>
      <c r="H87" s="681">
        <v>56</v>
      </c>
      <c r="I87" s="681">
        <v>4.4</v>
      </c>
    </row>
    <row r="88" spans="2:9" ht="19.5" customHeight="1" hidden="1">
      <c r="B88" s="309" t="s">
        <v>210</v>
      </c>
      <c r="C88" s="670"/>
      <c r="D88" s="634"/>
      <c r="E88" s="634"/>
      <c r="F88" s="634"/>
      <c r="G88" s="634"/>
      <c r="H88" s="681"/>
      <c r="I88" s="681"/>
    </row>
    <row r="89" spans="2:9" ht="19.5" customHeight="1" hidden="1">
      <c r="B89" s="309" t="s">
        <v>597</v>
      </c>
      <c r="C89" s="670">
        <v>366</v>
      </c>
      <c r="D89" s="634">
        <v>207</v>
      </c>
      <c r="E89" s="634">
        <v>198</v>
      </c>
      <c r="F89" s="634">
        <v>9</v>
      </c>
      <c r="G89" s="634">
        <v>159</v>
      </c>
      <c r="H89" s="681">
        <v>56.6</v>
      </c>
      <c r="I89" s="681">
        <v>4.4</v>
      </c>
    </row>
    <row r="90" spans="2:9" ht="19.5" customHeight="1" hidden="1">
      <c r="B90" s="407" t="s">
        <v>598</v>
      </c>
      <c r="C90" s="670"/>
      <c r="D90" s="634"/>
      <c r="E90" s="634"/>
      <c r="F90" s="634"/>
      <c r="G90" s="634"/>
      <c r="H90" s="681"/>
      <c r="I90" s="681"/>
    </row>
    <row r="91" spans="2:9" ht="19.5" customHeight="1" hidden="1">
      <c r="B91" s="309" t="s">
        <v>600</v>
      </c>
      <c r="C91" s="670">
        <v>368</v>
      </c>
      <c r="D91" s="634">
        <v>208</v>
      </c>
      <c r="E91" s="634">
        <v>199</v>
      </c>
      <c r="F91" s="634">
        <v>9</v>
      </c>
      <c r="G91" s="634">
        <v>160</v>
      </c>
      <c r="H91" s="681">
        <v>56.5</v>
      </c>
      <c r="I91" s="681">
        <v>4.2</v>
      </c>
    </row>
    <row r="92" spans="2:9" ht="19.5" customHeight="1" hidden="1">
      <c r="B92" s="407" t="s">
        <v>601</v>
      </c>
      <c r="C92" s="670"/>
      <c r="D92" s="634"/>
      <c r="E92" s="634"/>
      <c r="F92" s="634"/>
      <c r="G92" s="634"/>
      <c r="H92" s="681"/>
      <c r="I92" s="681"/>
    </row>
    <row r="93" spans="2:9" ht="34.5" customHeight="1">
      <c r="B93" s="309" t="s">
        <v>284</v>
      </c>
      <c r="C93" s="314">
        <v>370</v>
      </c>
      <c r="D93" s="314">
        <v>214</v>
      </c>
      <c r="E93" s="314">
        <v>205</v>
      </c>
      <c r="F93" s="314">
        <v>9</v>
      </c>
      <c r="G93" s="314">
        <v>156</v>
      </c>
      <c r="H93" s="404">
        <v>57.8</v>
      </c>
      <c r="I93" s="404">
        <v>4.1</v>
      </c>
    </row>
    <row r="94" spans="2:9" ht="19.5" customHeight="1" hidden="1">
      <c r="B94" s="309" t="s">
        <v>597</v>
      </c>
      <c r="C94" s="670">
        <v>369</v>
      </c>
      <c r="D94" s="634">
        <v>211</v>
      </c>
      <c r="E94" s="634">
        <v>202</v>
      </c>
      <c r="F94" s="634">
        <v>9</v>
      </c>
      <c r="G94" s="634">
        <v>158</v>
      </c>
      <c r="H94" s="681">
        <v>57.1</v>
      </c>
      <c r="I94" s="681">
        <v>4.1</v>
      </c>
    </row>
    <row r="95" spans="2:9" ht="19.5" customHeight="1" hidden="1">
      <c r="B95" s="407" t="s">
        <v>598</v>
      </c>
      <c r="C95" s="670"/>
      <c r="D95" s="634"/>
      <c r="E95" s="634"/>
      <c r="F95" s="634"/>
      <c r="G95" s="634"/>
      <c r="H95" s="681"/>
      <c r="I95" s="681"/>
    </row>
    <row r="96" spans="1:10" ht="19.5" customHeight="1" hidden="1">
      <c r="A96" s="9"/>
      <c r="B96" s="309" t="s">
        <v>600</v>
      </c>
      <c r="C96" s="670">
        <v>370</v>
      </c>
      <c r="D96" s="634">
        <v>217</v>
      </c>
      <c r="E96" s="634">
        <v>208</v>
      </c>
      <c r="F96" s="634">
        <v>9</v>
      </c>
      <c r="G96" s="634">
        <v>153</v>
      </c>
      <c r="H96" s="681">
        <v>58.6</v>
      </c>
      <c r="I96" s="681">
        <v>4.1</v>
      </c>
      <c r="J96" s="9"/>
    </row>
    <row r="97" spans="1:10" ht="19.5" customHeight="1" hidden="1">
      <c r="A97" s="9"/>
      <c r="B97" s="407" t="s">
        <v>601</v>
      </c>
      <c r="C97" s="670"/>
      <c r="D97" s="634"/>
      <c r="E97" s="634"/>
      <c r="F97" s="634"/>
      <c r="G97" s="634"/>
      <c r="H97" s="681"/>
      <c r="I97" s="681"/>
      <c r="J97" s="9"/>
    </row>
    <row r="98" spans="1:10" ht="27.75" customHeight="1">
      <c r="A98" s="9"/>
      <c r="B98" s="309" t="s">
        <v>286</v>
      </c>
      <c r="C98" s="386">
        <v>372</v>
      </c>
      <c r="D98" s="314">
        <v>217</v>
      </c>
      <c r="E98" s="314">
        <v>208.5</v>
      </c>
      <c r="F98" s="314">
        <v>9</v>
      </c>
      <c r="G98" s="314">
        <v>155</v>
      </c>
      <c r="H98" s="404">
        <v>58.35</v>
      </c>
      <c r="I98" s="404">
        <v>4.05</v>
      </c>
      <c r="J98" s="9"/>
    </row>
    <row r="99" spans="1:10" ht="19.5" customHeight="1" hidden="1">
      <c r="A99" s="9"/>
      <c r="B99" s="309" t="s">
        <v>597</v>
      </c>
      <c r="C99" s="670">
        <v>371</v>
      </c>
      <c r="D99" s="634">
        <v>216</v>
      </c>
      <c r="E99" s="634">
        <v>208</v>
      </c>
      <c r="F99" s="634">
        <v>9</v>
      </c>
      <c r="G99" s="634">
        <v>155</v>
      </c>
      <c r="H99" s="681">
        <v>58.3</v>
      </c>
      <c r="I99" s="681">
        <v>4</v>
      </c>
      <c r="J99" s="9"/>
    </row>
    <row r="100" spans="1:10" ht="19.5" customHeight="1" hidden="1">
      <c r="A100" s="9"/>
      <c r="B100" s="407" t="s">
        <v>598</v>
      </c>
      <c r="C100" s="670"/>
      <c r="D100" s="634"/>
      <c r="E100" s="634"/>
      <c r="F100" s="634"/>
      <c r="G100" s="634"/>
      <c r="H100" s="681"/>
      <c r="I100" s="681"/>
      <c r="J100" s="9"/>
    </row>
    <row r="101" spans="1:10" ht="19.5" customHeight="1">
      <c r="A101" s="9"/>
      <c r="B101" s="309" t="s">
        <v>600</v>
      </c>
      <c r="C101" s="670">
        <v>373</v>
      </c>
      <c r="D101" s="634">
        <v>218</v>
      </c>
      <c r="E101" s="634">
        <v>209</v>
      </c>
      <c r="F101" s="634">
        <v>9</v>
      </c>
      <c r="G101" s="634">
        <v>155</v>
      </c>
      <c r="H101" s="681">
        <v>58.4</v>
      </c>
      <c r="I101" s="681">
        <v>4.1</v>
      </c>
      <c r="J101" s="9"/>
    </row>
    <row r="102" spans="1:10" ht="19.5" customHeight="1">
      <c r="A102" s="9"/>
      <c r="B102" s="407" t="s">
        <v>601</v>
      </c>
      <c r="C102" s="670"/>
      <c r="D102" s="634"/>
      <c r="E102" s="634"/>
      <c r="F102" s="634"/>
      <c r="G102" s="634"/>
      <c r="H102" s="681"/>
      <c r="I102" s="681"/>
      <c r="J102" s="9"/>
    </row>
    <row r="103" spans="1:10" ht="27.75" customHeight="1">
      <c r="A103" s="9"/>
      <c r="B103" s="309" t="s">
        <v>288</v>
      </c>
      <c r="C103" s="386">
        <v>375.5</v>
      </c>
      <c r="D103" s="314">
        <v>213</v>
      </c>
      <c r="E103" s="314">
        <v>204</v>
      </c>
      <c r="F103" s="314">
        <v>9</v>
      </c>
      <c r="G103" s="314">
        <v>162</v>
      </c>
      <c r="H103" s="404">
        <v>56.75</v>
      </c>
      <c r="I103" s="404">
        <v>4.3</v>
      </c>
      <c r="J103" s="9"/>
    </row>
    <row r="104" spans="1:10" ht="19.5" customHeight="1">
      <c r="A104" s="9"/>
      <c r="B104" s="309" t="s">
        <v>597</v>
      </c>
      <c r="C104" s="670">
        <v>374</v>
      </c>
      <c r="D104" s="634">
        <v>212</v>
      </c>
      <c r="E104" s="634">
        <v>204</v>
      </c>
      <c r="F104" s="634">
        <v>9</v>
      </c>
      <c r="G104" s="634">
        <v>162</v>
      </c>
      <c r="H104" s="681">
        <v>56.6</v>
      </c>
      <c r="I104" s="681">
        <v>4.1</v>
      </c>
      <c r="J104" s="9"/>
    </row>
    <row r="105" spans="1:10" ht="19.5" customHeight="1">
      <c r="A105" s="9"/>
      <c r="B105" s="407" t="s">
        <v>598</v>
      </c>
      <c r="C105" s="670"/>
      <c r="D105" s="634"/>
      <c r="E105" s="634"/>
      <c r="F105" s="634"/>
      <c r="G105" s="634"/>
      <c r="H105" s="681"/>
      <c r="I105" s="681"/>
      <c r="J105" s="9"/>
    </row>
    <row r="106" spans="1:10" ht="19.5" customHeight="1">
      <c r="A106" s="9"/>
      <c r="B106" s="309" t="s">
        <v>600</v>
      </c>
      <c r="C106" s="670">
        <v>377</v>
      </c>
      <c r="D106" s="634">
        <v>215</v>
      </c>
      <c r="E106" s="634">
        <v>205</v>
      </c>
      <c r="F106" s="634">
        <v>10</v>
      </c>
      <c r="G106" s="634">
        <v>162</v>
      </c>
      <c r="H106" s="681">
        <v>56.9</v>
      </c>
      <c r="I106" s="681">
        <v>4.5</v>
      </c>
      <c r="J106" s="9"/>
    </row>
    <row r="107" spans="1:10" ht="19.5" customHeight="1" thickBot="1">
      <c r="A107" s="9"/>
      <c r="B107" s="408" t="s">
        <v>601</v>
      </c>
      <c r="C107" s="677"/>
      <c r="D107" s="674"/>
      <c r="E107" s="674"/>
      <c r="F107" s="674"/>
      <c r="G107" s="674"/>
      <c r="H107" s="682"/>
      <c r="I107" s="682"/>
      <c r="J107" s="351"/>
    </row>
    <row r="108" spans="1:10" ht="19.5" customHeight="1">
      <c r="A108" s="9"/>
      <c r="B108" s="409"/>
      <c r="C108" s="314"/>
      <c r="D108" s="314"/>
      <c r="E108" s="314"/>
      <c r="F108" s="314"/>
      <c r="G108" s="314"/>
      <c r="H108" s="404"/>
      <c r="I108" s="404"/>
      <c r="J108" s="9"/>
    </row>
    <row r="109" spans="2:3" ht="18" customHeight="1">
      <c r="B109" s="352" t="s">
        <v>733</v>
      </c>
      <c r="C109" s="9"/>
    </row>
    <row r="110" ht="18" customHeight="1">
      <c r="B110" s="337" t="s">
        <v>734</v>
      </c>
    </row>
    <row r="111" ht="18" customHeight="1">
      <c r="B111" s="337"/>
    </row>
    <row r="112" ht="18" customHeight="1">
      <c r="B112" s="337"/>
    </row>
    <row r="113" ht="18" customHeight="1">
      <c r="B113" s="337"/>
    </row>
    <row r="114" spans="2:9" ht="19.5" customHeight="1">
      <c r="B114" s="339" t="s">
        <v>620</v>
      </c>
      <c r="C114" s="339"/>
      <c r="D114" s="339"/>
      <c r="E114" s="339"/>
      <c r="F114" s="339"/>
      <c r="G114" s="339"/>
      <c r="H114" s="339"/>
      <c r="I114" s="339"/>
    </row>
    <row r="115" spans="3:9" ht="30" customHeight="1">
      <c r="C115" s="293" t="s">
        <v>735</v>
      </c>
      <c r="D115" s="294"/>
      <c r="E115" s="294"/>
      <c r="F115" s="339"/>
      <c r="G115" s="294"/>
      <c r="H115" s="294"/>
      <c r="I115" s="410" t="s">
        <v>621</v>
      </c>
    </row>
    <row r="116" spans="2:9" ht="30" customHeight="1" thickBot="1">
      <c r="B116" s="411"/>
      <c r="C116" s="295" t="s">
        <v>596</v>
      </c>
      <c r="D116" s="412"/>
      <c r="E116" s="294"/>
      <c r="F116" s="412"/>
      <c r="G116" s="294"/>
      <c r="H116" s="294"/>
      <c r="I116" s="20" t="s">
        <v>474</v>
      </c>
    </row>
    <row r="117" spans="2:9" ht="19.5" customHeight="1">
      <c r="B117" s="554" t="s">
        <v>298</v>
      </c>
      <c r="C117" s="707" t="s">
        <v>397</v>
      </c>
      <c r="D117" s="283" t="s">
        <v>622</v>
      </c>
      <c r="E117" s="578" t="s">
        <v>623</v>
      </c>
      <c r="F117" s="579"/>
      <c r="G117" s="579"/>
      <c r="H117" s="580"/>
      <c r="I117" s="578" t="s">
        <v>399</v>
      </c>
    </row>
    <row r="118" spans="2:9" ht="19.5" customHeight="1">
      <c r="B118" s="555"/>
      <c r="C118" s="708"/>
      <c r="D118" s="285" t="s">
        <v>398</v>
      </c>
      <c r="E118" s="704" t="s">
        <v>418</v>
      </c>
      <c r="F118" s="705"/>
      <c r="G118" s="705"/>
      <c r="H118" s="706"/>
      <c r="I118" s="690"/>
    </row>
    <row r="119" spans="2:9" ht="19.5" customHeight="1">
      <c r="B119" s="555"/>
      <c r="C119" s="708"/>
      <c r="D119" s="557" t="s">
        <v>417</v>
      </c>
      <c r="E119" s="709" t="s">
        <v>196</v>
      </c>
      <c r="F119" s="710"/>
      <c r="G119" s="574" t="s">
        <v>624</v>
      </c>
      <c r="H119" s="574" t="s">
        <v>400</v>
      </c>
      <c r="I119" s="683" t="s">
        <v>420</v>
      </c>
    </row>
    <row r="120" spans="2:9" ht="19.5" customHeight="1">
      <c r="B120" s="552" t="s">
        <v>307</v>
      </c>
      <c r="C120" s="708"/>
      <c r="D120" s="713"/>
      <c r="E120" s="690"/>
      <c r="F120" s="692"/>
      <c r="G120" s="556"/>
      <c r="H120" s="556"/>
      <c r="I120" s="683"/>
    </row>
    <row r="121" spans="2:9" ht="19.5" customHeight="1">
      <c r="B121" s="552"/>
      <c r="C121" s="663" t="s">
        <v>434</v>
      </c>
      <c r="D121" s="713"/>
      <c r="E121" s="683" t="s">
        <v>205</v>
      </c>
      <c r="F121" s="711"/>
      <c r="G121" s="568" t="s">
        <v>625</v>
      </c>
      <c r="H121" s="568" t="s">
        <v>419</v>
      </c>
      <c r="I121" s="683"/>
    </row>
    <row r="122" spans="2:9" ht="19.5" customHeight="1" thickBot="1">
      <c r="B122" s="553"/>
      <c r="C122" s="715"/>
      <c r="D122" s="714"/>
      <c r="E122" s="684"/>
      <c r="F122" s="712"/>
      <c r="G122" s="685"/>
      <c r="H122" s="685"/>
      <c r="I122" s="684"/>
    </row>
    <row r="123" spans="2:9" ht="28.5" customHeight="1" hidden="1">
      <c r="B123" s="346" t="s">
        <v>383</v>
      </c>
      <c r="C123" s="2">
        <v>200</v>
      </c>
      <c r="D123" s="2">
        <v>25</v>
      </c>
      <c r="E123" s="686">
        <v>85</v>
      </c>
      <c r="F123" s="687"/>
      <c r="G123" s="2">
        <v>54</v>
      </c>
      <c r="H123" s="2">
        <v>31</v>
      </c>
      <c r="I123" s="308">
        <v>90</v>
      </c>
    </row>
    <row r="124" spans="2:9" ht="26.25" customHeight="1" hidden="1">
      <c r="B124" s="309" t="s">
        <v>333</v>
      </c>
      <c r="C124" s="2">
        <v>198</v>
      </c>
      <c r="D124" s="2">
        <v>22</v>
      </c>
      <c r="E124" s="641">
        <v>77</v>
      </c>
      <c r="F124" s="678"/>
      <c r="G124" s="2">
        <v>48</v>
      </c>
      <c r="H124" s="2">
        <v>29</v>
      </c>
      <c r="I124" s="308">
        <v>98</v>
      </c>
    </row>
    <row r="125" spans="2:9" ht="34.5" customHeight="1" hidden="1">
      <c r="B125" s="309" t="s">
        <v>247</v>
      </c>
      <c r="C125" s="2">
        <v>201</v>
      </c>
      <c r="D125" s="2">
        <v>21</v>
      </c>
      <c r="E125" s="641">
        <v>76</v>
      </c>
      <c r="F125" s="678"/>
      <c r="G125" s="2">
        <v>48</v>
      </c>
      <c r="H125" s="2">
        <v>27</v>
      </c>
      <c r="I125" s="308">
        <v>104</v>
      </c>
    </row>
    <row r="126" spans="2:9" ht="15" customHeight="1" hidden="1">
      <c r="B126" s="309"/>
      <c r="C126" s="2"/>
      <c r="D126" s="2"/>
      <c r="E126" s="641"/>
      <c r="F126" s="678"/>
      <c r="G126" s="2"/>
      <c r="H126" s="2"/>
      <c r="I126" s="308"/>
    </row>
    <row r="127" spans="2:9" ht="34.5" customHeight="1" hidden="1">
      <c r="B127" s="309" t="s">
        <v>249</v>
      </c>
      <c r="C127" s="314">
        <v>198</v>
      </c>
      <c r="D127" s="314">
        <v>20</v>
      </c>
      <c r="E127" s="641">
        <v>79</v>
      </c>
      <c r="F127" s="678"/>
      <c r="G127" s="2">
        <v>51</v>
      </c>
      <c r="H127" s="2">
        <v>27</v>
      </c>
      <c r="I127" s="308">
        <v>99</v>
      </c>
    </row>
    <row r="128" spans="2:9" ht="34.5" customHeight="1" hidden="1">
      <c r="B128" s="309" t="s">
        <v>251</v>
      </c>
      <c r="C128" s="314">
        <v>198</v>
      </c>
      <c r="D128" s="314">
        <v>20</v>
      </c>
      <c r="E128" s="641">
        <v>75</v>
      </c>
      <c r="F128" s="678"/>
      <c r="G128" s="2">
        <v>49</v>
      </c>
      <c r="H128" s="2">
        <v>25</v>
      </c>
      <c r="I128" s="308">
        <v>103</v>
      </c>
    </row>
    <row r="129" spans="2:9" ht="34.5" customHeight="1">
      <c r="B129" s="309" t="s">
        <v>253</v>
      </c>
      <c r="C129" s="314">
        <v>196</v>
      </c>
      <c r="D129" s="314">
        <v>20</v>
      </c>
      <c r="E129" s="641">
        <v>70</v>
      </c>
      <c r="F129" s="678"/>
      <c r="G129" s="2">
        <v>47</v>
      </c>
      <c r="H129" s="2">
        <v>24</v>
      </c>
      <c r="I129" s="308">
        <v>107</v>
      </c>
    </row>
    <row r="130" spans="2:9" ht="34.5" customHeight="1">
      <c r="B130" s="309" t="s">
        <v>255</v>
      </c>
      <c r="C130" s="314">
        <v>195</v>
      </c>
      <c r="D130" s="314">
        <v>18</v>
      </c>
      <c r="E130" s="641">
        <v>71</v>
      </c>
      <c r="F130" s="678"/>
      <c r="G130" s="2">
        <v>47</v>
      </c>
      <c r="H130" s="2">
        <v>24</v>
      </c>
      <c r="I130" s="308">
        <v>107</v>
      </c>
    </row>
    <row r="131" spans="2:9" ht="34.5" customHeight="1">
      <c r="B131" s="309" t="s">
        <v>257</v>
      </c>
      <c r="C131" s="314">
        <v>194</v>
      </c>
      <c r="D131" s="314">
        <v>17</v>
      </c>
      <c r="E131" s="641">
        <v>71</v>
      </c>
      <c r="F131" s="678"/>
      <c r="G131" s="2">
        <v>49</v>
      </c>
      <c r="H131" s="2">
        <v>22</v>
      </c>
      <c r="I131" s="308">
        <v>107</v>
      </c>
    </row>
    <row r="132" spans="2:9" ht="34.5" customHeight="1">
      <c r="B132" s="309" t="s">
        <v>259</v>
      </c>
      <c r="C132" s="314">
        <v>193</v>
      </c>
      <c r="D132" s="314">
        <v>18</v>
      </c>
      <c r="E132" s="641">
        <v>68</v>
      </c>
      <c r="F132" s="678"/>
      <c r="G132" s="314">
        <v>47</v>
      </c>
      <c r="H132" s="314">
        <v>21</v>
      </c>
      <c r="I132" s="314">
        <v>107</v>
      </c>
    </row>
    <row r="133" spans="2:9" ht="28.5" customHeight="1" hidden="1">
      <c r="B133" s="346" t="s">
        <v>209</v>
      </c>
      <c r="C133" s="314">
        <v>192</v>
      </c>
      <c r="D133" s="314">
        <v>20</v>
      </c>
      <c r="E133" s="641">
        <v>68</v>
      </c>
      <c r="F133" s="678"/>
      <c r="G133" s="314">
        <v>48</v>
      </c>
      <c r="H133" s="314">
        <v>20</v>
      </c>
      <c r="I133" s="314">
        <v>104</v>
      </c>
    </row>
    <row r="134" spans="2:9" ht="28.5" customHeight="1" hidden="1">
      <c r="B134" s="346" t="s">
        <v>211</v>
      </c>
      <c r="C134" s="314">
        <v>192</v>
      </c>
      <c r="D134" s="314">
        <v>20</v>
      </c>
      <c r="E134" s="641">
        <v>69</v>
      </c>
      <c r="F134" s="678"/>
      <c r="G134" s="314">
        <v>45</v>
      </c>
      <c r="H134" s="314">
        <v>24</v>
      </c>
      <c r="I134" s="314">
        <v>103</v>
      </c>
    </row>
    <row r="135" spans="2:9" ht="28.5" customHeight="1" hidden="1">
      <c r="B135" s="346" t="s">
        <v>213</v>
      </c>
      <c r="C135" s="314">
        <v>195</v>
      </c>
      <c r="D135" s="314">
        <v>18</v>
      </c>
      <c r="E135" s="641">
        <v>70</v>
      </c>
      <c r="F135" s="678"/>
      <c r="G135" s="314">
        <v>47</v>
      </c>
      <c r="H135" s="314">
        <v>23</v>
      </c>
      <c r="I135" s="314">
        <v>106</v>
      </c>
    </row>
    <row r="136" spans="2:9" ht="28.5" customHeight="1" hidden="1">
      <c r="B136" s="346" t="s">
        <v>215</v>
      </c>
      <c r="C136" s="314">
        <v>192</v>
      </c>
      <c r="D136" s="314">
        <v>16</v>
      </c>
      <c r="E136" s="641">
        <v>64</v>
      </c>
      <c r="F136" s="678"/>
      <c r="G136" s="314">
        <v>47</v>
      </c>
      <c r="H136" s="314">
        <v>17</v>
      </c>
      <c r="I136" s="314">
        <v>112</v>
      </c>
    </row>
    <row r="137" spans="2:9" ht="34.5" customHeight="1">
      <c r="B137" s="309" t="s">
        <v>266</v>
      </c>
      <c r="C137" s="314">
        <v>191</v>
      </c>
      <c r="D137" s="314">
        <v>19</v>
      </c>
      <c r="E137" s="641">
        <v>63</v>
      </c>
      <c r="F137" s="678"/>
      <c r="G137" s="314">
        <v>44</v>
      </c>
      <c r="H137" s="314">
        <v>19</v>
      </c>
      <c r="I137" s="314">
        <v>109</v>
      </c>
    </row>
    <row r="138" spans="2:9" ht="28.5" customHeight="1" hidden="1">
      <c r="B138" s="309" t="s">
        <v>261</v>
      </c>
      <c r="C138" s="386">
        <v>190</v>
      </c>
      <c r="D138" s="314">
        <v>20</v>
      </c>
      <c r="E138" s="641">
        <v>64</v>
      </c>
      <c r="F138" s="678"/>
      <c r="G138" s="314">
        <v>44</v>
      </c>
      <c r="H138" s="314">
        <v>20</v>
      </c>
      <c r="I138" s="314">
        <v>106</v>
      </c>
    </row>
    <row r="139" spans="2:9" ht="12.75" customHeight="1" hidden="1">
      <c r="B139" s="309" t="s">
        <v>211</v>
      </c>
      <c r="C139" s="670">
        <v>189</v>
      </c>
      <c r="D139" s="634">
        <v>17</v>
      </c>
      <c r="E139" s="634">
        <v>64</v>
      </c>
      <c r="F139" s="688"/>
      <c r="G139" s="634">
        <v>43</v>
      </c>
      <c r="H139" s="634">
        <v>21</v>
      </c>
      <c r="I139" s="634">
        <v>108</v>
      </c>
    </row>
    <row r="140" spans="2:9" ht="12.75" customHeight="1" hidden="1">
      <c r="B140" s="309" t="s">
        <v>212</v>
      </c>
      <c r="C140" s="670"/>
      <c r="D140" s="634"/>
      <c r="E140" s="634"/>
      <c r="F140" s="688"/>
      <c r="G140" s="634"/>
      <c r="H140" s="634"/>
      <c r="I140" s="634"/>
    </row>
    <row r="141" spans="2:9" ht="12.75" customHeight="1" hidden="1">
      <c r="B141" s="309" t="s">
        <v>213</v>
      </c>
      <c r="C141" s="670">
        <v>194</v>
      </c>
      <c r="D141" s="634">
        <v>20</v>
      </c>
      <c r="E141" s="634">
        <v>65</v>
      </c>
      <c r="F141" s="688"/>
      <c r="G141" s="634">
        <v>44</v>
      </c>
      <c r="H141" s="634">
        <v>21</v>
      </c>
      <c r="I141" s="634">
        <v>108</v>
      </c>
    </row>
    <row r="142" spans="2:9" ht="12.75" customHeight="1" hidden="1">
      <c r="B142" s="309" t="s">
        <v>214</v>
      </c>
      <c r="C142" s="670"/>
      <c r="D142" s="634"/>
      <c r="E142" s="634"/>
      <c r="F142" s="688"/>
      <c r="G142" s="634"/>
      <c r="H142" s="634"/>
      <c r="I142" s="634"/>
    </row>
    <row r="143" spans="2:9" ht="12.75" customHeight="1" hidden="1">
      <c r="B143" s="309" t="s">
        <v>215</v>
      </c>
      <c r="C143" s="670">
        <v>193</v>
      </c>
      <c r="D143" s="634">
        <v>19</v>
      </c>
      <c r="E143" s="634">
        <v>61</v>
      </c>
      <c r="F143" s="634"/>
      <c r="G143" s="634">
        <v>43</v>
      </c>
      <c r="H143" s="634">
        <v>18</v>
      </c>
      <c r="I143" s="634">
        <v>113</v>
      </c>
    </row>
    <row r="144" spans="2:9" ht="12.75" customHeight="1" hidden="1">
      <c r="B144" s="309" t="s">
        <v>216</v>
      </c>
      <c r="C144" s="670"/>
      <c r="D144" s="634"/>
      <c r="E144" s="634"/>
      <c r="F144" s="634"/>
      <c r="G144" s="634"/>
      <c r="H144" s="634"/>
      <c r="I144" s="634"/>
    </row>
    <row r="145" spans="2:9" ht="34.5" customHeight="1">
      <c r="B145" s="309" t="s">
        <v>272</v>
      </c>
      <c r="C145" s="386">
        <v>195</v>
      </c>
      <c r="D145" s="314">
        <v>18</v>
      </c>
      <c r="E145" s="641">
        <v>67</v>
      </c>
      <c r="F145" s="680"/>
      <c r="G145" s="314">
        <v>45</v>
      </c>
      <c r="H145" s="314">
        <v>22</v>
      </c>
      <c r="I145" s="314">
        <v>110</v>
      </c>
    </row>
    <row r="146" spans="2:9" ht="13.5" customHeight="1" hidden="1">
      <c r="B146" s="309" t="s">
        <v>274</v>
      </c>
      <c r="C146" s="670">
        <v>194</v>
      </c>
      <c r="D146" s="634">
        <v>20</v>
      </c>
      <c r="E146" s="634">
        <v>60</v>
      </c>
      <c r="F146" s="680"/>
      <c r="G146" s="634">
        <v>41</v>
      </c>
      <c r="H146" s="634">
        <v>19</v>
      </c>
      <c r="I146" s="634">
        <v>112</v>
      </c>
    </row>
    <row r="147" spans="2:9" ht="13.5" customHeight="1" hidden="1">
      <c r="B147" s="309" t="s">
        <v>210</v>
      </c>
      <c r="C147" s="670"/>
      <c r="D147" s="634"/>
      <c r="E147" s="634"/>
      <c r="F147" s="680"/>
      <c r="G147" s="634"/>
      <c r="H147" s="634"/>
      <c r="I147" s="634"/>
    </row>
    <row r="148" spans="2:9" ht="18" customHeight="1" hidden="1">
      <c r="B148" s="309" t="s">
        <v>276</v>
      </c>
      <c r="C148" s="670">
        <v>194</v>
      </c>
      <c r="D148" s="634">
        <v>19</v>
      </c>
      <c r="E148" s="634">
        <v>64</v>
      </c>
      <c r="F148" s="678"/>
      <c r="G148" s="634">
        <v>42</v>
      </c>
      <c r="H148" s="634">
        <v>22</v>
      </c>
      <c r="I148" s="634">
        <v>112</v>
      </c>
    </row>
    <row r="149" spans="2:9" ht="18" customHeight="1" hidden="1">
      <c r="B149" s="309" t="s">
        <v>212</v>
      </c>
      <c r="C149" s="637"/>
      <c r="D149" s="602"/>
      <c r="E149" s="602"/>
      <c r="F149" s="678"/>
      <c r="G149" s="602"/>
      <c r="H149" s="602"/>
      <c r="I149" s="602"/>
    </row>
    <row r="150" spans="2:9" ht="18" customHeight="1" hidden="1">
      <c r="B150" s="309" t="s">
        <v>278</v>
      </c>
      <c r="C150" s="670">
        <v>199</v>
      </c>
      <c r="D150" s="634">
        <v>17</v>
      </c>
      <c r="E150" s="634">
        <v>67</v>
      </c>
      <c r="F150" s="678"/>
      <c r="G150" s="634">
        <v>45</v>
      </c>
      <c r="H150" s="634">
        <v>22</v>
      </c>
      <c r="I150" s="634">
        <v>116</v>
      </c>
    </row>
    <row r="151" spans="2:9" ht="18" customHeight="1" hidden="1">
      <c r="B151" s="309" t="s">
        <v>214</v>
      </c>
      <c r="C151" s="637"/>
      <c r="D151" s="602"/>
      <c r="E151" s="602"/>
      <c r="F151" s="678"/>
      <c r="G151" s="602"/>
      <c r="H151" s="602"/>
      <c r="I151" s="602"/>
    </row>
    <row r="152" spans="2:9" ht="18" customHeight="1" hidden="1">
      <c r="B152" s="309" t="s">
        <v>280</v>
      </c>
      <c r="C152" s="670">
        <v>193</v>
      </c>
      <c r="D152" s="634">
        <v>15</v>
      </c>
      <c r="E152" s="634">
        <v>75</v>
      </c>
      <c r="F152" s="678"/>
      <c r="G152" s="634">
        <v>50</v>
      </c>
      <c r="H152" s="634">
        <v>15</v>
      </c>
      <c r="I152" s="634">
        <v>102</v>
      </c>
    </row>
    <row r="153" spans="2:9" ht="18" customHeight="1" hidden="1">
      <c r="B153" s="309" t="s">
        <v>216</v>
      </c>
      <c r="C153" s="637"/>
      <c r="D153" s="602"/>
      <c r="E153" s="602"/>
      <c r="F153" s="678"/>
      <c r="G153" s="602"/>
      <c r="H153" s="602"/>
      <c r="I153" s="602"/>
    </row>
    <row r="154" spans="2:9" ht="34.5" customHeight="1">
      <c r="B154" s="309" t="s">
        <v>282</v>
      </c>
      <c r="C154" s="386">
        <v>199</v>
      </c>
      <c r="D154" s="314">
        <v>14</v>
      </c>
      <c r="E154" s="641">
        <v>68</v>
      </c>
      <c r="F154" s="680">
        <v>68</v>
      </c>
      <c r="G154" s="314">
        <v>44</v>
      </c>
      <c r="H154" s="314">
        <v>25</v>
      </c>
      <c r="I154" s="314">
        <v>116</v>
      </c>
    </row>
    <row r="155" spans="2:9" ht="19.5" customHeight="1" hidden="1">
      <c r="B155" s="309" t="s">
        <v>274</v>
      </c>
      <c r="C155" s="670">
        <v>195</v>
      </c>
      <c r="D155" s="634">
        <v>15</v>
      </c>
      <c r="E155" s="634">
        <v>67</v>
      </c>
      <c r="F155" s="678"/>
      <c r="G155" s="634">
        <v>42</v>
      </c>
      <c r="H155" s="634">
        <v>25</v>
      </c>
      <c r="I155" s="634">
        <v>114</v>
      </c>
    </row>
    <row r="156" spans="2:9" ht="19.5" customHeight="1" hidden="1">
      <c r="B156" s="309" t="s">
        <v>210</v>
      </c>
      <c r="C156" s="670"/>
      <c r="D156" s="634"/>
      <c r="E156" s="602"/>
      <c r="F156" s="678"/>
      <c r="G156" s="634"/>
      <c r="H156" s="634"/>
      <c r="I156" s="634"/>
    </row>
    <row r="157" spans="2:9" ht="19.5" customHeight="1" hidden="1">
      <c r="B157" s="309" t="s">
        <v>597</v>
      </c>
      <c r="C157" s="670">
        <v>198</v>
      </c>
      <c r="D157" s="634">
        <v>15</v>
      </c>
      <c r="E157" s="634">
        <v>65</v>
      </c>
      <c r="F157" s="678"/>
      <c r="G157" s="634">
        <v>41</v>
      </c>
      <c r="H157" s="634">
        <v>24</v>
      </c>
      <c r="I157" s="634">
        <v>118</v>
      </c>
    </row>
    <row r="158" spans="2:9" ht="19.5" customHeight="1" hidden="1">
      <c r="B158" s="407" t="s">
        <v>598</v>
      </c>
      <c r="C158" s="670"/>
      <c r="D158" s="634"/>
      <c r="E158" s="602"/>
      <c r="F158" s="678"/>
      <c r="G158" s="634"/>
      <c r="H158" s="634"/>
      <c r="I158" s="634"/>
    </row>
    <row r="159" spans="2:9" ht="19.5" customHeight="1" hidden="1">
      <c r="B159" s="309" t="s">
        <v>600</v>
      </c>
      <c r="C159" s="670">
        <v>199</v>
      </c>
      <c r="D159" s="634">
        <v>14</v>
      </c>
      <c r="E159" s="634">
        <v>70</v>
      </c>
      <c r="F159" s="678"/>
      <c r="G159" s="634">
        <v>46</v>
      </c>
      <c r="H159" s="634">
        <v>24</v>
      </c>
      <c r="I159" s="634">
        <v>115</v>
      </c>
    </row>
    <row r="160" spans="2:9" ht="19.5" customHeight="1" hidden="1">
      <c r="B160" s="407" t="s">
        <v>601</v>
      </c>
      <c r="C160" s="670"/>
      <c r="D160" s="634"/>
      <c r="E160" s="602"/>
      <c r="F160" s="678"/>
      <c r="G160" s="634"/>
      <c r="H160" s="634"/>
      <c r="I160" s="634"/>
    </row>
    <row r="161" spans="2:9" ht="24.75" customHeight="1">
      <c r="B161" s="309" t="s">
        <v>284</v>
      </c>
      <c r="C161" s="314">
        <v>205</v>
      </c>
      <c r="D161" s="314">
        <v>13</v>
      </c>
      <c r="E161" s="319"/>
      <c r="F161" s="417">
        <v>67</v>
      </c>
      <c r="G161" s="314">
        <v>43</v>
      </c>
      <c r="H161" s="314">
        <v>24</v>
      </c>
      <c r="I161" s="314">
        <v>126</v>
      </c>
    </row>
    <row r="162" spans="2:9" ht="13.5" customHeight="1" hidden="1">
      <c r="B162" s="309" t="s">
        <v>597</v>
      </c>
      <c r="C162" s="670">
        <v>202</v>
      </c>
      <c r="D162" s="634">
        <v>13</v>
      </c>
      <c r="E162" s="634">
        <v>66</v>
      </c>
      <c r="F162" s="678"/>
      <c r="G162" s="634">
        <v>44</v>
      </c>
      <c r="H162" s="634">
        <v>22</v>
      </c>
      <c r="I162" s="634">
        <v>123</v>
      </c>
    </row>
    <row r="163" spans="2:9" ht="19.5" customHeight="1" hidden="1">
      <c r="B163" s="407" t="s">
        <v>598</v>
      </c>
      <c r="C163" s="670"/>
      <c r="D163" s="634"/>
      <c r="E163" s="602"/>
      <c r="F163" s="678"/>
      <c r="G163" s="634"/>
      <c r="H163" s="634"/>
      <c r="I163" s="634"/>
    </row>
    <row r="164" spans="2:9" s="9" customFormat="1" ht="19.5" customHeight="1" hidden="1">
      <c r="B164" s="309" t="s">
        <v>600</v>
      </c>
      <c r="C164" s="670">
        <v>208</v>
      </c>
      <c r="D164" s="634">
        <v>12</v>
      </c>
      <c r="E164" s="634">
        <v>68</v>
      </c>
      <c r="F164" s="678"/>
      <c r="G164" s="634">
        <v>42</v>
      </c>
      <c r="H164" s="634">
        <v>26</v>
      </c>
      <c r="I164" s="634">
        <v>128</v>
      </c>
    </row>
    <row r="165" spans="2:9" s="9" customFormat="1" ht="19.5" customHeight="1" hidden="1">
      <c r="B165" s="407" t="s">
        <v>601</v>
      </c>
      <c r="C165" s="670"/>
      <c r="D165" s="634"/>
      <c r="E165" s="602"/>
      <c r="F165" s="678"/>
      <c r="G165" s="634"/>
      <c r="H165" s="634"/>
      <c r="I165" s="634"/>
    </row>
    <row r="166" spans="2:9" ht="24.75" customHeight="1">
      <c r="B166" s="309" t="s">
        <v>286</v>
      </c>
      <c r="C166" s="314">
        <v>208.5</v>
      </c>
      <c r="D166" s="314">
        <v>13.5</v>
      </c>
      <c r="E166" s="319"/>
      <c r="F166" s="417">
        <v>70</v>
      </c>
      <c r="G166" s="314">
        <v>43.5</v>
      </c>
      <c r="H166" s="314">
        <v>26.5</v>
      </c>
      <c r="I166" s="314">
        <v>125</v>
      </c>
    </row>
    <row r="167" spans="2:9" ht="13.5" customHeight="1" hidden="1">
      <c r="B167" s="309" t="s">
        <v>597</v>
      </c>
      <c r="C167" s="670">
        <v>208</v>
      </c>
      <c r="D167" s="634">
        <v>14</v>
      </c>
      <c r="E167" s="634">
        <v>68</v>
      </c>
      <c r="F167" s="678"/>
      <c r="G167" s="634">
        <v>42</v>
      </c>
      <c r="H167" s="634">
        <v>26</v>
      </c>
      <c r="I167" s="634">
        <v>126</v>
      </c>
    </row>
    <row r="168" spans="2:9" ht="19.5" customHeight="1" hidden="1">
      <c r="B168" s="407" t="s">
        <v>598</v>
      </c>
      <c r="C168" s="670"/>
      <c r="D168" s="634"/>
      <c r="E168" s="602"/>
      <c r="F168" s="678"/>
      <c r="G168" s="634"/>
      <c r="H168" s="634"/>
      <c r="I168" s="634"/>
    </row>
    <row r="169" spans="2:9" ht="13.5" customHeight="1">
      <c r="B169" s="309" t="s">
        <v>600</v>
      </c>
      <c r="C169" s="670">
        <v>209</v>
      </c>
      <c r="D169" s="634">
        <v>13</v>
      </c>
      <c r="E169" s="634">
        <v>72</v>
      </c>
      <c r="F169" s="678"/>
      <c r="G169" s="634">
        <v>45</v>
      </c>
      <c r="H169" s="634">
        <v>27</v>
      </c>
      <c r="I169" s="634">
        <v>124</v>
      </c>
    </row>
    <row r="170" spans="2:9" ht="19.5" customHeight="1">
      <c r="B170" s="407" t="s">
        <v>601</v>
      </c>
      <c r="C170" s="670"/>
      <c r="D170" s="634"/>
      <c r="E170" s="602"/>
      <c r="F170" s="678"/>
      <c r="G170" s="634"/>
      <c r="H170" s="634"/>
      <c r="I170" s="634"/>
    </row>
    <row r="171" spans="2:9" ht="24.75" customHeight="1">
      <c r="B171" s="309" t="s">
        <v>288</v>
      </c>
      <c r="C171" s="314">
        <v>204</v>
      </c>
      <c r="D171" s="314">
        <v>14</v>
      </c>
      <c r="E171" s="319"/>
      <c r="F171" s="417">
        <v>67</v>
      </c>
      <c r="G171" s="314">
        <v>40</v>
      </c>
      <c r="H171" s="314">
        <v>27</v>
      </c>
      <c r="I171" s="314">
        <v>123</v>
      </c>
    </row>
    <row r="172" spans="2:9" ht="13.5" customHeight="1">
      <c r="B172" s="309" t="s">
        <v>597</v>
      </c>
      <c r="C172" s="670">
        <v>204</v>
      </c>
      <c r="D172" s="634">
        <v>13</v>
      </c>
      <c r="E172" s="634">
        <v>68</v>
      </c>
      <c r="F172" s="678"/>
      <c r="G172" s="634">
        <v>42</v>
      </c>
      <c r="H172" s="634">
        <v>26</v>
      </c>
      <c r="I172" s="634">
        <v>123</v>
      </c>
    </row>
    <row r="173" spans="2:9" ht="19.5" customHeight="1">
      <c r="B173" s="407" t="s">
        <v>598</v>
      </c>
      <c r="C173" s="670"/>
      <c r="D173" s="634"/>
      <c r="E173" s="602"/>
      <c r="F173" s="678"/>
      <c r="G173" s="634"/>
      <c r="H173" s="634"/>
      <c r="I173" s="634"/>
    </row>
    <row r="174" spans="2:9" ht="13.5" customHeight="1">
      <c r="B174" s="309" t="s">
        <v>600</v>
      </c>
      <c r="C174" s="670">
        <v>205</v>
      </c>
      <c r="D174" s="634">
        <v>16</v>
      </c>
      <c r="E174" s="634">
        <v>66</v>
      </c>
      <c r="F174" s="678"/>
      <c r="G174" s="634">
        <v>38</v>
      </c>
      <c r="H174" s="634">
        <v>28</v>
      </c>
      <c r="I174" s="634">
        <v>123</v>
      </c>
    </row>
    <row r="175" spans="2:9" ht="19.5" customHeight="1" thickBot="1">
      <c r="B175" s="408" t="s">
        <v>601</v>
      </c>
      <c r="C175" s="677"/>
      <c r="D175" s="674"/>
      <c r="E175" s="644"/>
      <c r="F175" s="679"/>
      <c r="G175" s="674"/>
      <c r="H175" s="674"/>
      <c r="I175" s="674"/>
    </row>
    <row r="176" spans="2:3" ht="24.75" customHeight="1">
      <c r="B176" s="335" t="s">
        <v>626</v>
      </c>
      <c r="C176" s="9"/>
    </row>
    <row r="177" spans="2:3" ht="24.75" customHeight="1">
      <c r="B177" s="352" t="s">
        <v>613</v>
      </c>
      <c r="C177" s="9"/>
    </row>
    <row r="178" spans="2:3" ht="47.25" customHeight="1">
      <c r="B178" s="352"/>
      <c r="C178" s="9"/>
    </row>
    <row r="179" spans="2:9" ht="16.5">
      <c r="B179" s="339" t="s">
        <v>627</v>
      </c>
      <c r="C179" s="339"/>
      <c r="D179" s="339"/>
      <c r="E179" s="339"/>
      <c r="F179" s="339"/>
      <c r="G179" s="339"/>
      <c r="H179" s="339"/>
      <c r="I179" s="339"/>
    </row>
    <row r="180" ht="4.5" customHeight="1"/>
  </sheetData>
  <mergeCells count="250">
    <mergeCell ref="G167:G168"/>
    <mergeCell ref="H167:H168"/>
    <mergeCell ref="I167:I168"/>
    <mergeCell ref="C99:C100"/>
    <mergeCell ref="D99:D100"/>
    <mergeCell ref="G159:G160"/>
    <mergeCell ref="D119:D122"/>
    <mergeCell ref="E135:F135"/>
    <mergeCell ref="C121:C122"/>
    <mergeCell ref="C159:C160"/>
    <mergeCell ref="H169:H170"/>
    <mergeCell ref="I169:I170"/>
    <mergeCell ref="C96:C97"/>
    <mergeCell ref="D96:D97"/>
    <mergeCell ref="E99:E100"/>
    <mergeCell ref="H99:H100"/>
    <mergeCell ref="I99:I100"/>
    <mergeCell ref="C167:C168"/>
    <mergeCell ref="D167:D168"/>
    <mergeCell ref="E167:F168"/>
    <mergeCell ref="C169:C170"/>
    <mergeCell ref="D169:D170"/>
    <mergeCell ref="E169:F170"/>
    <mergeCell ref="G169:G170"/>
    <mergeCell ref="I96:I97"/>
    <mergeCell ref="H94:H95"/>
    <mergeCell ref="H96:H97"/>
    <mergeCell ref="C94:C95"/>
    <mergeCell ref="D94:D95"/>
    <mergeCell ref="E94:E95"/>
    <mergeCell ref="F94:F95"/>
    <mergeCell ref="H91:H92"/>
    <mergeCell ref="I91:I92"/>
    <mergeCell ref="G94:G95"/>
    <mergeCell ref="I94:I95"/>
    <mergeCell ref="D159:D160"/>
    <mergeCell ref="E159:F160"/>
    <mergeCell ref="C91:C92"/>
    <mergeCell ref="D91:D92"/>
    <mergeCell ref="E91:E92"/>
    <mergeCell ref="F91:F92"/>
    <mergeCell ref="C157:C158"/>
    <mergeCell ref="D157:D158"/>
    <mergeCell ref="E157:F158"/>
    <mergeCell ref="C139:C140"/>
    <mergeCell ref="E134:F134"/>
    <mergeCell ref="C150:C151"/>
    <mergeCell ref="D150:D151"/>
    <mergeCell ref="E150:F151"/>
    <mergeCell ref="E143:F144"/>
    <mergeCell ref="D143:D144"/>
    <mergeCell ref="C146:C147"/>
    <mergeCell ref="C143:C144"/>
    <mergeCell ref="E137:F137"/>
    <mergeCell ref="I89:I90"/>
    <mergeCell ref="F89:F90"/>
    <mergeCell ref="I84:I85"/>
    <mergeCell ref="H89:H90"/>
    <mergeCell ref="G89:G90"/>
    <mergeCell ref="H87:H88"/>
    <mergeCell ref="I87:I88"/>
    <mergeCell ref="G87:G88"/>
    <mergeCell ref="C75:C76"/>
    <mergeCell ref="I80:I81"/>
    <mergeCell ref="H82:H83"/>
    <mergeCell ref="I82:I83"/>
    <mergeCell ref="H80:H81"/>
    <mergeCell ref="H78:H79"/>
    <mergeCell ref="E80:E81"/>
    <mergeCell ref="E82:E83"/>
    <mergeCell ref="C82:C83"/>
    <mergeCell ref="F69:F70"/>
    <mergeCell ref="G69:G70"/>
    <mergeCell ref="F71:F72"/>
    <mergeCell ref="G71:G72"/>
    <mergeCell ref="E127:F127"/>
    <mergeCell ref="E126:F126"/>
    <mergeCell ref="E125:F125"/>
    <mergeCell ref="E84:E85"/>
    <mergeCell ref="E89:E90"/>
    <mergeCell ref="E119:F120"/>
    <mergeCell ref="E121:F122"/>
    <mergeCell ref="E96:E97"/>
    <mergeCell ref="F96:F97"/>
    <mergeCell ref="F99:F100"/>
    <mergeCell ref="G119:G120"/>
    <mergeCell ref="G121:G122"/>
    <mergeCell ref="C87:C88"/>
    <mergeCell ref="D87:D88"/>
    <mergeCell ref="G96:G97"/>
    <mergeCell ref="G91:G92"/>
    <mergeCell ref="C89:C90"/>
    <mergeCell ref="D89:D90"/>
    <mergeCell ref="G99:G100"/>
    <mergeCell ref="C84:C85"/>
    <mergeCell ref="B117:B119"/>
    <mergeCell ref="C117:C120"/>
    <mergeCell ref="D75:D76"/>
    <mergeCell ref="C78:C79"/>
    <mergeCell ref="D78:D79"/>
    <mergeCell ref="D82:D83"/>
    <mergeCell ref="B120:B122"/>
    <mergeCell ref="C80:C81"/>
    <mergeCell ref="D80:D81"/>
    <mergeCell ref="D84:D85"/>
    <mergeCell ref="C69:C70"/>
    <mergeCell ref="E75:E76"/>
    <mergeCell ref="D69:D70"/>
    <mergeCell ref="C73:C74"/>
    <mergeCell ref="D73:D74"/>
    <mergeCell ref="E73:E74"/>
    <mergeCell ref="C71:C72"/>
    <mergeCell ref="E71:E72"/>
    <mergeCell ref="D71:D72"/>
    <mergeCell ref="E69:E70"/>
    <mergeCell ref="I117:I118"/>
    <mergeCell ref="E117:H117"/>
    <mergeCell ref="E118:H118"/>
    <mergeCell ref="F75:F76"/>
    <mergeCell ref="H84:H85"/>
    <mergeCell ref="E87:E88"/>
    <mergeCell ref="F87:F88"/>
    <mergeCell ref="I78:I79"/>
    <mergeCell ref="G75:G76"/>
    <mergeCell ref="E78:E79"/>
    <mergeCell ref="I69:I70"/>
    <mergeCell ref="I73:I74"/>
    <mergeCell ref="I71:I72"/>
    <mergeCell ref="H75:H76"/>
    <mergeCell ref="I75:I76"/>
    <mergeCell ref="H73:H74"/>
    <mergeCell ref="H69:H70"/>
    <mergeCell ref="H71:H72"/>
    <mergeCell ref="A1:J1"/>
    <mergeCell ref="B2:I2"/>
    <mergeCell ref="D47:F48"/>
    <mergeCell ref="C51:C53"/>
    <mergeCell ref="D49:F50"/>
    <mergeCell ref="B47:B50"/>
    <mergeCell ref="H51:H53"/>
    <mergeCell ref="I52:I53"/>
    <mergeCell ref="B51:B53"/>
    <mergeCell ref="G51:G53"/>
    <mergeCell ref="E130:F130"/>
    <mergeCell ref="C141:C142"/>
    <mergeCell ref="E145:F145"/>
    <mergeCell ref="E139:F140"/>
    <mergeCell ref="E138:F138"/>
    <mergeCell ref="E141:F142"/>
    <mergeCell ref="D141:D142"/>
    <mergeCell ref="E136:F136"/>
    <mergeCell ref="E132:F132"/>
    <mergeCell ref="E133:F133"/>
    <mergeCell ref="I155:I156"/>
    <mergeCell ref="H155:H156"/>
    <mergeCell ref="F73:F74"/>
    <mergeCell ref="G73:G74"/>
    <mergeCell ref="E123:F123"/>
    <mergeCell ref="E124:F124"/>
    <mergeCell ref="F104:F105"/>
    <mergeCell ref="F101:F102"/>
    <mergeCell ref="E129:F129"/>
    <mergeCell ref="E128:F128"/>
    <mergeCell ref="I119:I122"/>
    <mergeCell ref="H119:H120"/>
    <mergeCell ref="H121:H122"/>
    <mergeCell ref="I139:I140"/>
    <mergeCell ref="H139:H140"/>
    <mergeCell ref="H148:H149"/>
    <mergeCell ref="H152:H153"/>
    <mergeCell ref="I146:I147"/>
    <mergeCell ref="H150:H151"/>
    <mergeCell ref="I150:I151"/>
    <mergeCell ref="I152:I153"/>
    <mergeCell ref="I148:I149"/>
    <mergeCell ref="G162:G163"/>
    <mergeCell ref="E155:F156"/>
    <mergeCell ref="H141:H142"/>
    <mergeCell ref="D155:D156"/>
    <mergeCell ref="D152:D153"/>
    <mergeCell ref="E154:F154"/>
    <mergeCell ref="E152:F153"/>
    <mergeCell ref="G155:G156"/>
    <mergeCell ref="G150:G151"/>
    <mergeCell ref="G152:G153"/>
    <mergeCell ref="C148:C149"/>
    <mergeCell ref="D148:D149"/>
    <mergeCell ref="G148:G149"/>
    <mergeCell ref="D146:D147"/>
    <mergeCell ref="E148:F149"/>
    <mergeCell ref="G146:G147"/>
    <mergeCell ref="G141:G142"/>
    <mergeCell ref="I143:I144"/>
    <mergeCell ref="H146:H147"/>
    <mergeCell ref="G143:G144"/>
    <mergeCell ref="H143:H144"/>
    <mergeCell ref="I141:I142"/>
    <mergeCell ref="I101:I102"/>
    <mergeCell ref="G101:G102"/>
    <mergeCell ref="G106:G107"/>
    <mergeCell ref="H106:H107"/>
    <mergeCell ref="I106:I107"/>
    <mergeCell ref="H101:H102"/>
    <mergeCell ref="H104:H105"/>
    <mergeCell ref="I104:I105"/>
    <mergeCell ref="G104:G105"/>
    <mergeCell ref="C164:C165"/>
    <mergeCell ref="D164:D165"/>
    <mergeCell ref="E164:F165"/>
    <mergeCell ref="D139:D140"/>
    <mergeCell ref="E146:F147"/>
    <mergeCell ref="C162:C163"/>
    <mergeCell ref="D162:D163"/>
    <mergeCell ref="E162:F163"/>
    <mergeCell ref="C152:C153"/>
    <mergeCell ref="C155:C156"/>
    <mergeCell ref="G139:G140"/>
    <mergeCell ref="C101:C102"/>
    <mergeCell ref="D101:D102"/>
    <mergeCell ref="E101:E102"/>
    <mergeCell ref="D106:D107"/>
    <mergeCell ref="E106:E107"/>
    <mergeCell ref="C104:C105"/>
    <mergeCell ref="D104:D105"/>
    <mergeCell ref="E104:E105"/>
    <mergeCell ref="E131:F131"/>
    <mergeCell ref="H174:H175"/>
    <mergeCell ref="I174:I175"/>
    <mergeCell ref="C106:C107"/>
    <mergeCell ref="C174:C175"/>
    <mergeCell ref="D174:D175"/>
    <mergeCell ref="E174:F175"/>
    <mergeCell ref="G174:G175"/>
    <mergeCell ref="H164:H165"/>
    <mergeCell ref="I164:I165"/>
    <mergeCell ref="F106:F107"/>
    <mergeCell ref="H172:H173"/>
    <mergeCell ref="I172:I173"/>
    <mergeCell ref="G157:G158"/>
    <mergeCell ref="H157:H158"/>
    <mergeCell ref="H159:H160"/>
    <mergeCell ref="G164:G165"/>
    <mergeCell ref="I162:I163"/>
    <mergeCell ref="H162:H163"/>
    <mergeCell ref="I157:I158"/>
    <mergeCell ref="I159:I160"/>
    <mergeCell ref="C172:C173"/>
    <mergeCell ref="D172:D173"/>
    <mergeCell ref="E172:F173"/>
    <mergeCell ref="G172:G17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" sqref="A1:I1"/>
    </sheetView>
  </sheetViews>
  <sheetFormatPr defaultColWidth="9.00390625" defaultRowHeight="33" customHeight="1"/>
  <cols>
    <col min="10" max="10" width="12.875" style="7" customWidth="1"/>
    <col min="11" max="11" width="16.375" style="0" customWidth="1"/>
    <col min="12" max="12" width="14.25390625" style="0" customWidth="1"/>
    <col min="13" max="13" width="14.125" style="0" customWidth="1"/>
    <col min="14" max="14" width="14.625" style="0" customWidth="1"/>
    <col min="15" max="15" width="14.75390625" style="79" customWidth="1"/>
    <col min="16" max="16" width="15.375" style="0" customWidth="1"/>
    <col min="17" max="17" width="14.625" style="0" customWidth="1"/>
    <col min="18" max="18" width="14.25390625" style="0" customWidth="1"/>
    <col min="19" max="19" width="15.625" style="0" customWidth="1"/>
    <col min="22" max="22" width="11.375" style="0" customWidth="1"/>
    <col min="24" max="24" width="10.75390625" style="0" customWidth="1"/>
    <col min="26" max="26" width="11.00390625" style="0" bestFit="1" customWidth="1"/>
  </cols>
  <sheetData>
    <row r="1" spans="1:19" ht="49.5" customHeight="1" thickBot="1">
      <c r="A1" s="733" t="s">
        <v>50</v>
      </c>
      <c r="B1" s="733"/>
      <c r="C1" s="733"/>
      <c r="D1" s="733"/>
      <c r="E1" s="733"/>
      <c r="F1" s="733"/>
      <c r="G1" s="733"/>
      <c r="H1" s="733"/>
      <c r="I1" s="733"/>
      <c r="J1" s="32" t="s">
        <v>51</v>
      </c>
      <c r="K1" s="736" t="s">
        <v>52</v>
      </c>
      <c r="L1" s="736"/>
      <c r="M1" s="736"/>
      <c r="N1" s="736"/>
      <c r="O1" s="737" t="s">
        <v>53</v>
      </c>
      <c r="P1" s="736"/>
      <c r="Q1" s="736"/>
      <c r="R1" s="736"/>
      <c r="S1" s="33" t="s">
        <v>54</v>
      </c>
    </row>
    <row r="2" spans="1:22" s="7" customFormat="1" ht="16.5" customHeight="1">
      <c r="A2" s="734" t="s">
        <v>159</v>
      </c>
      <c r="B2" s="734"/>
      <c r="C2" s="734"/>
      <c r="D2" s="734"/>
      <c r="E2" s="734"/>
      <c r="F2" s="734"/>
      <c r="G2" s="734"/>
      <c r="H2" s="734"/>
      <c r="I2" s="734"/>
      <c r="J2" s="740" t="s">
        <v>55</v>
      </c>
      <c r="K2" s="738" t="s">
        <v>56</v>
      </c>
      <c r="L2" s="716" t="s">
        <v>57</v>
      </c>
      <c r="M2" s="716" t="s">
        <v>58</v>
      </c>
      <c r="N2" s="719" t="s">
        <v>59</v>
      </c>
      <c r="O2" s="723" t="s">
        <v>60</v>
      </c>
      <c r="P2" s="716" t="s">
        <v>61</v>
      </c>
      <c r="Q2" s="716" t="s">
        <v>62</v>
      </c>
      <c r="R2" s="716" t="s">
        <v>63</v>
      </c>
      <c r="S2" s="719" t="s">
        <v>64</v>
      </c>
      <c r="T2" s="34"/>
      <c r="U2" s="35"/>
      <c r="V2" s="35"/>
    </row>
    <row r="3" spans="1:27" s="7" customFormat="1" ht="103.5" customHeight="1" thickBot="1">
      <c r="A3" s="734"/>
      <c r="B3" s="734"/>
      <c r="C3" s="734"/>
      <c r="D3" s="734"/>
      <c r="E3" s="734"/>
      <c r="F3" s="734"/>
      <c r="G3" s="734"/>
      <c r="H3" s="734"/>
      <c r="I3" s="734"/>
      <c r="J3" s="741"/>
      <c r="K3" s="739"/>
      <c r="L3" s="717"/>
      <c r="M3" s="717"/>
      <c r="N3" s="720"/>
      <c r="O3" s="724"/>
      <c r="P3" s="717"/>
      <c r="Q3" s="717"/>
      <c r="R3" s="717"/>
      <c r="S3" s="720"/>
      <c r="T3" s="36"/>
      <c r="U3" s="37"/>
      <c r="V3" s="37"/>
      <c r="W3" s="38"/>
      <c r="X3" s="38"/>
      <c r="Y3" s="38"/>
      <c r="Z3" s="38"/>
      <c r="AA3" s="38"/>
    </row>
    <row r="4" spans="1:27" ht="24.75" customHeight="1" hidden="1">
      <c r="A4" s="734"/>
      <c r="B4" s="734"/>
      <c r="C4" s="734"/>
      <c r="D4" s="734"/>
      <c r="E4" s="734"/>
      <c r="F4" s="734"/>
      <c r="G4" s="734"/>
      <c r="H4" s="734"/>
      <c r="I4" s="734"/>
      <c r="J4" s="39" t="s">
        <v>65</v>
      </c>
      <c r="K4" s="40">
        <f>SUM(L4:S4)</f>
        <v>3945410</v>
      </c>
      <c r="L4" s="41">
        <v>81964</v>
      </c>
      <c r="M4" s="41">
        <v>15280</v>
      </c>
      <c r="N4" s="41">
        <v>236586</v>
      </c>
      <c r="O4" s="41">
        <v>569168</v>
      </c>
      <c r="P4" s="41">
        <v>386518</v>
      </c>
      <c r="Q4" s="41">
        <v>1974006</v>
      </c>
      <c r="R4" s="41">
        <v>551916</v>
      </c>
      <c r="S4" s="41">
        <v>129972</v>
      </c>
      <c r="T4" s="42"/>
      <c r="U4" s="42"/>
      <c r="V4" s="43" t="s">
        <v>66</v>
      </c>
      <c r="W4" s="42">
        <v>3785008</v>
      </c>
      <c r="X4" s="42" t="s">
        <v>67</v>
      </c>
      <c r="Y4" s="42" t="s">
        <v>68</v>
      </c>
      <c r="Z4" s="44"/>
      <c r="AA4" s="42"/>
    </row>
    <row r="5" spans="1:26" ht="26.25" customHeight="1" hidden="1">
      <c r="A5" s="734"/>
      <c r="B5" s="734"/>
      <c r="C5" s="734"/>
      <c r="D5" s="734"/>
      <c r="E5" s="734"/>
      <c r="F5" s="734"/>
      <c r="G5" s="734"/>
      <c r="H5" s="734"/>
      <c r="I5" s="734"/>
      <c r="J5" s="45" t="s">
        <v>69</v>
      </c>
      <c r="K5" s="46">
        <f>SUM(L5:S5)</f>
        <v>3812456</v>
      </c>
      <c r="L5" s="41">
        <v>87142</v>
      </c>
      <c r="M5" s="41">
        <v>16197</v>
      </c>
      <c r="N5" s="41">
        <v>258280</v>
      </c>
      <c r="O5" s="41">
        <v>682036</v>
      </c>
      <c r="P5" s="41">
        <v>423231</v>
      </c>
      <c r="Q5" s="41">
        <v>1666357</v>
      </c>
      <c r="R5" s="41">
        <v>618907</v>
      </c>
      <c r="S5" s="41">
        <v>60306</v>
      </c>
      <c r="T5" s="42"/>
      <c r="U5" s="42"/>
      <c r="V5" s="47" t="s">
        <v>70</v>
      </c>
      <c r="W5" s="42">
        <v>3945410</v>
      </c>
      <c r="X5" s="48" t="s">
        <v>71</v>
      </c>
      <c r="Y5" s="42">
        <v>20524</v>
      </c>
      <c r="Z5" s="49" t="e">
        <f>$Y5/#REF!*100</f>
        <v>#REF!</v>
      </c>
    </row>
    <row r="6" spans="1:28" s="14" customFormat="1" ht="23.25" customHeight="1" hidden="1">
      <c r="A6" s="734"/>
      <c r="B6" s="734"/>
      <c r="C6" s="734"/>
      <c r="D6" s="734"/>
      <c r="E6" s="734"/>
      <c r="F6" s="734"/>
      <c r="G6" s="734"/>
      <c r="H6" s="734"/>
      <c r="I6" s="734"/>
      <c r="J6" s="39"/>
      <c r="K6" s="50"/>
      <c r="L6" s="51"/>
      <c r="M6" s="51"/>
      <c r="N6" s="51"/>
      <c r="O6" s="51"/>
      <c r="P6" s="51"/>
      <c r="Q6" s="51"/>
      <c r="R6" s="51"/>
      <c r="S6" s="51"/>
      <c r="T6" s="52"/>
      <c r="U6" s="52"/>
      <c r="V6" s="53" t="s">
        <v>72</v>
      </c>
      <c r="W6" s="52">
        <v>3812456</v>
      </c>
      <c r="X6" s="54" t="s">
        <v>73</v>
      </c>
      <c r="Y6" s="52">
        <v>5248</v>
      </c>
      <c r="Z6" s="49" t="e">
        <f>$Y6/#REF!*100</f>
        <v>#REF!</v>
      </c>
      <c r="AA6"/>
      <c r="AB6"/>
    </row>
    <row r="7" spans="1:23" ht="27" customHeight="1" hidden="1">
      <c r="A7" s="735"/>
      <c r="B7" s="735"/>
      <c r="C7" s="735"/>
      <c r="D7" s="735"/>
      <c r="E7" s="735"/>
      <c r="F7" s="735"/>
      <c r="G7" s="735"/>
      <c r="H7" s="735"/>
      <c r="I7" s="735"/>
      <c r="J7" s="45" t="s">
        <v>74</v>
      </c>
      <c r="K7" s="46">
        <f>SUM(L7:S7)</f>
        <v>3778779</v>
      </c>
      <c r="L7" s="41">
        <v>82445</v>
      </c>
      <c r="M7" s="41">
        <v>12919</v>
      </c>
      <c r="N7" s="41">
        <v>229545</v>
      </c>
      <c r="O7" s="41">
        <v>728077</v>
      </c>
      <c r="P7" s="41">
        <v>432439</v>
      </c>
      <c r="Q7" s="41">
        <v>1555766</v>
      </c>
      <c r="R7" s="41">
        <v>672961</v>
      </c>
      <c r="S7" s="41">
        <v>64627</v>
      </c>
      <c r="T7" s="42"/>
      <c r="U7" s="42"/>
      <c r="V7" s="47" t="s">
        <v>75</v>
      </c>
      <c r="W7" s="42">
        <v>3778779</v>
      </c>
    </row>
    <row r="8" spans="1:23" ht="21.75" customHeight="1" hidden="1">
      <c r="A8" s="671"/>
      <c r="B8" s="671"/>
      <c r="C8" s="671"/>
      <c r="D8" s="671"/>
      <c r="E8" s="671"/>
      <c r="F8" s="671"/>
      <c r="G8" s="671"/>
      <c r="H8" s="671"/>
      <c r="I8" s="671"/>
      <c r="J8" s="39" t="s">
        <v>76</v>
      </c>
      <c r="K8" s="46">
        <f>SUM(L8:S8)</f>
        <v>3726015</v>
      </c>
      <c r="L8" s="55">
        <v>82462</v>
      </c>
      <c r="M8" s="55">
        <v>14138</v>
      </c>
      <c r="N8" s="55">
        <v>201886</v>
      </c>
      <c r="O8" s="55">
        <v>800463</v>
      </c>
      <c r="P8" s="55">
        <v>436020</v>
      </c>
      <c r="Q8" s="55">
        <v>1422813</v>
      </c>
      <c r="R8" s="55">
        <v>703081</v>
      </c>
      <c r="S8" s="55">
        <v>65152</v>
      </c>
      <c r="T8" s="56"/>
      <c r="U8" s="56"/>
      <c r="V8" s="47"/>
      <c r="W8" s="56"/>
    </row>
    <row r="9" spans="10:26" ht="24.75" customHeight="1">
      <c r="J9" s="39" t="s">
        <v>77</v>
      </c>
      <c r="K9" s="46">
        <f>SUM(L9:S9)</f>
        <v>3519816</v>
      </c>
      <c r="L9" s="55">
        <v>81858</v>
      </c>
      <c r="M9" s="55">
        <v>13464</v>
      </c>
      <c r="N9" s="55">
        <v>211904</v>
      </c>
      <c r="O9" s="55">
        <v>791470</v>
      </c>
      <c r="P9" s="55">
        <v>447809</v>
      </c>
      <c r="Q9" s="55">
        <v>1225729</v>
      </c>
      <c r="R9" s="55">
        <v>740871</v>
      </c>
      <c r="S9" s="55">
        <v>6711</v>
      </c>
      <c r="T9" s="56"/>
      <c r="U9" s="56"/>
      <c r="Z9" s="57"/>
    </row>
    <row r="10" spans="10:26" ht="34.5" customHeight="1">
      <c r="J10" s="58" t="s">
        <v>78</v>
      </c>
      <c r="K10" s="46">
        <f>SUM(L10:S10)</f>
        <v>4342872</v>
      </c>
      <c r="L10" s="55">
        <v>119199</v>
      </c>
      <c r="M10" s="55">
        <v>21182</v>
      </c>
      <c r="N10" s="55">
        <v>200030</v>
      </c>
      <c r="O10" s="55">
        <v>836636</v>
      </c>
      <c r="P10" s="55">
        <v>857262</v>
      </c>
      <c r="Q10" s="55">
        <v>1540408</v>
      </c>
      <c r="R10" s="55">
        <v>767790</v>
      </c>
      <c r="S10" s="55">
        <v>365</v>
      </c>
      <c r="T10" s="56"/>
      <c r="U10" s="56"/>
      <c r="Z10" s="49"/>
    </row>
    <row r="11" spans="10:28" s="14" customFormat="1" ht="21" customHeight="1">
      <c r="J11" s="59" t="s">
        <v>79</v>
      </c>
      <c r="K11" s="60">
        <f>SUM(L11:S11)</f>
        <v>2865120</v>
      </c>
      <c r="L11" s="61">
        <v>70119</v>
      </c>
      <c r="M11" s="61">
        <v>16486</v>
      </c>
      <c r="N11" s="61">
        <v>104523</v>
      </c>
      <c r="O11" s="61">
        <v>802670</v>
      </c>
      <c r="P11" s="61">
        <v>469622</v>
      </c>
      <c r="Q11" s="61">
        <v>653568</v>
      </c>
      <c r="R11" s="61">
        <v>747792</v>
      </c>
      <c r="S11" s="61">
        <v>340</v>
      </c>
      <c r="T11" s="62"/>
      <c r="U11" s="62"/>
      <c r="Z11" s="49"/>
      <c r="AA11"/>
      <c r="AB11"/>
    </row>
    <row r="12" spans="10:28" s="14" customFormat="1" ht="21" customHeight="1">
      <c r="J12" s="59"/>
      <c r="K12" s="60"/>
      <c r="L12" s="61"/>
      <c r="M12" s="61"/>
      <c r="N12" s="61"/>
      <c r="O12" s="61"/>
      <c r="P12" s="61"/>
      <c r="Q12" s="61"/>
      <c r="R12" s="61"/>
      <c r="S12" s="61"/>
      <c r="T12" s="62"/>
      <c r="U12" s="62"/>
      <c r="V12" s="53"/>
      <c r="W12" s="62"/>
      <c r="Z12" s="49"/>
      <c r="AA12"/>
      <c r="AB12"/>
    </row>
    <row r="13" spans="10:26" ht="24.75" customHeight="1">
      <c r="J13" s="39" t="s">
        <v>80</v>
      </c>
      <c r="K13" s="46">
        <f>SUM(L13:S13)</f>
        <v>2968633</v>
      </c>
      <c r="L13" s="55">
        <v>71835</v>
      </c>
      <c r="M13" s="55">
        <v>19105</v>
      </c>
      <c r="N13" s="55">
        <v>140495</v>
      </c>
      <c r="O13" s="55">
        <v>816101</v>
      </c>
      <c r="P13" s="55">
        <v>457528</v>
      </c>
      <c r="Q13" s="55">
        <v>773474</v>
      </c>
      <c r="R13" s="55">
        <v>690038</v>
      </c>
      <c r="S13" s="55">
        <v>57</v>
      </c>
      <c r="T13" s="56"/>
      <c r="U13" s="56"/>
      <c r="Z13" s="57"/>
    </row>
    <row r="14" spans="10:26" ht="24.75" customHeight="1">
      <c r="J14" s="39" t="s">
        <v>81</v>
      </c>
      <c r="K14" s="46">
        <v>3363166</v>
      </c>
      <c r="L14" s="55">
        <f aca="true" t="shared" si="0" ref="L14:S14">L15+L16+L17+L18</f>
        <v>81612</v>
      </c>
      <c r="M14" s="55">
        <f t="shared" si="0"/>
        <v>19715</v>
      </c>
      <c r="N14" s="55">
        <f t="shared" si="0"/>
        <v>137676</v>
      </c>
      <c r="O14" s="55">
        <f t="shared" si="0"/>
        <v>845731</v>
      </c>
      <c r="P14" s="55">
        <f t="shared" si="0"/>
        <v>456549</v>
      </c>
      <c r="Q14" s="55">
        <f t="shared" si="0"/>
        <v>1125802</v>
      </c>
      <c r="R14" s="55">
        <f t="shared" si="0"/>
        <v>696028</v>
      </c>
      <c r="S14" s="55">
        <f t="shared" si="0"/>
        <v>53</v>
      </c>
      <c r="T14" s="56"/>
      <c r="U14" s="56"/>
      <c r="Z14" s="49"/>
    </row>
    <row r="15" spans="10:27" ht="24.75" customHeight="1" hidden="1">
      <c r="J15" s="63" t="s">
        <v>82</v>
      </c>
      <c r="K15" s="46">
        <f>SUM(L15:S15)</f>
        <v>300685</v>
      </c>
      <c r="L15" s="55">
        <v>17137</v>
      </c>
      <c r="M15" s="55">
        <v>4776</v>
      </c>
      <c r="N15" s="55">
        <v>24189</v>
      </c>
      <c r="O15" s="55">
        <v>57686</v>
      </c>
      <c r="P15" s="55">
        <v>8825</v>
      </c>
      <c r="Q15" s="55">
        <v>183915</v>
      </c>
      <c r="R15" s="55">
        <v>4148</v>
      </c>
      <c r="S15" s="64">
        <v>9</v>
      </c>
      <c r="T15" s="56"/>
      <c r="U15" s="56"/>
      <c r="Z15" s="56"/>
      <c r="AA15" s="56"/>
    </row>
    <row r="16" spans="10:27" ht="24.75" customHeight="1" hidden="1">
      <c r="J16" s="63" t="s">
        <v>83</v>
      </c>
      <c r="K16" s="46">
        <f>SUM(L16:S16)</f>
        <v>1677487</v>
      </c>
      <c r="L16" s="55">
        <v>21950</v>
      </c>
      <c r="M16" s="55">
        <v>4860</v>
      </c>
      <c r="N16" s="55">
        <v>46117</v>
      </c>
      <c r="O16" s="55">
        <v>728237</v>
      </c>
      <c r="P16" s="55">
        <v>5324</v>
      </c>
      <c r="Q16" s="55">
        <v>211451</v>
      </c>
      <c r="R16" s="55">
        <v>659535</v>
      </c>
      <c r="S16" s="64">
        <v>13</v>
      </c>
      <c r="T16" s="56"/>
      <c r="U16" s="56"/>
      <c r="Z16" s="56"/>
      <c r="AA16" s="56"/>
    </row>
    <row r="17" spans="10:27" ht="24.75" customHeight="1" hidden="1">
      <c r="J17" s="63" t="s">
        <v>84</v>
      </c>
      <c r="K17" s="46">
        <f>SUM(L17:S17)</f>
        <v>436122</v>
      </c>
      <c r="L17" s="55">
        <v>21764</v>
      </c>
      <c r="M17" s="55">
        <v>4986</v>
      </c>
      <c r="N17" s="55">
        <v>33211</v>
      </c>
      <c r="O17" s="55">
        <v>30930</v>
      </c>
      <c r="P17" s="55">
        <v>4280</v>
      </c>
      <c r="Q17" s="55">
        <v>315505</v>
      </c>
      <c r="R17" s="55">
        <v>25417</v>
      </c>
      <c r="S17" s="64">
        <v>29</v>
      </c>
      <c r="T17" s="56"/>
      <c r="U17" s="56"/>
      <c r="Z17" s="56"/>
      <c r="AA17" s="56"/>
    </row>
    <row r="18" spans="10:27" ht="24.75" customHeight="1" hidden="1">
      <c r="J18" s="63" t="s">
        <v>85</v>
      </c>
      <c r="K18" s="46">
        <f>SUM(L18:S18)</f>
        <v>948872</v>
      </c>
      <c r="L18" s="55">
        <v>20761</v>
      </c>
      <c r="M18" s="55">
        <v>5093</v>
      </c>
      <c r="N18" s="55">
        <v>34159</v>
      </c>
      <c r="O18" s="55">
        <v>28878</v>
      </c>
      <c r="P18" s="55">
        <v>438120</v>
      </c>
      <c r="Q18" s="55">
        <v>414931</v>
      </c>
      <c r="R18" s="55">
        <v>6928</v>
      </c>
      <c r="S18" s="64">
        <v>2</v>
      </c>
      <c r="T18" s="56"/>
      <c r="U18" s="56"/>
      <c r="Z18" s="56"/>
      <c r="AA18" s="56"/>
    </row>
    <row r="19" spans="5:27" ht="24.75" customHeight="1">
      <c r="E19" s="65"/>
      <c r="J19" s="39" t="s">
        <v>86</v>
      </c>
      <c r="K19" s="66">
        <v>3784325</v>
      </c>
      <c r="L19" s="67">
        <v>78876</v>
      </c>
      <c r="M19" s="67">
        <v>19455</v>
      </c>
      <c r="N19" s="67">
        <v>171389</v>
      </c>
      <c r="O19" s="67">
        <v>880670</v>
      </c>
      <c r="P19" s="67">
        <v>482371</v>
      </c>
      <c r="Q19" s="67">
        <v>1450268</v>
      </c>
      <c r="R19" s="67">
        <v>701227</v>
      </c>
      <c r="S19" s="67">
        <v>69</v>
      </c>
      <c r="T19" s="38"/>
      <c r="U19" s="38"/>
      <c r="Z19" s="49"/>
      <c r="AA19" s="38"/>
    </row>
    <row r="20" spans="10:27" ht="24.75" customHeight="1" hidden="1">
      <c r="J20" s="63" t="s">
        <v>87</v>
      </c>
      <c r="K20" s="46">
        <f>SUM(L20:S20)</f>
        <v>604683</v>
      </c>
      <c r="L20" s="55">
        <v>21238</v>
      </c>
      <c r="M20" s="55">
        <v>4646</v>
      </c>
      <c r="N20" s="55">
        <v>36837</v>
      </c>
      <c r="O20" s="55">
        <v>66015</v>
      </c>
      <c r="P20" s="55">
        <v>11066</v>
      </c>
      <c r="Q20" s="55">
        <v>460341</v>
      </c>
      <c r="R20" s="55">
        <v>4506</v>
      </c>
      <c r="S20" s="55">
        <v>34</v>
      </c>
      <c r="T20" s="56"/>
      <c r="U20" s="56"/>
      <c r="X20" s="56"/>
      <c r="Y20" s="56"/>
      <c r="Z20" s="20"/>
      <c r="AA20" s="56"/>
    </row>
    <row r="21" spans="10:27" ht="24.75" customHeight="1" hidden="1">
      <c r="J21" s="63" t="s">
        <v>88</v>
      </c>
      <c r="K21" s="46">
        <f>SUM(L21:S21)</f>
        <v>1777582</v>
      </c>
      <c r="L21" s="55">
        <v>17226</v>
      </c>
      <c r="M21" s="55">
        <v>4861</v>
      </c>
      <c r="N21" s="55">
        <v>44747</v>
      </c>
      <c r="O21" s="55">
        <v>746919</v>
      </c>
      <c r="P21" s="55">
        <v>6395</v>
      </c>
      <c r="Q21" s="55">
        <v>287421</v>
      </c>
      <c r="R21" s="55">
        <v>670012</v>
      </c>
      <c r="S21" s="55">
        <v>1</v>
      </c>
      <c r="T21" s="56"/>
      <c r="U21" s="56"/>
      <c r="X21" s="56"/>
      <c r="Y21" s="56"/>
      <c r="Z21" s="20"/>
      <c r="AA21" s="56"/>
    </row>
    <row r="22" spans="10:27" ht="24.75" customHeight="1" hidden="1">
      <c r="J22" s="63" t="s">
        <v>89</v>
      </c>
      <c r="K22" s="46">
        <f>SUM(L22:S22)</f>
        <v>439613</v>
      </c>
      <c r="L22" s="55">
        <v>21427</v>
      </c>
      <c r="M22" s="55">
        <v>4939</v>
      </c>
      <c r="N22" s="55">
        <v>44337</v>
      </c>
      <c r="O22" s="55">
        <v>37019</v>
      </c>
      <c r="P22" s="55">
        <v>2892</v>
      </c>
      <c r="Q22" s="55">
        <v>312918</v>
      </c>
      <c r="R22" s="55">
        <v>16046</v>
      </c>
      <c r="S22" s="55">
        <v>35</v>
      </c>
      <c r="T22" s="56"/>
      <c r="U22" s="56"/>
      <c r="X22" s="56"/>
      <c r="Y22" s="56"/>
      <c r="Z22" s="20"/>
      <c r="AA22" s="56"/>
    </row>
    <row r="23" spans="10:27" ht="24.75" customHeight="1" hidden="1">
      <c r="J23" s="63" t="s">
        <v>90</v>
      </c>
      <c r="K23" s="46">
        <v>962447</v>
      </c>
      <c r="L23" s="55">
        <v>18985</v>
      </c>
      <c r="M23" s="55">
        <v>5009</v>
      </c>
      <c r="N23" s="55">
        <v>45468</v>
      </c>
      <c r="O23" s="55">
        <v>30717</v>
      </c>
      <c r="P23" s="55">
        <v>462018</v>
      </c>
      <c r="Q23" s="55">
        <v>389588</v>
      </c>
      <c r="R23" s="55">
        <v>10663</v>
      </c>
      <c r="S23" s="68">
        <v>-1</v>
      </c>
      <c r="T23" s="56"/>
      <c r="U23" s="56"/>
      <c r="X23" s="56"/>
      <c r="Y23" s="56"/>
      <c r="Z23" s="20"/>
      <c r="AA23" s="56"/>
    </row>
    <row r="24" spans="10:27" ht="24.75" customHeight="1">
      <c r="J24" s="69" t="s">
        <v>91</v>
      </c>
      <c r="K24" s="46">
        <f aca="true" t="shared" si="1" ref="K24:S24">SUM(K25:K28)</f>
        <v>3757540</v>
      </c>
      <c r="L24" s="55">
        <f t="shared" si="1"/>
        <v>91608</v>
      </c>
      <c r="M24" s="55">
        <f t="shared" si="1"/>
        <v>20720</v>
      </c>
      <c r="N24" s="55">
        <f t="shared" si="1"/>
        <v>176832</v>
      </c>
      <c r="O24" s="55">
        <f t="shared" si="1"/>
        <v>909482</v>
      </c>
      <c r="P24" s="55">
        <f t="shared" si="1"/>
        <v>485769</v>
      </c>
      <c r="Q24" s="55">
        <f t="shared" si="1"/>
        <v>1349235</v>
      </c>
      <c r="R24" s="55">
        <f t="shared" si="1"/>
        <v>723709</v>
      </c>
      <c r="S24" s="55">
        <f t="shared" si="1"/>
        <v>185</v>
      </c>
      <c r="T24" s="56"/>
      <c r="U24" s="56"/>
      <c r="Y24" s="70"/>
      <c r="AA24" s="56"/>
    </row>
    <row r="25" spans="10:27" ht="24.75" customHeight="1" hidden="1">
      <c r="J25" s="71" t="s">
        <v>92</v>
      </c>
      <c r="K25" s="46">
        <f>SUM(L25:S25)</f>
        <v>970178</v>
      </c>
      <c r="L25" s="55">
        <v>24808</v>
      </c>
      <c r="M25" s="55">
        <v>4775</v>
      </c>
      <c r="N25" s="55">
        <v>41537</v>
      </c>
      <c r="O25" s="55">
        <v>73932</v>
      </c>
      <c r="P25" s="55">
        <v>11881</v>
      </c>
      <c r="Q25" s="55">
        <v>807562</v>
      </c>
      <c r="R25" s="55">
        <v>5640</v>
      </c>
      <c r="S25" s="56">
        <v>43</v>
      </c>
      <c r="T25" s="56"/>
      <c r="U25" s="56"/>
      <c r="X25" s="56"/>
      <c r="Y25" s="56"/>
      <c r="Z25" s="20"/>
      <c r="AA25" s="56"/>
    </row>
    <row r="26" spans="10:27" ht="24.75" customHeight="1" hidden="1">
      <c r="J26" s="71" t="s">
        <v>88</v>
      </c>
      <c r="K26" s="46">
        <f>SUM(L26:S26)</f>
        <v>1665387</v>
      </c>
      <c r="L26" s="55">
        <v>20685</v>
      </c>
      <c r="M26" s="55">
        <v>6271</v>
      </c>
      <c r="N26" s="55">
        <v>50580</v>
      </c>
      <c r="O26" s="55">
        <v>777110</v>
      </c>
      <c r="P26" s="55">
        <v>6633</v>
      </c>
      <c r="Q26" s="55">
        <v>108970</v>
      </c>
      <c r="R26" s="55">
        <v>695009</v>
      </c>
      <c r="S26" s="56">
        <v>129</v>
      </c>
      <c r="T26" s="56"/>
      <c r="U26" s="56"/>
      <c r="X26" s="56"/>
      <c r="Y26" s="56"/>
      <c r="Z26" s="20"/>
      <c r="AA26" s="56"/>
    </row>
    <row r="27" spans="10:27" ht="24.75" customHeight="1" hidden="1">
      <c r="J27" s="71" t="s">
        <v>89</v>
      </c>
      <c r="K27" s="46">
        <f>SUM(L27:S27)</f>
        <v>344443</v>
      </c>
      <c r="L27" s="55">
        <v>24809</v>
      </c>
      <c r="M27" s="55">
        <v>4963</v>
      </c>
      <c r="N27" s="55">
        <v>40503</v>
      </c>
      <c r="O27" s="55">
        <v>29516</v>
      </c>
      <c r="P27" s="55">
        <v>2572</v>
      </c>
      <c r="Q27" s="55">
        <v>223733</v>
      </c>
      <c r="R27" s="55">
        <v>18334</v>
      </c>
      <c r="S27" s="56">
        <v>13</v>
      </c>
      <c r="T27" s="56"/>
      <c r="U27" s="56"/>
      <c r="X27" s="56"/>
      <c r="Y27" s="56"/>
      <c r="Z27" s="20"/>
      <c r="AA27" s="56"/>
    </row>
    <row r="28" spans="10:27" ht="24.75" customHeight="1" hidden="1">
      <c r="J28" s="71" t="s">
        <v>90</v>
      </c>
      <c r="K28" s="46">
        <f>SUM(L28:S28)</f>
        <v>777532</v>
      </c>
      <c r="L28" s="55">
        <v>21306</v>
      </c>
      <c r="M28" s="55">
        <v>4711</v>
      </c>
      <c r="N28" s="55">
        <v>44212</v>
      </c>
      <c r="O28" s="55">
        <v>28924</v>
      </c>
      <c r="P28" s="55">
        <v>464683</v>
      </c>
      <c r="Q28" s="55">
        <v>208970</v>
      </c>
      <c r="R28" s="55">
        <v>4726</v>
      </c>
      <c r="S28" s="55">
        <v>0</v>
      </c>
      <c r="T28" s="56"/>
      <c r="U28" s="56"/>
      <c r="X28" s="56"/>
      <c r="Y28" s="56"/>
      <c r="Z28" s="20"/>
      <c r="AA28" s="56"/>
    </row>
    <row r="29" spans="10:27" ht="24.75" customHeight="1">
      <c r="J29" s="69" t="s">
        <v>93</v>
      </c>
      <c r="K29" s="46">
        <v>4121463</v>
      </c>
      <c r="L29" s="55">
        <f aca="true" t="shared" si="2" ref="L29:S29">SUM(L30:L33)</f>
        <v>89733</v>
      </c>
      <c r="M29" s="41">
        <f t="shared" si="2"/>
        <v>20378</v>
      </c>
      <c r="N29" s="41">
        <f t="shared" si="2"/>
        <v>190268</v>
      </c>
      <c r="O29" s="41">
        <v>928470</v>
      </c>
      <c r="P29" s="55">
        <f t="shared" si="2"/>
        <v>602832</v>
      </c>
      <c r="Q29" s="41">
        <f t="shared" si="2"/>
        <v>1540670</v>
      </c>
      <c r="R29" s="41">
        <f t="shared" si="2"/>
        <v>748931</v>
      </c>
      <c r="S29" s="41">
        <f t="shared" si="2"/>
        <v>181</v>
      </c>
      <c r="T29" s="56"/>
      <c r="U29" s="56"/>
      <c r="AA29" s="56"/>
    </row>
    <row r="30" spans="10:27" ht="24.75" customHeight="1" hidden="1">
      <c r="J30" s="71" t="s">
        <v>92</v>
      </c>
      <c r="K30" s="46">
        <f>SUM(L30:S30)</f>
        <v>489314</v>
      </c>
      <c r="L30" s="55">
        <v>21518</v>
      </c>
      <c r="M30" s="55">
        <v>4817</v>
      </c>
      <c r="N30" s="55">
        <v>41936</v>
      </c>
      <c r="O30" s="55">
        <v>66090</v>
      </c>
      <c r="P30" s="55">
        <v>61697</v>
      </c>
      <c r="Q30" s="55">
        <v>288277</v>
      </c>
      <c r="R30" s="55">
        <v>4978</v>
      </c>
      <c r="S30" s="55">
        <v>1</v>
      </c>
      <c r="T30" s="56"/>
      <c r="U30" s="56"/>
      <c r="AA30" s="56"/>
    </row>
    <row r="31" spans="10:27" ht="24.75" customHeight="1" hidden="1">
      <c r="J31" s="71" t="s">
        <v>88</v>
      </c>
      <c r="K31" s="46">
        <f>SUM(L31:S31)</f>
        <v>2007328</v>
      </c>
      <c r="L31" s="55">
        <v>18964</v>
      </c>
      <c r="M31" s="55">
        <v>4992</v>
      </c>
      <c r="N31" s="55">
        <v>49330</v>
      </c>
      <c r="O31" s="55">
        <v>800000</v>
      </c>
      <c r="P31" s="55">
        <v>3880</v>
      </c>
      <c r="Q31" s="55">
        <v>415561</v>
      </c>
      <c r="R31" s="55">
        <v>714462</v>
      </c>
      <c r="S31" s="55">
        <v>139</v>
      </c>
      <c r="T31" s="56"/>
      <c r="U31" s="56"/>
      <c r="AA31" s="56"/>
    </row>
    <row r="32" spans="10:27" ht="24.75" customHeight="1" hidden="1">
      <c r="J32" s="71" t="s">
        <v>89</v>
      </c>
      <c r="K32" s="46">
        <v>598550</v>
      </c>
      <c r="L32" s="55">
        <v>28727</v>
      </c>
      <c r="M32" s="55">
        <v>5321</v>
      </c>
      <c r="N32" s="55">
        <v>47431</v>
      </c>
      <c r="O32" s="55">
        <v>30214</v>
      </c>
      <c r="P32" s="55">
        <v>14759</v>
      </c>
      <c r="Q32" s="55">
        <v>451275</v>
      </c>
      <c r="R32" s="55">
        <v>20790</v>
      </c>
      <c r="S32" s="55">
        <v>32</v>
      </c>
      <c r="T32" s="56"/>
      <c r="U32" s="56"/>
      <c r="AA32" s="56"/>
    </row>
    <row r="33" spans="10:27" ht="24.75" customHeight="1" hidden="1">
      <c r="J33" s="71" t="s">
        <v>90</v>
      </c>
      <c r="K33" s="46">
        <v>1026271</v>
      </c>
      <c r="L33" s="55">
        <v>20524</v>
      </c>
      <c r="M33" s="55">
        <v>5248</v>
      </c>
      <c r="N33" s="41">
        <v>51571</v>
      </c>
      <c r="O33" s="41">
        <v>32165</v>
      </c>
      <c r="P33" s="55">
        <v>522496</v>
      </c>
      <c r="Q33" s="55">
        <v>385557</v>
      </c>
      <c r="R33" s="55">
        <v>8701</v>
      </c>
      <c r="S33" s="41">
        <v>9</v>
      </c>
      <c r="T33" s="56"/>
      <c r="U33" s="56"/>
      <c r="AA33" s="56"/>
    </row>
    <row r="34" spans="10:27" ht="24.75" customHeight="1">
      <c r="J34" s="71"/>
      <c r="K34" s="41"/>
      <c r="L34" s="55"/>
      <c r="M34" s="55"/>
      <c r="N34" s="41"/>
      <c r="O34" s="41"/>
      <c r="P34" s="55"/>
      <c r="Q34" s="55"/>
      <c r="R34" s="55"/>
      <c r="S34" s="41"/>
      <c r="T34" s="56"/>
      <c r="U34" s="56"/>
      <c r="AA34" s="56"/>
    </row>
    <row r="35" spans="10:27" ht="24.75" customHeight="1">
      <c r="J35" s="69" t="s">
        <v>94</v>
      </c>
      <c r="K35" s="41">
        <f aca="true" t="shared" si="3" ref="K35:S35">SUM(K36:K39)</f>
        <v>3929761</v>
      </c>
      <c r="L35" s="41">
        <f t="shared" si="3"/>
        <v>95811</v>
      </c>
      <c r="M35" s="41">
        <f t="shared" si="3"/>
        <v>20763</v>
      </c>
      <c r="N35" s="41">
        <f t="shared" si="3"/>
        <v>161217</v>
      </c>
      <c r="O35" s="41">
        <f t="shared" si="3"/>
        <v>953476</v>
      </c>
      <c r="P35" s="41">
        <f t="shared" si="3"/>
        <v>607073</v>
      </c>
      <c r="Q35" s="41">
        <f t="shared" si="3"/>
        <v>1316305</v>
      </c>
      <c r="R35" s="41">
        <f t="shared" si="3"/>
        <v>775094</v>
      </c>
      <c r="S35" s="41">
        <f t="shared" si="3"/>
        <v>22</v>
      </c>
      <c r="T35" s="56"/>
      <c r="U35" s="56"/>
      <c r="AA35" s="56"/>
    </row>
    <row r="36" spans="10:27" ht="24.75" customHeight="1" hidden="1">
      <c r="J36" s="71" t="s">
        <v>92</v>
      </c>
      <c r="K36" s="46">
        <v>463608</v>
      </c>
      <c r="L36" s="55">
        <v>23172</v>
      </c>
      <c r="M36" s="55">
        <v>4914</v>
      </c>
      <c r="N36" s="72">
        <v>44693</v>
      </c>
      <c r="O36" s="41">
        <v>58672</v>
      </c>
      <c r="P36" s="55">
        <v>6766</v>
      </c>
      <c r="Q36" s="55">
        <v>318971</v>
      </c>
      <c r="R36" s="55">
        <v>6409</v>
      </c>
      <c r="S36" s="72">
        <v>11</v>
      </c>
      <c r="T36" s="56"/>
      <c r="U36" s="56"/>
      <c r="V36" s="73"/>
      <c r="W36" s="56"/>
      <c r="AA36" s="56"/>
    </row>
    <row r="37" spans="10:27" ht="24.75" customHeight="1" hidden="1">
      <c r="J37" s="71" t="s">
        <v>88</v>
      </c>
      <c r="K37" s="74">
        <f>SUM(L37:S37)</f>
        <v>2075486</v>
      </c>
      <c r="L37" s="55">
        <v>22191</v>
      </c>
      <c r="M37" s="55">
        <v>5369</v>
      </c>
      <c r="N37" s="72">
        <v>39634</v>
      </c>
      <c r="O37" s="72">
        <v>839093</v>
      </c>
      <c r="P37" s="55">
        <v>66142</v>
      </c>
      <c r="Q37" s="55">
        <v>365798</v>
      </c>
      <c r="R37" s="55">
        <v>737254</v>
      </c>
      <c r="S37" s="72">
        <v>5</v>
      </c>
      <c r="T37" s="56"/>
      <c r="U37" s="56"/>
      <c r="V37" s="73"/>
      <c r="W37" s="56"/>
      <c r="AA37" s="56"/>
    </row>
    <row r="38" spans="10:27" ht="24.75" customHeight="1" hidden="1">
      <c r="J38" s="71" t="s">
        <v>89</v>
      </c>
      <c r="K38" s="55">
        <v>449462</v>
      </c>
      <c r="L38" s="55">
        <v>28245</v>
      </c>
      <c r="M38" s="55">
        <v>5444</v>
      </c>
      <c r="N38" s="55">
        <v>39999</v>
      </c>
      <c r="O38" s="55">
        <v>25142</v>
      </c>
      <c r="P38" s="55">
        <v>13869</v>
      </c>
      <c r="Q38" s="55">
        <v>314295</v>
      </c>
      <c r="R38" s="55">
        <v>22468</v>
      </c>
      <c r="S38" s="67">
        <v>0</v>
      </c>
      <c r="T38" s="56"/>
      <c r="U38" s="56"/>
      <c r="V38" s="73"/>
      <c r="W38" s="56"/>
      <c r="AA38" s="56"/>
    </row>
    <row r="39" spans="10:27" ht="24.75" customHeight="1" hidden="1">
      <c r="J39" s="71" t="s">
        <v>90</v>
      </c>
      <c r="K39" s="55">
        <v>941205</v>
      </c>
      <c r="L39" s="55">
        <v>22203</v>
      </c>
      <c r="M39" s="55">
        <v>5036</v>
      </c>
      <c r="N39" s="55">
        <v>36891</v>
      </c>
      <c r="O39" s="55">
        <v>30569</v>
      </c>
      <c r="P39" s="55">
        <v>520296</v>
      </c>
      <c r="Q39" s="55">
        <v>317241</v>
      </c>
      <c r="R39" s="55">
        <v>8963</v>
      </c>
      <c r="S39" s="55">
        <v>6</v>
      </c>
      <c r="T39" s="56"/>
      <c r="U39" s="56"/>
      <c r="V39" s="73"/>
      <c r="W39" s="56"/>
      <c r="AA39" s="56"/>
    </row>
    <row r="40" spans="10:27" ht="24.75" customHeight="1">
      <c r="J40" s="69" t="s">
        <v>96</v>
      </c>
      <c r="K40" s="55">
        <f aca="true" t="shared" si="4" ref="K40:S40">SUM(K41:K44)</f>
        <v>3515526</v>
      </c>
      <c r="L40" s="55">
        <f t="shared" si="4"/>
        <v>92544</v>
      </c>
      <c r="M40" s="55">
        <f t="shared" si="4"/>
        <v>22642</v>
      </c>
      <c r="N40" s="55">
        <f t="shared" si="4"/>
        <v>168263</v>
      </c>
      <c r="O40" s="55">
        <f t="shared" si="4"/>
        <v>949099</v>
      </c>
      <c r="P40" s="55">
        <f t="shared" si="4"/>
        <v>545586</v>
      </c>
      <c r="Q40" s="55">
        <f t="shared" si="4"/>
        <v>941311</v>
      </c>
      <c r="R40" s="55">
        <f t="shared" si="4"/>
        <v>796077</v>
      </c>
      <c r="S40" s="55">
        <f t="shared" si="4"/>
        <v>4</v>
      </c>
      <c r="T40" s="56"/>
      <c r="U40" s="56"/>
      <c r="V40" s="73"/>
      <c r="W40" s="56"/>
      <c r="AA40" s="56"/>
    </row>
    <row r="41" spans="10:27" ht="24.75" customHeight="1">
      <c r="J41" s="71" t="s">
        <v>92</v>
      </c>
      <c r="K41" s="55">
        <v>377289</v>
      </c>
      <c r="L41" s="55">
        <v>23833</v>
      </c>
      <c r="M41" s="55">
        <v>6958</v>
      </c>
      <c r="N41" s="55">
        <v>43244</v>
      </c>
      <c r="O41" s="55">
        <v>40058</v>
      </c>
      <c r="P41" s="55">
        <v>12277</v>
      </c>
      <c r="Q41" s="55">
        <v>243027</v>
      </c>
      <c r="R41" s="55">
        <v>7892</v>
      </c>
      <c r="S41" s="67">
        <v>0</v>
      </c>
      <c r="T41" s="56"/>
      <c r="U41" s="56"/>
      <c r="V41" s="73"/>
      <c r="W41" s="56"/>
      <c r="AA41" s="56"/>
    </row>
    <row r="42" spans="10:27" ht="24.75" customHeight="1">
      <c r="J42" s="71" t="s">
        <v>88</v>
      </c>
      <c r="K42" s="55">
        <v>1924930</v>
      </c>
      <c r="L42" s="55">
        <v>20196</v>
      </c>
      <c r="M42" s="55">
        <v>5086</v>
      </c>
      <c r="N42" s="55">
        <v>46252</v>
      </c>
      <c r="O42" s="55">
        <v>859979</v>
      </c>
      <c r="P42" s="55">
        <v>9862</v>
      </c>
      <c r="Q42" s="55">
        <v>228262</v>
      </c>
      <c r="R42" s="55">
        <v>755293</v>
      </c>
      <c r="S42" s="67">
        <v>0</v>
      </c>
      <c r="T42" s="56"/>
      <c r="U42" s="56"/>
      <c r="V42" s="73"/>
      <c r="W42" s="56"/>
      <c r="AA42" s="56"/>
    </row>
    <row r="43" spans="10:27" ht="24.75" customHeight="1">
      <c r="J43" s="71" t="s">
        <v>89</v>
      </c>
      <c r="K43" s="55">
        <v>361983</v>
      </c>
      <c r="L43" s="55">
        <v>25951</v>
      </c>
      <c r="M43" s="55">
        <v>5245</v>
      </c>
      <c r="N43" s="55">
        <v>32999</v>
      </c>
      <c r="O43" s="55">
        <v>19801</v>
      </c>
      <c r="P43" s="55">
        <v>4142</v>
      </c>
      <c r="Q43" s="55">
        <v>257851</v>
      </c>
      <c r="R43" s="55">
        <v>15994</v>
      </c>
      <c r="S43" s="67">
        <v>0</v>
      </c>
      <c r="T43" s="56"/>
      <c r="U43" s="56"/>
      <c r="V43" s="73"/>
      <c r="W43" s="56"/>
      <c r="AA43" s="56"/>
    </row>
    <row r="44" spans="10:27" ht="24.75" customHeight="1">
      <c r="J44" s="71" t="s">
        <v>90</v>
      </c>
      <c r="K44" s="55">
        <v>851324</v>
      </c>
      <c r="L44" s="55">
        <v>22564</v>
      </c>
      <c r="M44" s="55">
        <v>5353</v>
      </c>
      <c r="N44" s="55">
        <v>45768</v>
      </c>
      <c r="O44" s="55">
        <v>29261</v>
      </c>
      <c r="P44" s="55">
        <v>519305</v>
      </c>
      <c r="Q44" s="55">
        <v>212171</v>
      </c>
      <c r="R44" s="55">
        <v>16898</v>
      </c>
      <c r="S44" s="55">
        <v>4</v>
      </c>
      <c r="T44" s="56"/>
      <c r="U44" s="56"/>
      <c r="V44" s="73"/>
      <c r="W44" s="56"/>
      <c r="AA44" s="56"/>
    </row>
    <row r="45" spans="10:27" ht="24.75" customHeight="1">
      <c r="J45" s="69" t="s">
        <v>158</v>
      </c>
      <c r="K45" s="55"/>
      <c r="L45" s="55"/>
      <c r="M45" s="55"/>
      <c r="N45" s="55"/>
      <c r="O45" s="55"/>
      <c r="P45" s="55"/>
      <c r="Q45" s="55"/>
      <c r="R45" s="55"/>
      <c r="S45" s="55"/>
      <c r="T45" s="56"/>
      <c r="U45" s="56"/>
      <c r="V45" s="73"/>
      <c r="W45" s="56"/>
      <c r="AA45" s="56"/>
    </row>
    <row r="46" spans="10:27" ht="24.75" customHeight="1" thickBot="1">
      <c r="J46" s="71" t="s">
        <v>92</v>
      </c>
      <c r="K46" s="55">
        <v>327806</v>
      </c>
      <c r="L46" s="55">
        <v>21911</v>
      </c>
      <c r="M46" s="55">
        <v>4676</v>
      </c>
      <c r="N46" s="55">
        <v>33555</v>
      </c>
      <c r="O46" s="55">
        <v>70098</v>
      </c>
      <c r="P46" s="55">
        <v>23756</v>
      </c>
      <c r="Q46" s="55">
        <v>165932</v>
      </c>
      <c r="R46" s="55">
        <v>7877</v>
      </c>
      <c r="S46" s="55">
        <v>1</v>
      </c>
      <c r="T46" s="56"/>
      <c r="U46" s="56"/>
      <c r="V46" s="73"/>
      <c r="W46" s="56"/>
      <c r="AA46" s="56"/>
    </row>
    <row r="47" spans="10:23" ht="24.75" customHeight="1" thickBot="1">
      <c r="J47" s="731" t="s">
        <v>98</v>
      </c>
      <c r="K47" s="730">
        <f>(K46-K44)/K44*100</f>
        <v>-61.494566111139825</v>
      </c>
      <c r="L47" s="718">
        <f aca="true" t="shared" si="5" ref="L47:R47">(L46-L44)/L44*100</f>
        <v>-2.8939904272292147</v>
      </c>
      <c r="M47" s="718">
        <f t="shared" si="5"/>
        <v>-12.647113767980573</v>
      </c>
      <c r="N47" s="718">
        <f t="shared" si="5"/>
        <v>-26.68458311484006</v>
      </c>
      <c r="O47" s="718">
        <f t="shared" si="5"/>
        <v>139.56119066334028</v>
      </c>
      <c r="P47" s="718">
        <f t="shared" si="5"/>
        <v>-95.42542436525741</v>
      </c>
      <c r="Q47" s="718">
        <f t="shared" si="5"/>
        <v>-21.79327052236168</v>
      </c>
      <c r="R47" s="718">
        <f t="shared" si="5"/>
        <v>-53.38501597822227</v>
      </c>
      <c r="S47" s="75" t="s">
        <v>68</v>
      </c>
      <c r="T47" s="9"/>
      <c r="U47" s="9"/>
      <c r="W47" s="9"/>
    </row>
    <row r="48" spans="10:26" ht="24.75" customHeight="1" thickBot="1">
      <c r="J48" s="732"/>
      <c r="K48" s="730"/>
      <c r="L48" s="718"/>
      <c r="M48" s="718"/>
      <c r="N48" s="718"/>
      <c r="O48" s="718"/>
      <c r="P48" s="718"/>
      <c r="Q48" s="718"/>
      <c r="R48" s="718"/>
      <c r="S48" s="179">
        <f>S46-S44</f>
        <v>-3</v>
      </c>
      <c r="T48" s="9"/>
      <c r="U48" s="9"/>
      <c r="V48" s="9"/>
      <c r="W48" s="9"/>
      <c r="Z48" s="77"/>
    </row>
    <row r="49" spans="10:26" ht="24.75" customHeight="1" thickBot="1">
      <c r="J49" s="728" t="s">
        <v>99</v>
      </c>
      <c r="K49" s="730">
        <f>(K46-K41)/K41*100</f>
        <v>-13.115410202788844</v>
      </c>
      <c r="L49" s="718">
        <f aca="true" t="shared" si="6" ref="L49:R49">(L46-L41)/L41*100</f>
        <v>-8.064448453824529</v>
      </c>
      <c r="M49" s="718">
        <f t="shared" si="6"/>
        <v>-32.796780684104625</v>
      </c>
      <c r="N49" s="718">
        <f t="shared" si="6"/>
        <v>-22.40542040514291</v>
      </c>
      <c r="O49" s="718">
        <f t="shared" si="6"/>
        <v>74.99126266912977</v>
      </c>
      <c r="P49" s="718">
        <f t="shared" si="6"/>
        <v>93.50004072656186</v>
      </c>
      <c r="Q49" s="718">
        <f t="shared" si="6"/>
        <v>-31.722812691593937</v>
      </c>
      <c r="R49" s="718">
        <f t="shared" si="6"/>
        <v>-0.1900658895083629</v>
      </c>
      <c r="S49" s="75" t="s">
        <v>68</v>
      </c>
      <c r="T49" s="9"/>
      <c r="U49" s="9"/>
      <c r="V49" s="9"/>
      <c r="W49" s="9"/>
      <c r="X49" s="56"/>
      <c r="Y49" s="56"/>
      <c r="Z49" s="9"/>
    </row>
    <row r="50" spans="10:26" ht="24.75" customHeight="1" thickBot="1">
      <c r="J50" s="729"/>
      <c r="K50" s="730"/>
      <c r="L50" s="718"/>
      <c r="M50" s="718"/>
      <c r="N50" s="718"/>
      <c r="O50" s="718"/>
      <c r="P50" s="718"/>
      <c r="Q50" s="718"/>
      <c r="R50" s="718"/>
      <c r="S50" s="78">
        <f>S46-S41</f>
        <v>1</v>
      </c>
      <c r="T50" s="9"/>
      <c r="U50" s="9"/>
      <c r="V50" s="9"/>
      <c r="W50" s="9"/>
      <c r="Z50" s="9"/>
    </row>
    <row r="51" spans="10:19" ht="26.25" customHeight="1">
      <c r="J51" s="727" t="s">
        <v>184</v>
      </c>
      <c r="K51" s="727"/>
      <c r="S51" s="80"/>
    </row>
    <row r="52" spans="1:19" ht="33" customHeight="1">
      <c r="A52" s="725" t="s">
        <v>100</v>
      </c>
      <c r="B52" s="726"/>
      <c r="C52" s="726"/>
      <c r="D52" s="726"/>
      <c r="E52" s="726"/>
      <c r="F52" s="726"/>
      <c r="G52" s="726"/>
      <c r="H52" s="726"/>
      <c r="I52" s="726"/>
      <c r="J52" s="725" t="s">
        <v>101</v>
      </c>
      <c r="K52" s="725"/>
      <c r="L52" s="725"/>
      <c r="M52" s="725"/>
      <c r="N52" s="725"/>
      <c r="O52" s="721" t="s">
        <v>102</v>
      </c>
      <c r="P52" s="722"/>
      <c r="Q52" s="722"/>
      <c r="R52" s="722"/>
      <c r="S52" s="722"/>
    </row>
    <row r="53" spans="21:26" ht="33" customHeight="1">
      <c r="U53" s="47" t="s">
        <v>103</v>
      </c>
      <c r="V53" s="56">
        <v>3519816</v>
      </c>
      <c r="X53" s="48" t="s">
        <v>71</v>
      </c>
      <c r="Y53" s="42">
        <v>21911</v>
      </c>
      <c r="Z53" s="77">
        <f>Y53/Y61*100</f>
        <v>6.684136348938091</v>
      </c>
    </row>
    <row r="54" spans="21:26" ht="33" customHeight="1">
      <c r="U54" s="81" t="s">
        <v>104</v>
      </c>
      <c r="V54" s="56">
        <v>4342872</v>
      </c>
      <c r="X54" s="82" t="s">
        <v>73</v>
      </c>
      <c r="Y54" s="19">
        <v>4676</v>
      </c>
      <c r="Z54" s="77">
        <f>Y54/Y61*100</f>
        <v>1.426453451126581</v>
      </c>
    </row>
    <row r="55" spans="21:26" ht="33" customHeight="1">
      <c r="U55" s="53" t="s">
        <v>105</v>
      </c>
      <c r="V55" s="62">
        <v>2865120</v>
      </c>
      <c r="X55" s="82" t="s">
        <v>106</v>
      </c>
      <c r="Y55" s="19">
        <v>33555</v>
      </c>
      <c r="Z55" s="77">
        <f>Y55/Y61*100</f>
        <v>10.236237286687858</v>
      </c>
    </row>
    <row r="56" spans="21:26" ht="33" customHeight="1">
      <c r="U56" s="47" t="s">
        <v>107</v>
      </c>
      <c r="V56" s="56">
        <v>2968633</v>
      </c>
      <c r="X56" s="83" t="s">
        <v>108</v>
      </c>
      <c r="Y56" s="56">
        <v>70098</v>
      </c>
      <c r="Z56" s="77">
        <f>Y56/Y61*100</f>
        <v>21.38398931075087</v>
      </c>
    </row>
    <row r="57" spans="21:26" ht="33" customHeight="1">
      <c r="U57" s="47" t="s">
        <v>109</v>
      </c>
      <c r="V57" s="56">
        <v>3363166</v>
      </c>
      <c r="X57" s="83" t="s">
        <v>110</v>
      </c>
      <c r="Y57" s="56">
        <v>23756</v>
      </c>
      <c r="Z57" s="77">
        <f>Y57/Y61*100</f>
        <v>7.246969244004076</v>
      </c>
    </row>
    <row r="58" spans="21:26" ht="33" customHeight="1">
      <c r="U58" s="84" t="s">
        <v>111</v>
      </c>
      <c r="V58" s="11">
        <v>3784325</v>
      </c>
      <c r="X58" s="83" t="s">
        <v>112</v>
      </c>
      <c r="Y58" s="56">
        <v>165932</v>
      </c>
      <c r="Z58" s="77">
        <f>Y58/Y61*100</f>
        <v>50.61896365533273</v>
      </c>
    </row>
    <row r="59" spans="21:26" ht="33" customHeight="1">
      <c r="U59" s="84" t="s">
        <v>113</v>
      </c>
      <c r="V59" s="56">
        <v>3757540</v>
      </c>
      <c r="X59" s="85" t="s">
        <v>114</v>
      </c>
      <c r="Y59" s="62">
        <v>7877</v>
      </c>
      <c r="Z59" s="77">
        <f>Y59/Y61*100</f>
        <v>2.402945644680085</v>
      </c>
    </row>
    <row r="60" spans="21:26" ht="33" customHeight="1">
      <c r="U60" s="73" t="s">
        <v>115</v>
      </c>
      <c r="V60" s="56">
        <f>K29</f>
        <v>4121463</v>
      </c>
      <c r="X60" s="83" t="s">
        <v>116</v>
      </c>
      <c r="Y60" s="56">
        <v>1</v>
      </c>
      <c r="Z60" s="77">
        <f>Y60/Y61*100</f>
        <v>0.0003050584797105605</v>
      </c>
    </row>
    <row r="61" spans="21:26" ht="33" customHeight="1">
      <c r="U61" s="84" t="s">
        <v>117</v>
      </c>
      <c r="V61" s="56">
        <v>3929761</v>
      </c>
      <c r="X61" s="83"/>
      <c r="Y61" s="56">
        <f>SUM(Y53:Y60)</f>
        <v>327806</v>
      </c>
      <c r="Z61" s="77">
        <f>SUM(Z53:Z60)</f>
        <v>100.00000000000001</v>
      </c>
    </row>
    <row r="62" spans="21:22" ht="33" customHeight="1">
      <c r="U62" s="84" t="s">
        <v>118</v>
      </c>
      <c r="V62" s="56">
        <v>3515526</v>
      </c>
    </row>
    <row r="63" ht="33" customHeight="1">
      <c r="V63" s="86"/>
    </row>
    <row r="64" spans="21:22" ht="33" customHeight="1">
      <c r="U64" s="87"/>
      <c r="V64" s="56"/>
    </row>
    <row r="65" spans="21:22" ht="33" customHeight="1">
      <c r="U65" s="73"/>
      <c r="V65" s="56"/>
    </row>
    <row r="66" ht="33" customHeight="1">
      <c r="U66" s="84"/>
    </row>
    <row r="67" spans="21:22" ht="33" customHeight="1">
      <c r="U67" s="84"/>
      <c r="V67" s="56"/>
    </row>
    <row r="69" spans="21:22" ht="33" customHeight="1">
      <c r="U69" s="73"/>
      <c r="V69" s="56"/>
    </row>
    <row r="70" spans="21:22" ht="33" customHeight="1">
      <c r="U70" s="87"/>
      <c r="V70" s="86"/>
    </row>
    <row r="73" spans="21:22" ht="33" customHeight="1">
      <c r="U73" s="84"/>
      <c r="V73" s="56"/>
    </row>
    <row r="74" spans="21:22" ht="33" customHeight="1">
      <c r="U74" s="73"/>
      <c r="V74" s="56"/>
    </row>
    <row r="75" spans="21:22" ht="33" customHeight="1">
      <c r="U75" s="73"/>
      <c r="V75" s="56"/>
    </row>
    <row r="76" spans="21:22" ht="33" customHeight="1">
      <c r="U76" s="87"/>
      <c r="V76" s="56"/>
    </row>
  </sheetData>
  <mergeCells count="36">
    <mergeCell ref="A1:I1"/>
    <mergeCell ref="A2:I8"/>
    <mergeCell ref="Q47:Q48"/>
    <mergeCell ref="K1:N1"/>
    <mergeCell ref="O1:R1"/>
    <mergeCell ref="K2:K3"/>
    <mergeCell ref="J2:J3"/>
    <mergeCell ref="L47:L48"/>
    <mergeCell ref="N47:N48"/>
    <mergeCell ref="M47:M48"/>
    <mergeCell ref="J47:J48"/>
    <mergeCell ref="K47:K48"/>
    <mergeCell ref="L2:L3"/>
    <mergeCell ref="M2:M3"/>
    <mergeCell ref="A52:I52"/>
    <mergeCell ref="J52:N52"/>
    <mergeCell ref="J51:K51"/>
    <mergeCell ref="P49:P50"/>
    <mergeCell ref="J49:J50"/>
    <mergeCell ref="O49:O50"/>
    <mergeCell ref="K49:K50"/>
    <mergeCell ref="N49:N50"/>
    <mergeCell ref="S2:S3"/>
    <mergeCell ref="O52:S52"/>
    <mergeCell ref="Q49:Q50"/>
    <mergeCell ref="R49:R50"/>
    <mergeCell ref="O2:O3"/>
    <mergeCell ref="P2:P3"/>
    <mergeCell ref="P47:P48"/>
    <mergeCell ref="O47:O48"/>
    <mergeCell ref="Q2:Q3"/>
    <mergeCell ref="R47:R48"/>
    <mergeCell ref="R2:R3"/>
    <mergeCell ref="M49:M50"/>
    <mergeCell ref="L49:L50"/>
    <mergeCell ref="N2:N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O2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9"/>
  <sheetViews>
    <sheetView showGridLines="0" zoomScaleSheetLayoutView="100" workbookViewId="0" topLeftCell="A1">
      <selection activeCell="A1" sqref="A1:O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11" width="6.125" style="0" customWidth="1"/>
    <col min="12" max="12" width="6.375" style="0" customWidth="1"/>
    <col min="13" max="14" width="8.125" style="0" customWidth="1"/>
    <col min="15" max="15" width="2.625" style="0" customWidth="1"/>
    <col min="16" max="16" width="10.00390625" style="0" bestFit="1" customWidth="1"/>
  </cols>
  <sheetData>
    <row r="1" spans="1:15" ht="49.5" customHeight="1">
      <c r="A1" s="733" t="s">
        <v>633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</row>
    <row r="2" spans="2:15" ht="105.75" customHeight="1">
      <c r="B2" s="619" t="s">
        <v>679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379"/>
    </row>
    <row r="19" ht="30" customHeight="1"/>
    <row r="36" ht="45" customHeight="1"/>
    <row r="37" spans="2:14" ht="19.5" customHeight="1">
      <c r="B37" s="339" t="s">
        <v>634</v>
      </c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</row>
    <row r="38" ht="17.25" customHeight="1"/>
    <row r="39" spans="2:14" ht="30" customHeight="1">
      <c r="B39" s="293" t="s">
        <v>737</v>
      </c>
      <c r="C39" s="294"/>
      <c r="D39" s="294"/>
      <c r="E39" s="294"/>
      <c r="F39" s="294"/>
      <c r="G39" s="294"/>
      <c r="H39" s="294"/>
      <c r="I39" s="339"/>
      <c r="J39" s="339"/>
      <c r="K39" s="339"/>
      <c r="L39" s="339"/>
      <c r="M39" s="339"/>
      <c r="N39" s="339"/>
    </row>
    <row r="40" spans="2:14" ht="30" customHeight="1" thickBot="1">
      <c r="B40" s="295" t="s">
        <v>635</v>
      </c>
      <c r="C40" s="294"/>
      <c r="D40" s="294"/>
      <c r="E40" s="294"/>
      <c r="F40" s="294"/>
      <c r="G40" s="294"/>
      <c r="H40" s="294"/>
      <c r="I40" s="412"/>
      <c r="J40" s="412"/>
      <c r="K40" s="412"/>
      <c r="L40" s="412"/>
      <c r="M40" s="412"/>
      <c r="N40" s="412"/>
    </row>
    <row r="41" spans="2:14" ht="19.5" customHeight="1">
      <c r="B41" s="651" t="s">
        <v>298</v>
      </c>
      <c r="C41" s="766" t="s">
        <v>738</v>
      </c>
      <c r="D41" s="654"/>
      <c r="E41" s="654"/>
      <c r="F41" s="654"/>
      <c r="G41" s="654"/>
      <c r="H41" s="654"/>
      <c r="I41" s="654"/>
      <c r="J41" s="654"/>
      <c r="K41" s="655"/>
      <c r="L41" s="776" t="s">
        <v>636</v>
      </c>
      <c r="M41" s="777"/>
      <c r="N41" s="778"/>
    </row>
    <row r="42" spans="2:14" ht="19.5" customHeight="1">
      <c r="B42" s="652"/>
      <c r="C42" s="767" t="s">
        <v>426</v>
      </c>
      <c r="D42" s="768"/>
      <c r="E42" s="768"/>
      <c r="F42" s="768"/>
      <c r="G42" s="768"/>
      <c r="H42" s="768"/>
      <c r="I42" s="768"/>
      <c r="J42" s="768"/>
      <c r="K42" s="769"/>
      <c r="L42" s="770" t="s">
        <v>637</v>
      </c>
      <c r="M42" s="771"/>
      <c r="N42" s="771"/>
    </row>
    <row r="43" spans="2:14" ht="19.5" customHeight="1">
      <c r="B43" s="652"/>
      <c r="C43" s="419" t="s">
        <v>638</v>
      </c>
      <c r="D43" s="772" t="s">
        <v>639</v>
      </c>
      <c r="E43" s="773"/>
      <c r="F43" s="420" t="s">
        <v>640</v>
      </c>
      <c r="G43" s="421" t="s">
        <v>641</v>
      </c>
      <c r="H43" s="422" t="s">
        <v>642</v>
      </c>
      <c r="I43" s="423" t="s">
        <v>643</v>
      </c>
      <c r="J43" s="291" t="s">
        <v>644</v>
      </c>
      <c r="K43" s="423" t="s">
        <v>645</v>
      </c>
      <c r="L43" s="424" t="s">
        <v>404</v>
      </c>
      <c r="M43" s="425" t="s">
        <v>646</v>
      </c>
      <c r="N43" s="424" t="s">
        <v>647</v>
      </c>
    </row>
    <row r="44" spans="2:14" ht="19.5" customHeight="1">
      <c r="B44" s="652"/>
      <c r="C44" s="426"/>
      <c r="D44" s="774" t="s">
        <v>648</v>
      </c>
      <c r="E44" s="775"/>
      <c r="F44" s="427"/>
      <c r="G44" s="427" t="s">
        <v>649</v>
      </c>
      <c r="H44" s="427" t="s">
        <v>650</v>
      </c>
      <c r="I44" s="428"/>
      <c r="J44" s="429"/>
      <c r="K44" s="428"/>
      <c r="L44" s="430"/>
      <c r="M44" s="431" t="s">
        <v>599</v>
      </c>
      <c r="N44" s="432" t="s">
        <v>651</v>
      </c>
    </row>
    <row r="45" spans="2:14" ht="19.5" customHeight="1">
      <c r="B45" s="552" t="s">
        <v>307</v>
      </c>
      <c r="C45" s="426" t="s">
        <v>408</v>
      </c>
      <c r="D45" s="433" t="s">
        <v>652</v>
      </c>
      <c r="E45" s="434" t="s">
        <v>653</v>
      </c>
      <c r="F45" s="427" t="s">
        <v>409</v>
      </c>
      <c r="G45" s="435" t="s">
        <v>410</v>
      </c>
      <c r="H45" s="436" t="s">
        <v>411</v>
      </c>
      <c r="I45" s="428" t="s">
        <v>412</v>
      </c>
      <c r="J45" s="429" t="s">
        <v>407</v>
      </c>
      <c r="K45" s="428" t="s">
        <v>413</v>
      </c>
      <c r="L45" s="430" t="s">
        <v>654</v>
      </c>
      <c r="M45" s="431" t="s">
        <v>49</v>
      </c>
      <c r="N45" s="437" t="s">
        <v>402</v>
      </c>
    </row>
    <row r="46" spans="2:14" ht="19.5" customHeight="1">
      <c r="B46" s="552"/>
      <c r="C46" s="783" t="s">
        <v>205</v>
      </c>
      <c r="D46" s="438" t="s">
        <v>405</v>
      </c>
      <c r="E46" s="439" t="s">
        <v>406</v>
      </c>
      <c r="F46" s="785" t="s">
        <v>427</v>
      </c>
      <c r="G46" s="566" t="s">
        <v>428</v>
      </c>
      <c r="H46" s="622" t="s">
        <v>429</v>
      </c>
      <c r="I46" s="622" t="s">
        <v>430</v>
      </c>
      <c r="J46" s="622" t="s">
        <v>431</v>
      </c>
      <c r="K46" s="785" t="s">
        <v>655</v>
      </c>
      <c r="L46" s="787" t="s">
        <v>456</v>
      </c>
      <c r="M46" s="790" t="s">
        <v>656</v>
      </c>
      <c r="N46" s="791" t="s">
        <v>657</v>
      </c>
    </row>
    <row r="47" spans="2:14" ht="19.5" customHeight="1">
      <c r="B47" s="552"/>
      <c r="C47" s="783"/>
      <c r="D47" s="622" t="s">
        <v>658</v>
      </c>
      <c r="E47" s="792" t="s">
        <v>739</v>
      </c>
      <c r="F47" s="785"/>
      <c r="G47" s="566"/>
      <c r="H47" s="622"/>
      <c r="I47" s="622"/>
      <c r="J47" s="622"/>
      <c r="K47" s="785"/>
      <c r="L47" s="788"/>
      <c r="M47" s="620"/>
      <c r="N47" s="791"/>
    </row>
    <row r="48" spans="2:14" ht="19.5" customHeight="1" thickBot="1">
      <c r="B48" s="440"/>
      <c r="C48" s="784"/>
      <c r="D48" s="623"/>
      <c r="E48" s="789"/>
      <c r="F48" s="786"/>
      <c r="G48" s="567"/>
      <c r="H48" s="623"/>
      <c r="I48" s="623"/>
      <c r="J48" s="623"/>
      <c r="K48" s="786"/>
      <c r="L48" s="789"/>
      <c r="M48" s="611"/>
      <c r="N48" s="441" t="s">
        <v>659</v>
      </c>
    </row>
    <row r="49" spans="2:14" ht="27" customHeight="1" hidden="1">
      <c r="B49" s="346" t="s">
        <v>383</v>
      </c>
      <c r="C49" s="442">
        <f>SUM(D49:K49)</f>
        <v>2827</v>
      </c>
      <c r="D49" s="442">
        <v>652</v>
      </c>
      <c r="E49" s="442">
        <v>454</v>
      </c>
      <c r="F49" s="442">
        <v>441</v>
      </c>
      <c r="G49" s="442">
        <v>279</v>
      </c>
      <c r="H49" s="443">
        <v>478</v>
      </c>
      <c r="I49" s="442">
        <v>2</v>
      </c>
      <c r="J49" s="444">
        <v>0</v>
      </c>
      <c r="K49" s="442">
        <v>521</v>
      </c>
      <c r="L49" s="445" t="s">
        <v>22</v>
      </c>
      <c r="M49" s="445" t="s">
        <v>22</v>
      </c>
      <c r="N49" s="446" t="s">
        <v>22</v>
      </c>
    </row>
    <row r="50" spans="2:14" ht="24.75" customHeight="1" hidden="1" thickBot="1">
      <c r="B50" s="309" t="s">
        <v>333</v>
      </c>
      <c r="C50" s="442">
        <f>SUM(D50:K50)</f>
        <v>2925</v>
      </c>
      <c r="D50" s="442">
        <v>774</v>
      </c>
      <c r="E50" s="442">
        <v>448</v>
      </c>
      <c r="F50" s="442">
        <v>447</v>
      </c>
      <c r="G50" s="442">
        <v>249</v>
      </c>
      <c r="H50" s="443">
        <v>384</v>
      </c>
      <c r="I50" s="442">
        <v>2</v>
      </c>
      <c r="J50" s="442">
        <v>23</v>
      </c>
      <c r="K50" s="442">
        <v>598</v>
      </c>
      <c r="L50" s="442">
        <v>2756</v>
      </c>
      <c r="M50" s="442">
        <v>102</v>
      </c>
      <c r="N50" s="442">
        <v>11360</v>
      </c>
    </row>
    <row r="51" spans="2:14" ht="24.75" customHeight="1" hidden="1">
      <c r="B51" s="309" t="s">
        <v>247</v>
      </c>
      <c r="C51" s="442">
        <f>SUM(D51:K51)</f>
        <v>2450</v>
      </c>
      <c r="D51" s="442">
        <v>713</v>
      </c>
      <c r="E51" s="442">
        <v>480</v>
      </c>
      <c r="F51" s="442">
        <v>383</v>
      </c>
      <c r="G51" s="442">
        <v>211</v>
      </c>
      <c r="H51" s="443">
        <v>243</v>
      </c>
      <c r="I51" s="447">
        <v>0</v>
      </c>
      <c r="J51" s="442">
        <v>420</v>
      </c>
      <c r="K51" s="447">
        <v>0</v>
      </c>
      <c r="L51" s="442">
        <v>3651</v>
      </c>
      <c r="M51" s="442">
        <v>73</v>
      </c>
      <c r="N51" s="442">
        <v>8155</v>
      </c>
    </row>
    <row r="52" spans="2:14" ht="9.75" customHeight="1" hidden="1">
      <c r="B52" s="309"/>
      <c r="C52" s="442"/>
      <c r="D52" s="442"/>
      <c r="E52" s="442"/>
      <c r="F52" s="442"/>
      <c r="G52" s="442"/>
      <c r="H52" s="443"/>
      <c r="I52" s="448"/>
      <c r="J52" s="448"/>
      <c r="K52" s="448"/>
      <c r="L52" s="448"/>
      <c r="M52" s="448"/>
      <c r="N52" s="448"/>
    </row>
    <row r="53" spans="2:14" ht="24.75" customHeight="1" hidden="1">
      <c r="B53" s="309" t="s">
        <v>249</v>
      </c>
      <c r="C53" s="449">
        <f aca="true" t="shared" si="0" ref="C53:C60">SUM(D53:K53)</f>
        <v>3058</v>
      </c>
      <c r="D53" s="449">
        <v>689</v>
      </c>
      <c r="E53" s="442">
        <v>427</v>
      </c>
      <c r="F53" s="442">
        <v>338</v>
      </c>
      <c r="G53" s="442">
        <v>261</v>
      </c>
      <c r="H53" s="443">
        <v>879</v>
      </c>
      <c r="I53" s="442">
        <v>1</v>
      </c>
      <c r="J53" s="442">
        <v>460</v>
      </c>
      <c r="K53" s="442">
        <v>3</v>
      </c>
      <c r="L53" s="442">
        <v>51138</v>
      </c>
      <c r="M53" s="442">
        <v>4153</v>
      </c>
      <c r="N53" s="442">
        <v>17157</v>
      </c>
    </row>
    <row r="54" spans="2:14" ht="24.75" customHeight="1" hidden="1">
      <c r="B54" s="309" t="s">
        <v>251</v>
      </c>
      <c r="C54" s="449">
        <f t="shared" si="0"/>
        <v>2306</v>
      </c>
      <c r="D54" s="449">
        <v>558</v>
      </c>
      <c r="E54" s="442">
        <v>353</v>
      </c>
      <c r="F54" s="442">
        <v>393</v>
      </c>
      <c r="G54" s="442">
        <v>175</v>
      </c>
      <c r="H54" s="450">
        <v>216</v>
      </c>
      <c r="I54" s="447">
        <v>0</v>
      </c>
      <c r="J54" s="442">
        <v>341</v>
      </c>
      <c r="K54" s="442">
        <v>270</v>
      </c>
      <c r="L54" s="442">
        <v>21568</v>
      </c>
      <c r="M54" s="442">
        <v>670</v>
      </c>
      <c r="N54" s="442">
        <v>5329</v>
      </c>
    </row>
    <row r="55" spans="2:14" ht="24.75" customHeight="1">
      <c r="B55" s="309" t="s">
        <v>253</v>
      </c>
      <c r="C55" s="449">
        <f t="shared" si="0"/>
        <v>3002</v>
      </c>
      <c r="D55" s="449">
        <v>795</v>
      </c>
      <c r="E55" s="442">
        <v>352</v>
      </c>
      <c r="F55" s="442">
        <v>454</v>
      </c>
      <c r="G55" s="442">
        <v>172</v>
      </c>
      <c r="H55" s="443">
        <v>424</v>
      </c>
      <c r="I55" s="447">
        <v>0</v>
      </c>
      <c r="J55" s="442">
        <v>444</v>
      </c>
      <c r="K55" s="442">
        <v>361</v>
      </c>
      <c r="L55" s="442">
        <v>9645</v>
      </c>
      <c r="M55" s="442">
        <v>120</v>
      </c>
      <c r="N55" s="442">
        <v>6937</v>
      </c>
    </row>
    <row r="56" spans="2:14" ht="24.75" customHeight="1">
      <c r="B56" s="309" t="s">
        <v>255</v>
      </c>
      <c r="C56" s="449">
        <f t="shared" si="0"/>
        <v>2709</v>
      </c>
      <c r="D56" s="449">
        <v>844</v>
      </c>
      <c r="E56" s="442">
        <v>402</v>
      </c>
      <c r="F56" s="442">
        <v>386</v>
      </c>
      <c r="G56" s="442">
        <v>214</v>
      </c>
      <c r="H56" s="443">
        <v>858</v>
      </c>
      <c r="I56" s="447">
        <v>0</v>
      </c>
      <c r="J56" s="447">
        <v>0</v>
      </c>
      <c r="K56" s="442">
        <v>5</v>
      </c>
      <c r="L56" s="442">
        <v>31061</v>
      </c>
      <c r="M56" s="442">
        <v>593</v>
      </c>
      <c r="N56" s="442">
        <v>9720</v>
      </c>
    </row>
    <row r="57" spans="2:14" ht="24.75" customHeight="1">
      <c r="B57" s="309" t="s">
        <v>257</v>
      </c>
      <c r="C57" s="449">
        <f t="shared" si="0"/>
        <v>2819</v>
      </c>
      <c r="D57" s="449">
        <v>883</v>
      </c>
      <c r="E57" s="442">
        <v>356</v>
      </c>
      <c r="F57" s="442">
        <v>454</v>
      </c>
      <c r="G57" s="442">
        <v>211</v>
      </c>
      <c r="H57" s="443">
        <v>412</v>
      </c>
      <c r="I57" s="442">
        <v>2</v>
      </c>
      <c r="J57" s="442">
        <v>497</v>
      </c>
      <c r="K57" s="442">
        <v>4</v>
      </c>
      <c r="L57" s="442">
        <v>35832</v>
      </c>
      <c r="M57" s="442">
        <v>883</v>
      </c>
      <c r="N57" s="442">
        <v>9052</v>
      </c>
    </row>
    <row r="58" spans="2:14" ht="24.75" customHeight="1">
      <c r="B58" s="309" t="s">
        <v>259</v>
      </c>
      <c r="C58" s="449">
        <f t="shared" si="0"/>
        <v>2949</v>
      </c>
      <c r="D58" s="449">
        <f aca="true" t="shared" si="1" ref="D58:K58">SUM(D59:D62)</f>
        <v>847</v>
      </c>
      <c r="E58" s="449">
        <f t="shared" si="1"/>
        <v>374</v>
      </c>
      <c r="F58" s="449">
        <f t="shared" si="1"/>
        <v>478</v>
      </c>
      <c r="G58" s="449">
        <f t="shared" si="1"/>
        <v>221</v>
      </c>
      <c r="H58" s="449">
        <f t="shared" si="1"/>
        <v>388</v>
      </c>
      <c r="I58" s="449">
        <f t="shared" si="1"/>
        <v>1</v>
      </c>
      <c r="J58" s="449">
        <f t="shared" si="1"/>
        <v>639</v>
      </c>
      <c r="K58" s="442">
        <f t="shared" si="1"/>
        <v>1</v>
      </c>
      <c r="L58" s="442">
        <v>35714</v>
      </c>
      <c r="M58" s="442">
        <v>917</v>
      </c>
      <c r="N58" s="442">
        <v>9429</v>
      </c>
    </row>
    <row r="59" spans="2:14" ht="27" customHeight="1" hidden="1">
      <c r="B59" s="346" t="s">
        <v>209</v>
      </c>
      <c r="C59" s="449">
        <f t="shared" si="0"/>
        <v>561</v>
      </c>
      <c r="D59" s="449">
        <v>166</v>
      </c>
      <c r="E59" s="449">
        <v>54</v>
      </c>
      <c r="F59" s="449">
        <v>94</v>
      </c>
      <c r="G59" s="449">
        <v>55</v>
      </c>
      <c r="H59" s="449">
        <v>80</v>
      </c>
      <c r="I59" s="449">
        <v>1</v>
      </c>
      <c r="J59" s="449">
        <v>111</v>
      </c>
      <c r="K59" s="442">
        <v>0</v>
      </c>
      <c r="L59" s="442">
        <v>10030</v>
      </c>
      <c r="M59" s="442">
        <v>181</v>
      </c>
      <c r="N59" s="442">
        <v>2908</v>
      </c>
    </row>
    <row r="60" spans="2:14" ht="27" customHeight="1" hidden="1">
      <c r="B60" s="346" t="s">
        <v>211</v>
      </c>
      <c r="C60" s="449">
        <f t="shared" si="0"/>
        <v>801</v>
      </c>
      <c r="D60" s="449">
        <v>228</v>
      </c>
      <c r="E60" s="449">
        <v>109</v>
      </c>
      <c r="F60" s="449">
        <v>123</v>
      </c>
      <c r="G60" s="449">
        <v>91</v>
      </c>
      <c r="H60" s="449">
        <v>103</v>
      </c>
      <c r="I60" s="451">
        <v>0</v>
      </c>
      <c r="J60" s="449">
        <v>147</v>
      </c>
      <c r="K60" s="442">
        <v>0</v>
      </c>
      <c r="L60" s="442">
        <v>11746</v>
      </c>
      <c r="M60" s="442">
        <v>264</v>
      </c>
      <c r="N60" s="442">
        <v>2396</v>
      </c>
    </row>
    <row r="61" spans="2:14" ht="27" customHeight="1" hidden="1">
      <c r="B61" s="346" t="s">
        <v>213</v>
      </c>
      <c r="C61" s="449">
        <v>842</v>
      </c>
      <c r="D61" s="449">
        <v>255</v>
      </c>
      <c r="E61" s="449">
        <v>130</v>
      </c>
      <c r="F61" s="449">
        <v>100</v>
      </c>
      <c r="G61" s="449">
        <v>42</v>
      </c>
      <c r="H61" s="449">
        <v>82</v>
      </c>
      <c r="I61" s="451">
        <v>0</v>
      </c>
      <c r="J61" s="449">
        <v>233</v>
      </c>
      <c r="K61" s="442">
        <v>0</v>
      </c>
      <c r="L61" s="442">
        <v>4948</v>
      </c>
      <c r="M61" s="442">
        <v>365</v>
      </c>
      <c r="N61" s="442">
        <v>2839</v>
      </c>
    </row>
    <row r="62" spans="2:14" ht="27" customHeight="1" hidden="1">
      <c r="B62" s="346" t="s">
        <v>215</v>
      </c>
      <c r="C62" s="449">
        <f>SUM(D62:K62)</f>
        <v>745</v>
      </c>
      <c r="D62" s="449">
        <v>198</v>
      </c>
      <c r="E62" s="449">
        <v>81</v>
      </c>
      <c r="F62" s="449">
        <v>161</v>
      </c>
      <c r="G62" s="449">
        <v>33</v>
      </c>
      <c r="H62" s="449">
        <v>123</v>
      </c>
      <c r="I62" s="451">
        <v>0</v>
      </c>
      <c r="J62" s="449">
        <v>148</v>
      </c>
      <c r="K62" s="442">
        <v>1</v>
      </c>
      <c r="L62" s="442">
        <v>8990</v>
      </c>
      <c r="M62" s="442">
        <v>107</v>
      </c>
      <c r="N62" s="442">
        <v>1286</v>
      </c>
    </row>
    <row r="63" spans="2:15" ht="24.75" customHeight="1">
      <c r="B63" s="309" t="s">
        <v>266</v>
      </c>
      <c r="C63" s="452">
        <f aca="true" t="shared" si="2" ref="C63:H63">SUM(C64:C70)</f>
        <v>2796</v>
      </c>
      <c r="D63" s="452">
        <f t="shared" si="2"/>
        <v>768</v>
      </c>
      <c r="E63" s="452">
        <f t="shared" si="2"/>
        <v>353</v>
      </c>
      <c r="F63" s="452">
        <f t="shared" si="2"/>
        <v>447</v>
      </c>
      <c r="G63" s="452">
        <f t="shared" si="2"/>
        <v>166</v>
      </c>
      <c r="H63" s="452">
        <f t="shared" si="2"/>
        <v>391</v>
      </c>
      <c r="I63" s="447">
        <v>0</v>
      </c>
      <c r="J63" s="452">
        <f>SUM(J64:J70)</f>
        <v>670</v>
      </c>
      <c r="K63" s="442">
        <f>SUM(K64:K70)</f>
        <v>1</v>
      </c>
      <c r="L63" s="452">
        <f>SUM(L64:L70)</f>
        <v>42234</v>
      </c>
      <c r="M63" s="452">
        <f>SUM(M64:M70)</f>
        <v>1237</v>
      </c>
      <c r="N63" s="452">
        <f>SUM(N64:N70)</f>
        <v>11078.5</v>
      </c>
      <c r="O63" s="452"/>
    </row>
    <row r="64" spans="2:14" ht="12.75" customHeight="1" hidden="1">
      <c r="B64" s="309" t="s">
        <v>209</v>
      </c>
      <c r="C64" s="751">
        <f>SUM(D64:K64)</f>
        <v>583</v>
      </c>
      <c r="D64" s="746">
        <v>146</v>
      </c>
      <c r="E64" s="746">
        <v>59</v>
      </c>
      <c r="F64" s="746">
        <v>107</v>
      </c>
      <c r="G64" s="746">
        <v>32</v>
      </c>
      <c r="H64" s="746">
        <v>104</v>
      </c>
      <c r="I64" s="447">
        <v>0</v>
      </c>
      <c r="J64" s="746">
        <v>134</v>
      </c>
      <c r="K64" s="746">
        <v>1</v>
      </c>
      <c r="L64" s="746">
        <v>10224</v>
      </c>
      <c r="M64" s="746">
        <v>442</v>
      </c>
      <c r="N64" s="746">
        <v>2032</v>
      </c>
    </row>
    <row r="65" spans="2:14" ht="12.75" customHeight="1" hidden="1">
      <c r="B65" s="309" t="s">
        <v>210</v>
      </c>
      <c r="C65" s="751"/>
      <c r="D65" s="746"/>
      <c r="E65" s="746"/>
      <c r="F65" s="746"/>
      <c r="G65" s="746"/>
      <c r="H65" s="746"/>
      <c r="I65" s="447">
        <v>0</v>
      </c>
      <c r="J65" s="746"/>
      <c r="K65" s="746"/>
      <c r="L65" s="746"/>
      <c r="M65" s="746"/>
      <c r="N65" s="746"/>
    </row>
    <row r="66" spans="2:14" ht="12.75" customHeight="1" hidden="1">
      <c r="B66" s="309" t="s">
        <v>211</v>
      </c>
      <c r="C66" s="751">
        <f>SUM(D66:K66)</f>
        <v>752</v>
      </c>
      <c r="D66" s="746">
        <v>179</v>
      </c>
      <c r="E66" s="746">
        <v>96</v>
      </c>
      <c r="F66" s="746">
        <v>95</v>
      </c>
      <c r="G66" s="746">
        <v>63</v>
      </c>
      <c r="H66" s="746">
        <v>99</v>
      </c>
      <c r="I66" s="761">
        <v>0</v>
      </c>
      <c r="J66" s="746">
        <v>220</v>
      </c>
      <c r="K66" s="761">
        <v>0</v>
      </c>
      <c r="L66" s="746">
        <v>5167</v>
      </c>
      <c r="M66" s="746">
        <v>313</v>
      </c>
      <c r="N66" s="746">
        <v>4027</v>
      </c>
    </row>
    <row r="67" spans="2:14" ht="12.75" customHeight="1" hidden="1">
      <c r="B67" s="309" t="s">
        <v>212</v>
      </c>
      <c r="C67" s="751"/>
      <c r="D67" s="746"/>
      <c r="E67" s="746"/>
      <c r="F67" s="746"/>
      <c r="G67" s="746"/>
      <c r="H67" s="746"/>
      <c r="I67" s="688"/>
      <c r="J67" s="746"/>
      <c r="K67" s="761"/>
      <c r="L67" s="746"/>
      <c r="M67" s="746"/>
      <c r="N67" s="746"/>
    </row>
    <row r="68" spans="2:18" ht="12.75" customHeight="1" hidden="1">
      <c r="B68" s="309" t="s">
        <v>213</v>
      </c>
      <c r="C68" s="751">
        <f>SUM(D68:K68)</f>
        <v>797</v>
      </c>
      <c r="D68" s="746">
        <v>263</v>
      </c>
      <c r="E68" s="746">
        <v>116</v>
      </c>
      <c r="F68" s="746">
        <v>97</v>
      </c>
      <c r="G68" s="746">
        <v>46</v>
      </c>
      <c r="H68" s="746">
        <v>100</v>
      </c>
      <c r="I68" s="761">
        <v>0</v>
      </c>
      <c r="J68" s="746">
        <v>175</v>
      </c>
      <c r="K68" s="761">
        <v>0</v>
      </c>
      <c r="L68" s="746">
        <v>9537</v>
      </c>
      <c r="M68" s="746">
        <v>228</v>
      </c>
      <c r="N68" s="746">
        <v>3256.5</v>
      </c>
      <c r="P68" s="314"/>
      <c r="Q68" s="314"/>
      <c r="R68" s="404"/>
    </row>
    <row r="69" spans="2:18" ht="12.75" customHeight="1" hidden="1">
      <c r="B69" s="309" t="s">
        <v>214</v>
      </c>
      <c r="C69" s="751"/>
      <c r="D69" s="746"/>
      <c r="E69" s="746"/>
      <c r="F69" s="746"/>
      <c r="G69" s="746"/>
      <c r="H69" s="746"/>
      <c r="I69" s="688"/>
      <c r="J69" s="746"/>
      <c r="K69" s="761"/>
      <c r="L69" s="746"/>
      <c r="M69" s="746"/>
      <c r="N69" s="746"/>
      <c r="P69" s="314"/>
      <c r="Q69" s="314"/>
      <c r="R69" s="404"/>
    </row>
    <row r="70" spans="2:14" ht="12.75" customHeight="1" hidden="1">
      <c r="B70" s="309" t="s">
        <v>215</v>
      </c>
      <c r="C70" s="751">
        <v>664</v>
      </c>
      <c r="D70" s="746">
        <v>180</v>
      </c>
      <c r="E70" s="746">
        <v>82</v>
      </c>
      <c r="F70" s="746">
        <v>148</v>
      </c>
      <c r="G70" s="746">
        <v>25</v>
      </c>
      <c r="H70" s="746">
        <v>88</v>
      </c>
      <c r="I70" s="761">
        <v>0</v>
      </c>
      <c r="J70" s="746">
        <v>141</v>
      </c>
      <c r="K70" s="761">
        <v>0</v>
      </c>
      <c r="L70" s="746">
        <v>17306</v>
      </c>
      <c r="M70" s="746">
        <v>254</v>
      </c>
      <c r="N70" s="746">
        <v>1763</v>
      </c>
    </row>
    <row r="71" spans="2:14" ht="12.75" customHeight="1" hidden="1">
      <c r="B71" s="309" t="s">
        <v>216</v>
      </c>
      <c r="C71" s="751"/>
      <c r="D71" s="746"/>
      <c r="E71" s="746"/>
      <c r="F71" s="746"/>
      <c r="G71" s="746"/>
      <c r="H71" s="746"/>
      <c r="I71" s="688"/>
      <c r="J71" s="746"/>
      <c r="K71" s="761"/>
      <c r="L71" s="746"/>
      <c r="M71" s="746"/>
      <c r="N71" s="746"/>
    </row>
    <row r="72" spans="2:14" ht="24.75" customHeight="1">
      <c r="B72" s="309" t="s">
        <v>272</v>
      </c>
      <c r="C72" s="453">
        <f aca="true" t="shared" si="3" ref="C72:N72">SUM(C73:C80)</f>
        <v>2830</v>
      </c>
      <c r="D72" s="449">
        <f t="shared" si="3"/>
        <v>804</v>
      </c>
      <c r="E72" s="449">
        <f t="shared" si="3"/>
        <v>408</v>
      </c>
      <c r="F72" s="449">
        <f t="shared" si="3"/>
        <v>525</v>
      </c>
      <c r="G72" s="449">
        <f t="shared" si="3"/>
        <v>146</v>
      </c>
      <c r="H72" s="449">
        <f t="shared" si="3"/>
        <v>445</v>
      </c>
      <c r="I72" s="447">
        <f t="shared" si="3"/>
        <v>0</v>
      </c>
      <c r="J72" s="449">
        <f t="shared" si="3"/>
        <v>502</v>
      </c>
      <c r="K72" s="447">
        <f t="shared" si="3"/>
        <v>0</v>
      </c>
      <c r="L72" s="449">
        <f t="shared" si="3"/>
        <v>42868</v>
      </c>
      <c r="M72" s="449">
        <f t="shared" si="3"/>
        <v>689</v>
      </c>
      <c r="N72" s="449">
        <f t="shared" si="3"/>
        <v>7549</v>
      </c>
    </row>
    <row r="73" spans="2:14" ht="12.75" customHeight="1" hidden="1">
      <c r="B73" s="309" t="s">
        <v>274</v>
      </c>
      <c r="C73" s="751">
        <f>SUM(D73:K74)</f>
        <v>574</v>
      </c>
      <c r="D73" s="746">
        <v>146</v>
      </c>
      <c r="E73" s="746">
        <v>63</v>
      </c>
      <c r="F73" s="746">
        <v>112</v>
      </c>
      <c r="G73" s="746">
        <v>41</v>
      </c>
      <c r="H73" s="746">
        <v>96</v>
      </c>
      <c r="I73" s="761">
        <v>0</v>
      </c>
      <c r="J73" s="746">
        <v>116</v>
      </c>
      <c r="K73" s="447">
        <v>0</v>
      </c>
      <c r="L73" s="746">
        <v>3840</v>
      </c>
      <c r="M73" s="746">
        <v>208</v>
      </c>
      <c r="N73" s="746">
        <v>2549</v>
      </c>
    </row>
    <row r="74" spans="2:14" ht="12.75" customHeight="1" hidden="1">
      <c r="B74" s="309" t="s">
        <v>210</v>
      </c>
      <c r="C74" s="637"/>
      <c r="D74" s="602"/>
      <c r="E74" s="602"/>
      <c r="F74" s="602"/>
      <c r="G74" s="602"/>
      <c r="H74" s="602"/>
      <c r="I74" s="763"/>
      <c r="J74" s="602"/>
      <c r="K74" s="16">
        <v>0</v>
      </c>
      <c r="L74" s="602"/>
      <c r="M74" s="602"/>
      <c r="N74" s="602"/>
    </row>
    <row r="75" spans="2:14" ht="12.75" customHeight="1" hidden="1">
      <c r="B75" s="309" t="s">
        <v>276</v>
      </c>
      <c r="C75" s="759">
        <f>SUM(D75:K76)</f>
        <v>663</v>
      </c>
      <c r="D75" s="746">
        <v>167</v>
      </c>
      <c r="E75" s="746">
        <v>90</v>
      </c>
      <c r="F75" s="746">
        <v>124</v>
      </c>
      <c r="G75" s="746">
        <v>42</v>
      </c>
      <c r="H75" s="746">
        <v>93</v>
      </c>
      <c r="I75" s="744">
        <v>0</v>
      </c>
      <c r="J75" s="746">
        <v>147</v>
      </c>
      <c r="K75" s="447">
        <v>0</v>
      </c>
      <c r="L75" s="746">
        <v>5928</v>
      </c>
      <c r="M75" s="746">
        <v>177</v>
      </c>
      <c r="N75" s="746">
        <v>2137</v>
      </c>
    </row>
    <row r="76" spans="2:14" ht="12.75" customHeight="1" hidden="1">
      <c r="B76" s="309" t="s">
        <v>212</v>
      </c>
      <c r="C76" s="759"/>
      <c r="D76" s="746"/>
      <c r="E76" s="746"/>
      <c r="F76" s="746"/>
      <c r="G76" s="746"/>
      <c r="H76" s="746"/>
      <c r="I76" s="747"/>
      <c r="J76" s="746"/>
      <c r="K76" s="16">
        <v>0</v>
      </c>
      <c r="L76" s="746"/>
      <c r="M76" s="746"/>
      <c r="N76" s="746"/>
    </row>
    <row r="77" spans="2:14" ht="12.75" customHeight="1" hidden="1">
      <c r="B77" s="309" t="s">
        <v>278</v>
      </c>
      <c r="C77" s="759">
        <f>SUM(D77:K78)</f>
        <v>768</v>
      </c>
      <c r="D77" s="746">
        <v>242</v>
      </c>
      <c r="E77" s="746">
        <v>118</v>
      </c>
      <c r="F77" s="746">
        <v>124</v>
      </c>
      <c r="G77" s="746">
        <v>36</v>
      </c>
      <c r="H77" s="746">
        <v>127</v>
      </c>
      <c r="I77" s="744">
        <v>0</v>
      </c>
      <c r="J77" s="746">
        <v>121</v>
      </c>
      <c r="K77" s="744">
        <v>0</v>
      </c>
      <c r="L77" s="746">
        <v>19349</v>
      </c>
      <c r="M77" s="746">
        <v>172</v>
      </c>
      <c r="N77" s="746">
        <v>2010</v>
      </c>
    </row>
    <row r="78" spans="2:14" ht="12.75" customHeight="1" hidden="1">
      <c r="B78" s="309" t="s">
        <v>214</v>
      </c>
      <c r="C78" s="759"/>
      <c r="D78" s="746"/>
      <c r="E78" s="746"/>
      <c r="F78" s="746"/>
      <c r="G78" s="746"/>
      <c r="H78" s="746"/>
      <c r="I78" s="747"/>
      <c r="J78" s="746"/>
      <c r="K78" s="744"/>
      <c r="L78" s="746"/>
      <c r="M78" s="746"/>
      <c r="N78" s="746"/>
    </row>
    <row r="79" spans="2:14" ht="12.75" customHeight="1" hidden="1">
      <c r="B79" s="309" t="s">
        <v>280</v>
      </c>
      <c r="C79" s="759">
        <f>SUM(D79:K80)</f>
        <v>825</v>
      </c>
      <c r="D79" s="746">
        <v>249</v>
      </c>
      <c r="E79" s="746">
        <v>137</v>
      </c>
      <c r="F79" s="746">
        <v>165</v>
      </c>
      <c r="G79" s="746">
        <v>27</v>
      </c>
      <c r="H79" s="746">
        <v>129</v>
      </c>
      <c r="I79" s="744">
        <v>0</v>
      </c>
      <c r="J79" s="746">
        <v>118</v>
      </c>
      <c r="K79" s="744">
        <v>0</v>
      </c>
      <c r="L79" s="746">
        <v>13751</v>
      </c>
      <c r="M79" s="746">
        <v>132</v>
      </c>
      <c r="N79" s="746">
        <v>853</v>
      </c>
    </row>
    <row r="80" spans="2:14" ht="12.75" customHeight="1" hidden="1">
      <c r="B80" s="309" t="s">
        <v>216</v>
      </c>
      <c r="C80" s="759"/>
      <c r="D80" s="746"/>
      <c r="E80" s="746"/>
      <c r="F80" s="746"/>
      <c r="G80" s="746"/>
      <c r="H80" s="746"/>
      <c r="I80" s="747"/>
      <c r="J80" s="746"/>
      <c r="K80" s="744"/>
      <c r="L80" s="746"/>
      <c r="M80" s="746"/>
      <c r="N80" s="746"/>
    </row>
    <row r="81" spans="2:14" ht="24" customHeight="1">
      <c r="B81" s="309" t="s">
        <v>282</v>
      </c>
      <c r="C81" s="456">
        <f aca="true" t="shared" si="4" ref="C81:N81">SUM(C82:C89)</f>
        <v>3177</v>
      </c>
      <c r="D81" s="449">
        <f t="shared" si="4"/>
        <v>694</v>
      </c>
      <c r="E81" s="449">
        <f t="shared" si="4"/>
        <v>562</v>
      </c>
      <c r="F81" s="449">
        <f t="shared" si="4"/>
        <v>627</v>
      </c>
      <c r="G81" s="449">
        <f t="shared" si="4"/>
        <v>189</v>
      </c>
      <c r="H81" s="449">
        <f t="shared" si="4"/>
        <v>559</v>
      </c>
      <c r="I81" s="447">
        <f t="shared" si="4"/>
        <v>0</v>
      </c>
      <c r="J81" s="449">
        <f t="shared" si="4"/>
        <v>541</v>
      </c>
      <c r="K81" s="449">
        <f t="shared" si="4"/>
        <v>5</v>
      </c>
      <c r="L81" s="449">
        <f t="shared" si="4"/>
        <v>41991</v>
      </c>
      <c r="M81" s="449">
        <f t="shared" si="4"/>
        <v>349</v>
      </c>
      <c r="N81" s="449">
        <f t="shared" si="4"/>
        <v>8834</v>
      </c>
    </row>
    <row r="82" spans="2:14" ht="12.75" customHeight="1" hidden="1">
      <c r="B82" s="309" t="s">
        <v>274</v>
      </c>
      <c r="C82" s="758">
        <f>SUM(D82:K83)</f>
        <v>569</v>
      </c>
      <c r="D82" s="746">
        <v>127</v>
      </c>
      <c r="E82" s="746">
        <v>68</v>
      </c>
      <c r="F82" s="746">
        <v>132</v>
      </c>
      <c r="G82" s="746">
        <v>28</v>
      </c>
      <c r="H82" s="746">
        <v>108</v>
      </c>
      <c r="I82" s="744">
        <v>0</v>
      </c>
      <c r="J82" s="746">
        <v>105</v>
      </c>
      <c r="K82" s="744">
        <v>1</v>
      </c>
      <c r="L82" s="746">
        <v>2961</v>
      </c>
      <c r="M82" s="746">
        <v>58</v>
      </c>
      <c r="N82" s="746">
        <v>1264</v>
      </c>
    </row>
    <row r="83" spans="2:14" ht="12.75" customHeight="1" hidden="1">
      <c r="B83" s="309" t="s">
        <v>210</v>
      </c>
      <c r="C83" s="759"/>
      <c r="D83" s="746"/>
      <c r="E83" s="746"/>
      <c r="F83" s="746"/>
      <c r="G83" s="746"/>
      <c r="H83" s="746"/>
      <c r="I83" s="747"/>
      <c r="J83" s="746"/>
      <c r="K83" s="744"/>
      <c r="L83" s="746"/>
      <c r="M83" s="746"/>
      <c r="N83" s="746"/>
    </row>
    <row r="84" spans="2:14" ht="12.75" customHeight="1" hidden="1">
      <c r="B84" s="309" t="s">
        <v>276</v>
      </c>
      <c r="C84" s="758">
        <f>SUM(D84:K85)</f>
        <v>789</v>
      </c>
      <c r="D84" s="746">
        <v>155</v>
      </c>
      <c r="E84" s="746">
        <v>122</v>
      </c>
      <c r="F84" s="746">
        <v>165</v>
      </c>
      <c r="G84" s="746">
        <v>58</v>
      </c>
      <c r="H84" s="746">
        <v>137</v>
      </c>
      <c r="I84" s="744">
        <v>0</v>
      </c>
      <c r="J84" s="746">
        <v>152</v>
      </c>
      <c r="K84" s="744">
        <v>0</v>
      </c>
      <c r="L84" s="746">
        <v>8890</v>
      </c>
      <c r="M84" s="746">
        <v>92</v>
      </c>
      <c r="N84" s="746">
        <v>1038</v>
      </c>
    </row>
    <row r="85" spans="2:14" ht="12.75" customHeight="1" hidden="1">
      <c r="B85" s="309" t="s">
        <v>212</v>
      </c>
      <c r="C85" s="759"/>
      <c r="D85" s="746"/>
      <c r="E85" s="746"/>
      <c r="F85" s="760"/>
      <c r="G85" s="746"/>
      <c r="H85" s="746"/>
      <c r="I85" s="747"/>
      <c r="J85" s="746"/>
      <c r="K85" s="744"/>
      <c r="L85" s="746"/>
      <c r="M85" s="746"/>
      <c r="N85" s="746"/>
    </row>
    <row r="86" spans="2:14" ht="12.75" customHeight="1" hidden="1">
      <c r="B86" s="309" t="s">
        <v>278</v>
      </c>
      <c r="C86" s="758">
        <f>SUM(D86:K87)</f>
        <v>914</v>
      </c>
      <c r="D86" s="746">
        <v>252</v>
      </c>
      <c r="E86" s="746">
        <v>172</v>
      </c>
      <c r="F86" s="760">
        <v>147</v>
      </c>
      <c r="G86" s="746">
        <v>46</v>
      </c>
      <c r="H86" s="746">
        <v>174</v>
      </c>
      <c r="I86" s="744">
        <v>0</v>
      </c>
      <c r="J86" s="746">
        <v>123</v>
      </c>
      <c r="K86" s="744">
        <v>0</v>
      </c>
      <c r="L86" s="746">
        <v>17242</v>
      </c>
      <c r="M86" s="746">
        <v>106</v>
      </c>
      <c r="N86" s="746">
        <v>3953</v>
      </c>
    </row>
    <row r="87" spans="2:14" ht="12.75" customHeight="1" hidden="1">
      <c r="B87" s="309" t="s">
        <v>214</v>
      </c>
      <c r="C87" s="759"/>
      <c r="D87" s="746"/>
      <c r="E87" s="746"/>
      <c r="F87" s="746"/>
      <c r="G87" s="746"/>
      <c r="H87" s="746"/>
      <c r="I87" s="747"/>
      <c r="J87" s="746"/>
      <c r="K87" s="744"/>
      <c r="L87" s="746"/>
      <c r="M87" s="746"/>
      <c r="N87" s="746"/>
    </row>
    <row r="88" spans="2:14" ht="12.75" customHeight="1" hidden="1">
      <c r="B88" s="309" t="s">
        <v>280</v>
      </c>
      <c r="C88" s="758">
        <f>SUM(D88:K89)</f>
        <v>905</v>
      </c>
      <c r="D88" s="746">
        <v>160</v>
      </c>
      <c r="E88" s="746">
        <v>200</v>
      </c>
      <c r="F88" s="746">
        <v>183</v>
      </c>
      <c r="G88" s="746">
        <v>57</v>
      </c>
      <c r="H88" s="746">
        <v>140</v>
      </c>
      <c r="I88" s="744">
        <v>0</v>
      </c>
      <c r="J88" s="746">
        <v>161</v>
      </c>
      <c r="K88" s="744">
        <v>4</v>
      </c>
      <c r="L88" s="746">
        <v>12898</v>
      </c>
      <c r="M88" s="746">
        <v>93</v>
      </c>
      <c r="N88" s="746">
        <v>2579</v>
      </c>
    </row>
    <row r="89" spans="2:14" ht="12.75" customHeight="1" hidden="1">
      <c r="B89" s="309" t="s">
        <v>216</v>
      </c>
      <c r="C89" s="759"/>
      <c r="D89" s="746"/>
      <c r="E89" s="746"/>
      <c r="F89" s="746"/>
      <c r="G89" s="746"/>
      <c r="H89" s="746"/>
      <c r="I89" s="747"/>
      <c r="J89" s="746"/>
      <c r="K89" s="744"/>
      <c r="L89" s="746"/>
      <c r="M89" s="746"/>
      <c r="N89" s="746"/>
    </row>
    <row r="90" spans="2:14" ht="10.5" customHeight="1" hidden="1">
      <c r="B90" s="309"/>
      <c r="C90" s="454"/>
      <c r="D90" s="449"/>
      <c r="E90" s="449"/>
      <c r="F90" s="449"/>
      <c r="G90" s="449"/>
      <c r="H90" s="449"/>
      <c r="I90" s="455"/>
      <c r="J90" s="449"/>
      <c r="K90" s="319"/>
      <c r="L90" s="449"/>
      <c r="M90" s="449"/>
      <c r="N90" s="449"/>
    </row>
    <row r="91" spans="2:14" ht="12.75" customHeight="1">
      <c r="B91" s="309" t="s">
        <v>284</v>
      </c>
      <c r="C91" s="456">
        <f aca="true" t="shared" si="5" ref="C91:N91">SUM(C92:C99)</f>
        <v>3524</v>
      </c>
      <c r="D91" s="449">
        <f t="shared" si="5"/>
        <v>779</v>
      </c>
      <c r="E91" s="457">
        <f t="shared" si="5"/>
        <v>650</v>
      </c>
      <c r="F91" s="449">
        <f t="shared" si="5"/>
        <v>702</v>
      </c>
      <c r="G91" s="457">
        <f t="shared" si="5"/>
        <v>205</v>
      </c>
      <c r="H91" s="449">
        <f t="shared" si="5"/>
        <v>607</v>
      </c>
      <c r="I91" s="457">
        <f t="shared" si="5"/>
        <v>1</v>
      </c>
      <c r="J91" s="449">
        <f t="shared" si="5"/>
        <v>575</v>
      </c>
      <c r="K91" s="457">
        <f t="shared" si="5"/>
        <v>5</v>
      </c>
      <c r="L91" s="449">
        <f t="shared" si="5"/>
        <v>48776</v>
      </c>
      <c r="M91" s="457">
        <f t="shared" si="5"/>
        <v>550</v>
      </c>
      <c r="N91" s="449">
        <f t="shared" si="5"/>
        <v>12104</v>
      </c>
    </row>
    <row r="92" spans="2:14" ht="15" customHeight="1" hidden="1">
      <c r="B92" s="309" t="s">
        <v>274</v>
      </c>
      <c r="C92" s="758">
        <f>SUM(D92:K93)</f>
        <v>750</v>
      </c>
      <c r="D92" s="746">
        <v>154</v>
      </c>
      <c r="E92" s="746">
        <v>115</v>
      </c>
      <c r="F92" s="746">
        <v>168</v>
      </c>
      <c r="G92" s="746">
        <v>44</v>
      </c>
      <c r="H92" s="746">
        <v>139</v>
      </c>
      <c r="I92" s="744">
        <v>0</v>
      </c>
      <c r="J92" s="746">
        <v>128</v>
      </c>
      <c r="K92" s="744">
        <v>2</v>
      </c>
      <c r="L92" s="746">
        <v>3360</v>
      </c>
      <c r="M92" s="746">
        <v>108</v>
      </c>
      <c r="N92" s="746">
        <v>2865</v>
      </c>
    </row>
    <row r="93" spans="2:14" ht="15" customHeight="1" hidden="1">
      <c r="B93" s="309" t="s">
        <v>210</v>
      </c>
      <c r="C93" s="759"/>
      <c r="D93" s="746"/>
      <c r="E93" s="746"/>
      <c r="F93" s="746"/>
      <c r="G93" s="746"/>
      <c r="H93" s="746"/>
      <c r="I93" s="747"/>
      <c r="J93" s="746"/>
      <c r="K93" s="744"/>
      <c r="L93" s="746"/>
      <c r="M93" s="746"/>
      <c r="N93" s="746"/>
    </row>
    <row r="94" spans="2:14" ht="15" customHeight="1" hidden="1">
      <c r="B94" s="309" t="s">
        <v>276</v>
      </c>
      <c r="C94" s="758">
        <f>SUM(D94:K95)</f>
        <v>892</v>
      </c>
      <c r="D94" s="746">
        <v>176</v>
      </c>
      <c r="E94" s="746">
        <v>143</v>
      </c>
      <c r="F94" s="746">
        <v>195</v>
      </c>
      <c r="G94" s="746">
        <v>48</v>
      </c>
      <c r="H94" s="746">
        <v>160</v>
      </c>
      <c r="I94" s="744">
        <v>1</v>
      </c>
      <c r="J94" s="746">
        <v>167</v>
      </c>
      <c r="K94" s="744">
        <v>2</v>
      </c>
      <c r="L94" s="746">
        <v>13820</v>
      </c>
      <c r="M94" s="746">
        <v>99</v>
      </c>
      <c r="N94" s="746">
        <v>2971</v>
      </c>
    </row>
    <row r="95" spans="2:14" ht="15" customHeight="1" hidden="1">
      <c r="B95" s="309" t="s">
        <v>212</v>
      </c>
      <c r="C95" s="759"/>
      <c r="D95" s="746"/>
      <c r="E95" s="746"/>
      <c r="F95" s="746"/>
      <c r="G95" s="746"/>
      <c r="H95" s="746"/>
      <c r="I95" s="747"/>
      <c r="J95" s="746"/>
      <c r="K95" s="744"/>
      <c r="L95" s="746"/>
      <c r="M95" s="746"/>
      <c r="N95" s="746"/>
    </row>
    <row r="96" spans="2:14" ht="15" customHeight="1" hidden="1">
      <c r="B96" s="309" t="s">
        <v>278</v>
      </c>
      <c r="C96" s="758">
        <f>SUM(D96:K97)</f>
        <v>1028</v>
      </c>
      <c r="D96" s="746">
        <v>250</v>
      </c>
      <c r="E96" s="746">
        <v>217</v>
      </c>
      <c r="F96" s="746">
        <v>152</v>
      </c>
      <c r="G96" s="746">
        <v>66</v>
      </c>
      <c r="H96" s="746">
        <v>172</v>
      </c>
      <c r="I96" s="744">
        <v>0</v>
      </c>
      <c r="J96" s="746">
        <v>171</v>
      </c>
      <c r="K96" s="744">
        <v>0</v>
      </c>
      <c r="L96" s="746">
        <v>16688</v>
      </c>
      <c r="M96" s="746">
        <v>171</v>
      </c>
      <c r="N96" s="746">
        <v>3955</v>
      </c>
    </row>
    <row r="97" spans="2:14" ht="15" customHeight="1" hidden="1">
      <c r="B97" s="309" t="s">
        <v>214</v>
      </c>
      <c r="C97" s="759"/>
      <c r="D97" s="746"/>
      <c r="E97" s="746"/>
      <c r="F97" s="746"/>
      <c r="G97" s="746"/>
      <c r="H97" s="746"/>
      <c r="I97" s="747"/>
      <c r="J97" s="746"/>
      <c r="K97" s="744"/>
      <c r="L97" s="746"/>
      <c r="M97" s="746"/>
      <c r="N97" s="746"/>
    </row>
    <row r="98" spans="2:15" ht="15" customHeight="1" hidden="1">
      <c r="B98" s="309" t="s">
        <v>280</v>
      </c>
      <c r="C98" s="758">
        <v>854</v>
      </c>
      <c r="D98" s="746">
        <v>199</v>
      </c>
      <c r="E98" s="746">
        <v>175</v>
      </c>
      <c r="F98" s="746">
        <v>187</v>
      </c>
      <c r="G98" s="746">
        <v>47</v>
      </c>
      <c r="H98" s="746">
        <v>136</v>
      </c>
      <c r="I98" s="744">
        <v>0</v>
      </c>
      <c r="J98" s="746">
        <v>109</v>
      </c>
      <c r="K98" s="744">
        <v>1</v>
      </c>
      <c r="L98" s="746">
        <v>14908</v>
      </c>
      <c r="M98" s="746">
        <v>172</v>
      </c>
      <c r="N98" s="746">
        <v>2313</v>
      </c>
      <c r="O98" s="9"/>
    </row>
    <row r="99" spans="2:15" ht="15" customHeight="1" hidden="1">
      <c r="B99" s="309" t="s">
        <v>216</v>
      </c>
      <c r="C99" s="759"/>
      <c r="D99" s="746"/>
      <c r="E99" s="746"/>
      <c r="F99" s="746"/>
      <c r="G99" s="746"/>
      <c r="H99" s="746"/>
      <c r="I99" s="747"/>
      <c r="J99" s="746"/>
      <c r="K99" s="744"/>
      <c r="L99" s="746"/>
      <c r="M99" s="746"/>
      <c r="N99" s="746"/>
      <c r="O99" s="9"/>
    </row>
    <row r="100" spans="2:14" ht="8.25" customHeight="1">
      <c r="B100" s="309"/>
      <c r="C100" s="454"/>
      <c r="D100" s="449"/>
      <c r="E100" s="449"/>
      <c r="F100" s="449"/>
      <c r="G100" s="449"/>
      <c r="H100" s="449"/>
      <c r="I100" s="455"/>
      <c r="J100" s="449"/>
      <c r="K100" s="319"/>
      <c r="L100" s="449"/>
      <c r="M100" s="449"/>
      <c r="N100" s="449"/>
    </row>
    <row r="101" spans="2:14" ht="12.75" customHeight="1">
      <c r="B101" s="309" t="s">
        <v>286</v>
      </c>
      <c r="C101" s="456">
        <f aca="true" t="shared" si="6" ref="C101:N101">SUM(C102:C109)</f>
        <v>3747</v>
      </c>
      <c r="D101" s="457">
        <f t="shared" si="6"/>
        <v>873</v>
      </c>
      <c r="E101" s="457">
        <f t="shared" si="6"/>
        <v>855</v>
      </c>
      <c r="F101" s="457">
        <f t="shared" si="6"/>
        <v>695</v>
      </c>
      <c r="G101" s="457">
        <f t="shared" si="6"/>
        <v>255</v>
      </c>
      <c r="H101" s="457">
        <f t="shared" si="6"/>
        <v>520</v>
      </c>
      <c r="I101" s="458">
        <f t="shared" si="6"/>
        <v>0</v>
      </c>
      <c r="J101" s="457">
        <f t="shared" si="6"/>
        <v>546</v>
      </c>
      <c r="K101" s="457">
        <f t="shared" si="6"/>
        <v>3</v>
      </c>
      <c r="L101" s="457">
        <f t="shared" si="6"/>
        <v>31381</v>
      </c>
      <c r="M101" s="457">
        <f t="shared" si="6"/>
        <v>549</v>
      </c>
      <c r="N101" s="457">
        <f t="shared" si="6"/>
        <v>15368</v>
      </c>
    </row>
    <row r="102" spans="2:15" ht="12.75" customHeight="1" hidden="1">
      <c r="B102" s="309" t="s">
        <v>274</v>
      </c>
      <c r="C102" s="758">
        <v>769</v>
      </c>
      <c r="D102" s="746">
        <v>170</v>
      </c>
      <c r="E102" s="746">
        <v>137</v>
      </c>
      <c r="F102" s="746">
        <v>155</v>
      </c>
      <c r="G102" s="746">
        <v>62</v>
      </c>
      <c r="H102" s="746">
        <v>127</v>
      </c>
      <c r="I102" s="744">
        <v>0</v>
      </c>
      <c r="J102" s="746">
        <v>118</v>
      </c>
      <c r="K102" s="744">
        <v>0</v>
      </c>
      <c r="L102" s="746">
        <v>3072</v>
      </c>
      <c r="M102" s="746">
        <v>89</v>
      </c>
      <c r="N102" s="746">
        <v>5008</v>
      </c>
      <c r="O102" s="9"/>
    </row>
    <row r="103" spans="2:15" ht="12.75" customHeight="1" hidden="1">
      <c r="B103" s="309" t="s">
        <v>210</v>
      </c>
      <c r="C103" s="759"/>
      <c r="D103" s="746"/>
      <c r="E103" s="746"/>
      <c r="F103" s="746"/>
      <c r="G103" s="746"/>
      <c r="H103" s="746"/>
      <c r="I103" s="747"/>
      <c r="J103" s="746"/>
      <c r="K103" s="744"/>
      <c r="L103" s="746"/>
      <c r="M103" s="746"/>
      <c r="N103" s="746"/>
      <c r="O103" s="9"/>
    </row>
    <row r="104" spans="2:15" ht="12.75" customHeight="1" hidden="1">
      <c r="B104" s="309" t="s">
        <v>276</v>
      </c>
      <c r="C104" s="758">
        <v>909</v>
      </c>
      <c r="D104" s="746">
        <v>185</v>
      </c>
      <c r="E104" s="746">
        <v>202</v>
      </c>
      <c r="F104" s="746">
        <v>163</v>
      </c>
      <c r="G104" s="746">
        <v>74</v>
      </c>
      <c r="H104" s="746">
        <v>133</v>
      </c>
      <c r="I104" s="744">
        <v>0</v>
      </c>
      <c r="J104" s="746">
        <v>150</v>
      </c>
      <c r="K104" s="744">
        <v>2</v>
      </c>
      <c r="L104" s="746">
        <v>9207</v>
      </c>
      <c r="M104" s="746">
        <v>143</v>
      </c>
      <c r="N104" s="746">
        <v>3015</v>
      </c>
      <c r="O104" s="9"/>
    </row>
    <row r="105" spans="2:15" ht="12.75" customHeight="1" hidden="1">
      <c r="B105" s="309" t="s">
        <v>212</v>
      </c>
      <c r="C105" s="759"/>
      <c r="D105" s="746"/>
      <c r="E105" s="746"/>
      <c r="F105" s="746"/>
      <c r="G105" s="746"/>
      <c r="H105" s="746"/>
      <c r="I105" s="747"/>
      <c r="J105" s="746"/>
      <c r="K105" s="744"/>
      <c r="L105" s="746"/>
      <c r="M105" s="746"/>
      <c r="N105" s="746"/>
      <c r="O105" s="9"/>
    </row>
    <row r="106" spans="2:15" ht="12.75" customHeight="1" hidden="1">
      <c r="B106" s="309" t="s">
        <v>278</v>
      </c>
      <c r="C106" s="751">
        <v>1060</v>
      </c>
      <c r="D106" s="746">
        <v>301</v>
      </c>
      <c r="E106" s="746">
        <v>262</v>
      </c>
      <c r="F106" s="746">
        <v>142</v>
      </c>
      <c r="G106" s="746">
        <v>69</v>
      </c>
      <c r="H106" s="746">
        <v>136</v>
      </c>
      <c r="I106" s="744">
        <v>0</v>
      </c>
      <c r="J106" s="746">
        <v>150</v>
      </c>
      <c r="K106" s="744">
        <v>0</v>
      </c>
      <c r="L106" s="746">
        <v>9818</v>
      </c>
      <c r="M106" s="746">
        <v>196</v>
      </c>
      <c r="N106" s="746">
        <v>4241</v>
      </c>
      <c r="O106" s="9"/>
    </row>
    <row r="107" spans="2:15" ht="12.75" customHeight="1" hidden="1">
      <c r="B107" s="309" t="s">
        <v>214</v>
      </c>
      <c r="C107" s="751"/>
      <c r="D107" s="746"/>
      <c r="E107" s="746"/>
      <c r="F107" s="746"/>
      <c r="G107" s="746"/>
      <c r="H107" s="746"/>
      <c r="I107" s="747"/>
      <c r="J107" s="746"/>
      <c r="K107" s="744"/>
      <c r="L107" s="746"/>
      <c r="M107" s="746"/>
      <c r="N107" s="746"/>
      <c r="O107" s="9"/>
    </row>
    <row r="108" spans="2:15" ht="12.75" customHeight="1" hidden="1">
      <c r="B108" s="309" t="s">
        <v>280</v>
      </c>
      <c r="C108" s="751">
        <v>1009</v>
      </c>
      <c r="D108" s="746">
        <v>217</v>
      </c>
      <c r="E108" s="746">
        <v>254</v>
      </c>
      <c r="F108" s="746">
        <v>235</v>
      </c>
      <c r="G108" s="746">
        <v>50</v>
      </c>
      <c r="H108" s="746">
        <v>124</v>
      </c>
      <c r="I108" s="744">
        <v>0</v>
      </c>
      <c r="J108" s="746">
        <v>128</v>
      </c>
      <c r="K108" s="744">
        <v>1</v>
      </c>
      <c r="L108" s="746">
        <v>9284</v>
      </c>
      <c r="M108" s="746">
        <v>121</v>
      </c>
      <c r="N108" s="746">
        <v>3104</v>
      </c>
      <c r="O108" s="9"/>
    </row>
    <row r="109" spans="2:15" ht="16.5" customHeight="1" hidden="1">
      <c r="B109" s="309" t="s">
        <v>216</v>
      </c>
      <c r="C109" s="751"/>
      <c r="D109" s="746"/>
      <c r="E109" s="746"/>
      <c r="F109" s="746"/>
      <c r="G109" s="746"/>
      <c r="H109" s="746"/>
      <c r="I109" s="747"/>
      <c r="J109" s="746"/>
      <c r="K109" s="744"/>
      <c r="L109" s="746"/>
      <c r="M109" s="746"/>
      <c r="N109" s="746"/>
      <c r="O109" s="9"/>
    </row>
    <row r="110" spans="2:15" ht="19.5" customHeight="1">
      <c r="B110" s="309" t="s">
        <v>288</v>
      </c>
      <c r="C110" s="453">
        <f aca="true" t="shared" si="7" ref="C110:N110">SUM(C111:C118)</f>
        <v>3946</v>
      </c>
      <c r="D110" s="449">
        <f t="shared" si="7"/>
        <v>971</v>
      </c>
      <c r="E110" s="449">
        <f t="shared" si="7"/>
        <v>900</v>
      </c>
      <c r="F110" s="449">
        <f t="shared" si="7"/>
        <v>692</v>
      </c>
      <c r="G110" s="449">
        <f t="shared" si="7"/>
        <v>245</v>
      </c>
      <c r="H110" s="449">
        <f t="shared" si="7"/>
        <v>494</v>
      </c>
      <c r="I110" s="449">
        <f t="shared" si="7"/>
        <v>1</v>
      </c>
      <c r="J110" s="449">
        <f t="shared" si="7"/>
        <v>641</v>
      </c>
      <c r="K110" s="449">
        <f t="shared" si="7"/>
        <v>2</v>
      </c>
      <c r="L110" s="449">
        <f t="shared" si="7"/>
        <v>34045</v>
      </c>
      <c r="M110" s="449">
        <f t="shared" si="7"/>
        <v>502</v>
      </c>
      <c r="N110" s="449">
        <f t="shared" si="7"/>
        <v>10455</v>
      </c>
      <c r="O110" s="9"/>
    </row>
    <row r="111" spans="2:14" ht="15" customHeight="1">
      <c r="B111" s="309" t="s">
        <v>274</v>
      </c>
      <c r="C111" s="751">
        <v>763</v>
      </c>
      <c r="D111" s="746">
        <v>191</v>
      </c>
      <c r="E111" s="746">
        <v>132</v>
      </c>
      <c r="F111" s="746">
        <v>128</v>
      </c>
      <c r="G111" s="746">
        <v>54</v>
      </c>
      <c r="H111" s="746">
        <v>136</v>
      </c>
      <c r="I111" s="744">
        <v>0</v>
      </c>
      <c r="J111" s="746">
        <v>120</v>
      </c>
      <c r="K111" s="744">
        <v>2</v>
      </c>
      <c r="L111" s="745">
        <v>3862</v>
      </c>
      <c r="M111" s="746">
        <v>91</v>
      </c>
      <c r="N111" s="746">
        <v>3230</v>
      </c>
    </row>
    <row r="112" spans="2:14" ht="15" customHeight="1">
      <c r="B112" s="309" t="s">
        <v>210</v>
      </c>
      <c r="C112" s="751"/>
      <c r="D112" s="746"/>
      <c r="E112" s="746"/>
      <c r="F112" s="746"/>
      <c r="G112" s="746"/>
      <c r="H112" s="746"/>
      <c r="I112" s="747"/>
      <c r="J112" s="746"/>
      <c r="K112" s="744"/>
      <c r="L112" s="745"/>
      <c r="M112" s="746"/>
      <c r="N112" s="746"/>
    </row>
    <row r="113" spans="2:14" ht="15" customHeight="1">
      <c r="B113" s="309" t="s">
        <v>276</v>
      </c>
      <c r="C113" s="751">
        <v>942</v>
      </c>
      <c r="D113" s="746">
        <v>177</v>
      </c>
      <c r="E113" s="746">
        <v>222</v>
      </c>
      <c r="F113" s="746">
        <v>191</v>
      </c>
      <c r="G113" s="746">
        <v>66</v>
      </c>
      <c r="H113" s="746">
        <v>102</v>
      </c>
      <c r="I113" s="744">
        <v>0</v>
      </c>
      <c r="J113" s="746">
        <v>184</v>
      </c>
      <c r="K113" s="744">
        <v>0</v>
      </c>
      <c r="L113" s="745">
        <v>10920</v>
      </c>
      <c r="M113" s="746">
        <v>128</v>
      </c>
      <c r="N113" s="746">
        <v>2613</v>
      </c>
    </row>
    <row r="114" spans="2:14" ht="15" customHeight="1">
      <c r="B114" s="309" t="s">
        <v>212</v>
      </c>
      <c r="C114" s="751"/>
      <c r="D114" s="746"/>
      <c r="E114" s="746"/>
      <c r="F114" s="746"/>
      <c r="G114" s="746"/>
      <c r="H114" s="746"/>
      <c r="I114" s="747"/>
      <c r="J114" s="746"/>
      <c r="K114" s="747"/>
      <c r="L114" s="745"/>
      <c r="M114" s="746"/>
      <c r="N114" s="746"/>
    </row>
    <row r="115" spans="2:14" ht="15" customHeight="1">
      <c r="B115" s="309" t="s">
        <v>278</v>
      </c>
      <c r="C115" s="751">
        <v>1141</v>
      </c>
      <c r="D115" s="746">
        <v>309</v>
      </c>
      <c r="E115" s="746">
        <v>283</v>
      </c>
      <c r="F115" s="746">
        <v>170</v>
      </c>
      <c r="G115" s="746">
        <v>72</v>
      </c>
      <c r="H115" s="746">
        <v>128</v>
      </c>
      <c r="I115" s="744">
        <v>0</v>
      </c>
      <c r="J115" s="746">
        <v>179</v>
      </c>
      <c r="K115" s="744">
        <v>0</v>
      </c>
      <c r="L115" s="746">
        <v>11368</v>
      </c>
      <c r="M115" s="746">
        <v>186</v>
      </c>
      <c r="N115" s="746">
        <v>2315</v>
      </c>
    </row>
    <row r="116" spans="2:14" ht="15" customHeight="1">
      <c r="B116" s="309" t="s">
        <v>214</v>
      </c>
      <c r="C116" s="751"/>
      <c r="D116" s="746"/>
      <c r="E116" s="746"/>
      <c r="F116" s="746"/>
      <c r="G116" s="746"/>
      <c r="H116" s="746"/>
      <c r="I116" s="747"/>
      <c r="J116" s="746"/>
      <c r="K116" s="747"/>
      <c r="L116" s="746"/>
      <c r="M116" s="746"/>
      <c r="N116" s="746"/>
    </row>
    <row r="117" spans="2:14" ht="15" customHeight="1">
      <c r="B117" s="309" t="s">
        <v>280</v>
      </c>
      <c r="C117" s="751">
        <v>1100</v>
      </c>
      <c r="D117" s="746">
        <v>294</v>
      </c>
      <c r="E117" s="746">
        <v>263</v>
      </c>
      <c r="F117" s="746">
        <v>203</v>
      </c>
      <c r="G117" s="746">
        <v>53</v>
      </c>
      <c r="H117" s="746">
        <v>128</v>
      </c>
      <c r="I117" s="744">
        <v>1</v>
      </c>
      <c r="J117" s="746">
        <v>158</v>
      </c>
      <c r="K117" s="744">
        <v>0</v>
      </c>
      <c r="L117" s="746">
        <v>7895</v>
      </c>
      <c r="M117" s="746">
        <v>97</v>
      </c>
      <c r="N117" s="746">
        <v>2297</v>
      </c>
    </row>
    <row r="118" spans="2:14" ht="15" customHeight="1">
      <c r="B118" s="309" t="s">
        <v>216</v>
      </c>
      <c r="C118" s="751"/>
      <c r="D118" s="746"/>
      <c r="E118" s="746"/>
      <c r="F118" s="746"/>
      <c r="G118" s="746"/>
      <c r="H118" s="746"/>
      <c r="I118" s="747"/>
      <c r="J118" s="746"/>
      <c r="K118" s="747"/>
      <c r="L118" s="746"/>
      <c r="M118" s="746"/>
      <c r="N118" s="746"/>
    </row>
    <row r="119" spans="2:14" ht="15" customHeight="1">
      <c r="B119" s="309" t="s">
        <v>740</v>
      </c>
      <c r="C119" s="453"/>
      <c r="D119" s="449"/>
      <c r="E119" s="449"/>
      <c r="F119" s="449"/>
      <c r="G119" s="449"/>
      <c r="H119" s="449"/>
      <c r="I119" s="455"/>
      <c r="J119" s="449"/>
      <c r="K119" s="455"/>
      <c r="L119" s="449"/>
      <c r="M119" s="449"/>
      <c r="N119" s="449"/>
    </row>
    <row r="120" spans="2:14" ht="15" customHeight="1">
      <c r="B120" s="309" t="s">
        <v>274</v>
      </c>
      <c r="C120" s="751">
        <v>929</v>
      </c>
      <c r="D120" s="746">
        <v>196</v>
      </c>
      <c r="E120" s="746">
        <v>194</v>
      </c>
      <c r="F120" s="746">
        <v>244</v>
      </c>
      <c r="G120" s="746">
        <v>41</v>
      </c>
      <c r="H120" s="746">
        <v>117</v>
      </c>
      <c r="I120" s="744">
        <v>0</v>
      </c>
      <c r="J120" s="746">
        <v>137</v>
      </c>
      <c r="K120" s="744">
        <v>0</v>
      </c>
      <c r="L120" s="746">
        <v>8560</v>
      </c>
      <c r="M120" s="746">
        <v>101</v>
      </c>
      <c r="N120" s="746">
        <v>2374</v>
      </c>
    </row>
    <row r="121" spans="2:14" ht="15" customHeight="1" thickBot="1">
      <c r="B121" s="349" t="s">
        <v>210</v>
      </c>
      <c r="C121" s="780"/>
      <c r="D121" s="779"/>
      <c r="E121" s="779"/>
      <c r="F121" s="779"/>
      <c r="G121" s="779"/>
      <c r="H121" s="779"/>
      <c r="I121" s="782"/>
      <c r="J121" s="779"/>
      <c r="K121" s="782"/>
      <c r="L121" s="779"/>
      <c r="M121" s="779"/>
      <c r="N121" s="779"/>
    </row>
    <row r="122" spans="2:14" ht="24.75" customHeight="1">
      <c r="B122" s="387" t="s">
        <v>217</v>
      </c>
      <c r="C122" s="643">
        <f aca="true" t="shared" si="8" ref="C122:J122">(C120-C117)/C117*100</f>
        <v>-15.545454545454545</v>
      </c>
      <c r="D122" s="643">
        <f t="shared" si="8"/>
        <v>-33.33333333333333</v>
      </c>
      <c r="E122" s="643">
        <f t="shared" si="8"/>
        <v>-26.23574144486692</v>
      </c>
      <c r="F122" s="643">
        <f t="shared" si="8"/>
        <v>20.19704433497537</v>
      </c>
      <c r="G122" s="643">
        <f t="shared" si="8"/>
        <v>-22.641509433962266</v>
      </c>
      <c r="H122" s="643">
        <f t="shared" si="8"/>
        <v>-8.59375</v>
      </c>
      <c r="I122" s="643">
        <f t="shared" si="8"/>
        <v>-100</v>
      </c>
      <c r="J122" s="643">
        <f t="shared" si="8"/>
        <v>-13.291139240506327</v>
      </c>
      <c r="K122" s="793">
        <v>0</v>
      </c>
      <c r="L122" s="643">
        <f>(L120-L117)/L117*100</f>
        <v>8.423052564914503</v>
      </c>
      <c r="M122" s="643">
        <f>(M120-M117)/M117*100</f>
        <v>4.123711340206185</v>
      </c>
      <c r="N122" s="643">
        <f>(N120-N117)/N117*100</f>
        <v>3.3521985198084456</v>
      </c>
    </row>
    <row r="123" spans="2:14" ht="24.75" customHeight="1" thickBot="1">
      <c r="B123" s="459" t="s">
        <v>453</v>
      </c>
      <c r="C123" s="644"/>
      <c r="D123" s="644"/>
      <c r="E123" s="644"/>
      <c r="F123" s="644"/>
      <c r="G123" s="644"/>
      <c r="H123" s="644"/>
      <c r="I123" s="644"/>
      <c r="J123" s="644"/>
      <c r="K123" s="650"/>
      <c r="L123" s="644"/>
      <c r="M123" s="644"/>
      <c r="N123" s="644"/>
    </row>
    <row r="124" spans="2:14" ht="24.75" customHeight="1">
      <c r="B124" s="388" t="s">
        <v>218</v>
      </c>
      <c r="C124" s="643">
        <f aca="true" t="shared" si="9" ref="C124:H124">(C120-C111)/C111*100</f>
        <v>21.756225425950195</v>
      </c>
      <c r="D124" s="643">
        <f t="shared" si="9"/>
        <v>2.6178010471204187</v>
      </c>
      <c r="E124" s="643">
        <f t="shared" si="9"/>
        <v>46.96969696969697</v>
      </c>
      <c r="F124" s="643">
        <f t="shared" si="9"/>
        <v>90.625</v>
      </c>
      <c r="G124" s="643">
        <f t="shared" si="9"/>
        <v>-24.074074074074073</v>
      </c>
      <c r="H124" s="643">
        <f t="shared" si="9"/>
        <v>-13.970588235294118</v>
      </c>
      <c r="I124" s="793">
        <v>0</v>
      </c>
      <c r="J124" s="643">
        <f>(J120-J111)/J111*100</f>
        <v>14.166666666666666</v>
      </c>
      <c r="K124" s="643">
        <f>(K120-K111)/K111*100</f>
        <v>-100</v>
      </c>
      <c r="L124" s="643">
        <f>(L120-L111)/L111*100</f>
        <v>121.6468151216986</v>
      </c>
      <c r="M124" s="643">
        <f>(M120-M111)/M111*100</f>
        <v>10.989010989010989</v>
      </c>
      <c r="N124" s="643">
        <f>(N120-N111)/N111*100</f>
        <v>-26.501547987616096</v>
      </c>
    </row>
    <row r="125" spans="2:14" ht="24.75" customHeight="1" thickBot="1">
      <c r="B125" s="459" t="s">
        <v>452</v>
      </c>
      <c r="C125" s="644"/>
      <c r="D125" s="644"/>
      <c r="E125" s="644"/>
      <c r="F125" s="644"/>
      <c r="G125" s="644"/>
      <c r="H125" s="644"/>
      <c r="I125" s="650"/>
      <c r="J125" s="644"/>
      <c r="K125" s="644"/>
      <c r="L125" s="644"/>
      <c r="M125" s="644"/>
      <c r="N125" s="644"/>
    </row>
    <row r="126" ht="18" customHeight="1">
      <c r="B126" s="335" t="s">
        <v>660</v>
      </c>
    </row>
    <row r="127" spans="2:3" ht="18" customHeight="1">
      <c r="B127" s="377"/>
      <c r="C127" s="9"/>
    </row>
    <row r="128" ht="15" customHeight="1">
      <c r="B128" s="460"/>
    </row>
    <row r="129" spans="2:14" ht="19.5" customHeight="1">
      <c r="B129" s="339" t="s">
        <v>661</v>
      </c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</row>
    <row r="130" ht="4.5" customHeight="1"/>
    <row r="131" spans="2:14" ht="34.5" customHeight="1">
      <c r="B131" s="293" t="s">
        <v>741</v>
      </c>
      <c r="C131" s="294"/>
      <c r="D131" s="294"/>
      <c r="E131" s="294"/>
      <c r="F131" s="294"/>
      <c r="G131" s="294"/>
      <c r="H131" s="294"/>
      <c r="I131" s="339"/>
      <c r="J131" s="339"/>
      <c r="K131" s="339"/>
      <c r="L131" s="339"/>
      <c r="M131" s="339"/>
      <c r="N131" s="461" t="s">
        <v>463</v>
      </c>
    </row>
    <row r="132" spans="7:14" ht="24.75" customHeight="1" thickBot="1">
      <c r="G132" s="338" t="s">
        <v>662</v>
      </c>
      <c r="H132" s="294"/>
      <c r="N132" s="20" t="s">
        <v>663</v>
      </c>
    </row>
    <row r="133" spans="2:14" ht="24.75" customHeight="1">
      <c r="B133" s="595" t="s">
        <v>298</v>
      </c>
      <c r="C133" s="766" t="s">
        <v>664</v>
      </c>
      <c r="D133" s="654"/>
      <c r="E133" s="654"/>
      <c r="F133" s="654"/>
      <c r="G133" s="654"/>
      <c r="H133" s="654"/>
      <c r="I133" s="654"/>
      <c r="J133" s="654"/>
      <c r="K133" s="654"/>
      <c r="L133" s="654"/>
      <c r="M133" s="654"/>
      <c r="N133" s="654"/>
    </row>
    <row r="134" spans="2:14" ht="13.5" customHeight="1">
      <c r="B134" s="794"/>
      <c r="C134" s="767" t="s">
        <v>432</v>
      </c>
      <c r="D134" s="768"/>
      <c r="E134" s="768"/>
      <c r="F134" s="768"/>
      <c r="G134" s="768"/>
      <c r="H134" s="768"/>
      <c r="I134" s="768"/>
      <c r="J134" s="768"/>
      <c r="K134" s="768"/>
      <c r="L134" s="768"/>
      <c r="M134" s="768"/>
      <c r="N134" s="768"/>
    </row>
    <row r="135" spans="2:14" ht="24.75" customHeight="1">
      <c r="B135" s="795" t="s">
        <v>307</v>
      </c>
      <c r="C135" s="797" t="s">
        <v>397</v>
      </c>
      <c r="D135" s="798"/>
      <c r="E135" s="800" t="s">
        <v>665</v>
      </c>
      <c r="F135" s="801"/>
      <c r="G135" s="800" t="s">
        <v>403</v>
      </c>
      <c r="H135" s="801"/>
      <c r="I135" s="800" t="s">
        <v>666</v>
      </c>
      <c r="J135" s="801"/>
      <c r="K135" s="800" t="s">
        <v>736</v>
      </c>
      <c r="L135" s="801"/>
      <c r="M135" s="803" t="s">
        <v>667</v>
      </c>
      <c r="N135" s="804" t="s">
        <v>400</v>
      </c>
    </row>
    <row r="136" spans="2:14" ht="24.75" customHeight="1">
      <c r="B136" s="795"/>
      <c r="C136" s="799"/>
      <c r="D136" s="691"/>
      <c r="E136" s="802"/>
      <c r="F136" s="802"/>
      <c r="G136" s="802"/>
      <c r="H136" s="802"/>
      <c r="I136" s="802"/>
      <c r="J136" s="802"/>
      <c r="K136" s="802"/>
      <c r="L136" s="802"/>
      <c r="M136" s="668"/>
      <c r="N136" s="805"/>
    </row>
    <row r="137" spans="2:14" ht="24.75" customHeight="1">
      <c r="B137" s="795"/>
      <c r="C137" s="806" t="s">
        <v>433</v>
      </c>
      <c r="D137" s="807"/>
      <c r="E137" s="810" t="s">
        <v>668</v>
      </c>
      <c r="F137" s="807"/>
      <c r="G137" s="812" t="s">
        <v>669</v>
      </c>
      <c r="H137" s="813"/>
      <c r="I137" s="815" t="s">
        <v>670</v>
      </c>
      <c r="J137" s="816"/>
      <c r="K137" s="812" t="s">
        <v>671</v>
      </c>
      <c r="L137" s="813"/>
      <c r="M137" s="787" t="s">
        <v>672</v>
      </c>
      <c r="N137" s="701" t="s">
        <v>673</v>
      </c>
    </row>
    <row r="138" spans="2:14" ht="24.75" customHeight="1" thickBot="1">
      <c r="B138" s="796"/>
      <c r="C138" s="808"/>
      <c r="D138" s="809"/>
      <c r="E138" s="811"/>
      <c r="F138" s="809"/>
      <c r="G138" s="702"/>
      <c r="H138" s="814"/>
      <c r="I138" s="817"/>
      <c r="J138" s="818"/>
      <c r="K138" s="702"/>
      <c r="L138" s="814"/>
      <c r="M138" s="623"/>
      <c r="N138" s="819"/>
    </row>
    <row r="139" spans="2:14" ht="24.75" customHeight="1" hidden="1">
      <c r="B139" s="346" t="s">
        <v>383</v>
      </c>
      <c r="C139" s="2"/>
      <c r="E139" s="2"/>
      <c r="G139" s="2"/>
      <c r="I139" s="2"/>
      <c r="K139" s="2"/>
      <c r="M139" s="308"/>
      <c r="N139" s="416"/>
    </row>
    <row r="140" spans="2:14" ht="24.75" customHeight="1" hidden="1">
      <c r="B140" s="346" t="s">
        <v>18</v>
      </c>
      <c r="C140" s="2"/>
      <c r="E140" s="2"/>
      <c r="G140" s="2"/>
      <c r="I140" s="2"/>
      <c r="K140" s="2"/>
      <c r="M140" s="308"/>
      <c r="N140" s="416"/>
    </row>
    <row r="141" spans="2:14" ht="24.75" customHeight="1" hidden="1" thickBot="1">
      <c r="B141" s="346" t="s">
        <v>19</v>
      </c>
      <c r="C141" s="2"/>
      <c r="E141" s="2"/>
      <c r="G141" s="2"/>
      <c r="I141" s="2"/>
      <c r="K141" s="2"/>
      <c r="M141" s="308"/>
      <c r="N141" s="416"/>
    </row>
    <row r="142" spans="2:14" ht="24.75" customHeight="1" hidden="1">
      <c r="B142" s="346"/>
      <c r="C142" s="2"/>
      <c r="E142" s="2"/>
      <c r="G142" s="2"/>
      <c r="I142" s="2"/>
      <c r="K142" s="2"/>
      <c r="M142" s="308"/>
      <c r="N142" s="416"/>
    </row>
    <row r="143" spans="2:14" ht="27" customHeight="1" hidden="1">
      <c r="B143" s="309" t="s">
        <v>249</v>
      </c>
      <c r="C143" s="670">
        <v>4301837</v>
      </c>
      <c r="D143" s="680"/>
      <c r="E143" s="634">
        <v>2282156</v>
      </c>
      <c r="F143" s="680"/>
      <c r="G143" s="764">
        <v>421984</v>
      </c>
      <c r="H143" s="680"/>
      <c r="I143" s="764">
        <v>824253</v>
      </c>
      <c r="J143" s="680"/>
      <c r="K143" s="764">
        <v>392546</v>
      </c>
      <c r="L143" s="680"/>
      <c r="M143" s="308">
        <v>41125</v>
      </c>
      <c r="N143" s="314">
        <v>339773</v>
      </c>
    </row>
    <row r="144" spans="2:14" ht="27" customHeight="1" hidden="1">
      <c r="B144" s="309" t="s">
        <v>251</v>
      </c>
      <c r="C144" s="670">
        <v>5450770</v>
      </c>
      <c r="D144" s="762"/>
      <c r="E144" s="634">
        <v>2735991</v>
      </c>
      <c r="F144" s="762"/>
      <c r="G144" s="764">
        <v>476684</v>
      </c>
      <c r="H144" s="762"/>
      <c r="I144" s="764">
        <v>887456</v>
      </c>
      <c r="J144" s="762"/>
      <c r="K144" s="764">
        <v>509729</v>
      </c>
      <c r="L144" s="762"/>
      <c r="M144" s="308">
        <v>39775</v>
      </c>
      <c r="N144" s="314">
        <v>801135</v>
      </c>
    </row>
    <row r="145" spans="2:14" ht="27" customHeight="1">
      <c r="B145" s="309" t="s">
        <v>253</v>
      </c>
      <c r="C145" s="670">
        <v>8125886</v>
      </c>
      <c r="D145" s="762"/>
      <c r="E145" s="634">
        <v>3121013</v>
      </c>
      <c r="F145" s="762"/>
      <c r="G145" s="764">
        <v>567151</v>
      </c>
      <c r="H145" s="762"/>
      <c r="I145" s="764">
        <v>2330393</v>
      </c>
      <c r="J145" s="762"/>
      <c r="K145" s="764">
        <v>357418</v>
      </c>
      <c r="L145" s="762"/>
      <c r="M145" s="308">
        <v>395516</v>
      </c>
      <c r="N145" s="314">
        <v>1354395</v>
      </c>
    </row>
    <row r="146" spans="2:14" ht="27" customHeight="1">
      <c r="B146" s="309" t="s">
        <v>255</v>
      </c>
      <c r="C146" s="670">
        <v>11837616</v>
      </c>
      <c r="D146" s="762"/>
      <c r="E146" s="634">
        <v>6130934</v>
      </c>
      <c r="F146" s="762"/>
      <c r="G146" s="764">
        <v>2622545</v>
      </c>
      <c r="H146" s="762"/>
      <c r="I146" s="764">
        <v>1482368</v>
      </c>
      <c r="J146" s="762"/>
      <c r="K146" s="764">
        <v>570278</v>
      </c>
      <c r="L146" s="762"/>
      <c r="M146" s="308">
        <v>73549</v>
      </c>
      <c r="N146" s="314">
        <v>957942</v>
      </c>
    </row>
    <row r="147" spans="2:14" ht="27" customHeight="1">
      <c r="B147" s="309" t="s">
        <v>257</v>
      </c>
      <c r="C147" s="670">
        <v>15618392</v>
      </c>
      <c r="D147" s="762"/>
      <c r="E147" s="634">
        <v>7266994</v>
      </c>
      <c r="F147" s="762"/>
      <c r="G147" s="764">
        <v>1767463</v>
      </c>
      <c r="H147" s="762"/>
      <c r="I147" s="764">
        <v>3207690</v>
      </c>
      <c r="J147" s="762"/>
      <c r="K147" s="764">
        <v>938550</v>
      </c>
      <c r="L147" s="762"/>
      <c r="M147" s="308">
        <v>415047</v>
      </c>
      <c r="N147" s="314">
        <v>2022648</v>
      </c>
    </row>
    <row r="148" spans="2:14" ht="27" customHeight="1">
      <c r="B148" s="309" t="s">
        <v>259</v>
      </c>
      <c r="C148" s="670">
        <f>SUM(C149:D152)</f>
        <v>19016248</v>
      </c>
      <c r="D148" s="762"/>
      <c r="E148" s="634">
        <f>SUM(E149:E152)</f>
        <v>8013286</v>
      </c>
      <c r="F148" s="762"/>
      <c r="G148" s="764">
        <f>SUM(G149:G152)</f>
        <v>1866964</v>
      </c>
      <c r="H148" s="762"/>
      <c r="I148" s="764">
        <f>SUM(I149:I152)</f>
        <v>3916389</v>
      </c>
      <c r="J148" s="762"/>
      <c r="K148" s="764">
        <f>SUM(K149:K152)</f>
        <v>1438943</v>
      </c>
      <c r="L148" s="762"/>
      <c r="M148" s="314">
        <f>SUM(M149:M152)</f>
        <v>617824</v>
      </c>
      <c r="N148" s="314">
        <f>SUM(N149:N152)</f>
        <v>3162842</v>
      </c>
    </row>
    <row r="149" spans="2:14" ht="33" customHeight="1" hidden="1">
      <c r="B149" s="309"/>
      <c r="C149" s="670">
        <f>SUM(E149:N149)</f>
        <v>4219445</v>
      </c>
      <c r="D149" s="762"/>
      <c r="E149" s="634">
        <v>1795154</v>
      </c>
      <c r="F149" s="762"/>
      <c r="G149" s="764">
        <v>764736</v>
      </c>
      <c r="H149" s="762"/>
      <c r="I149" s="764">
        <v>649709</v>
      </c>
      <c r="J149" s="762"/>
      <c r="K149" s="764">
        <v>205688</v>
      </c>
      <c r="L149" s="762"/>
      <c r="M149" s="314">
        <v>103360</v>
      </c>
      <c r="N149" s="10">
        <v>700798</v>
      </c>
    </row>
    <row r="150" spans="3:14" ht="33" customHeight="1" hidden="1">
      <c r="C150" s="670">
        <f>SUM(E150:N150)</f>
        <v>4371109</v>
      </c>
      <c r="D150" s="762"/>
      <c r="E150" s="634">
        <v>1793997</v>
      </c>
      <c r="F150" s="762"/>
      <c r="G150" s="764">
        <v>289189</v>
      </c>
      <c r="H150" s="762"/>
      <c r="I150" s="764">
        <v>1145984</v>
      </c>
      <c r="J150" s="762"/>
      <c r="K150" s="764">
        <v>265670</v>
      </c>
      <c r="L150" s="762"/>
      <c r="M150" s="314">
        <v>92237</v>
      </c>
      <c r="N150" s="10">
        <v>784032</v>
      </c>
    </row>
    <row r="151" spans="2:14" ht="33" customHeight="1" hidden="1">
      <c r="B151" s="346" t="s">
        <v>213</v>
      </c>
      <c r="C151" s="670">
        <f>SUM(E151:N151)</f>
        <v>4821467</v>
      </c>
      <c r="D151" s="762"/>
      <c r="E151" s="634">
        <v>2162205</v>
      </c>
      <c r="F151" s="762"/>
      <c r="G151" s="764">
        <v>369525</v>
      </c>
      <c r="H151" s="762"/>
      <c r="I151" s="764">
        <v>916833</v>
      </c>
      <c r="J151" s="762"/>
      <c r="K151" s="764">
        <v>515521</v>
      </c>
      <c r="L151" s="762"/>
      <c r="M151" s="314">
        <v>126826</v>
      </c>
      <c r="N151" s="10">
        <v>730557</v>
      </c>
    </row>
    <row r="152" spans="2:14" ht="33" customHeight="1" hidden="1">
      <c r="B152" s="346" t="s">
        <v>215</v>
      </c>
      <c r="C152" s="670">
        <f>SUM(E152:N152)</f>
        <v>5604227</v>
      </c>
      <c r="D152" s="762"/>
      <c r="E152" s="634">
        <v>2261930</v>
      </c>
      <c r="F152" s="762"/>
      <c r="G152" s="764">
        <v>443514</v>
      </c>
      <c r="H152" s="762"/>
      <c r="I152" s="764">
        <v>1203863</v>
      </c>
      <c r="J152" s="762"/>
      <c r="K152" s="764">
        <v>452064</v>
      </c>
      <c r="L152" s="762"/>
      <c r="M152" s="314">
        <v>295401</v>
      </c>
      <c r="N152" s="10">
        <v>947455</v>
      </c>
    </row>
    <row r="153" spans="2:14" ht="27.75" customHeight="1" hidden="1">
      <c r="B153" s="356"/>
      <c r="C153" s="314"/>
      <c r="D153" s="25"/>
      <c r="E153" s="314"/>
      <c r="F153" s="462"/>
      <c r="G153" s="462"/>
      <c r="H153" s="15"/>
      <c r="I153" s="764"/>
      <c r="J153" s="762"/>
      <c r="K153" s="764"/>
      <c r="L153" s="762"/>
      <c r="M153" s="314"/>
      <c r="N153" s="462"/>
    </row>
    <row r="154" spans="2:15" ht="27" customHeight="1">
      <c r="B154" s="309" t="s">
        <v>266</v>
      </c>
      <c r="C154" s="670">
        <f>SUM(C155:D161)</f>
        <v>21435428.5</v>
      </c>
      <c r="D154" s="753"/>
      <c r="E154" s="634">
        <f>SUM(E155:F161)</f>
        <v>10104474.6</v>
      </c>
      <c r="F154" s="753"/>
      <c r="G154" s="634">
        <f>SUM(G155:H161)</f>
        <v>1965630.1</v>
      </c>
      <c r="H154" s="753"/>
      <c r="I154" s="634">
        <f>SUM(I155:J161)</f>
        <v>2721911.3</v>
      </c>
      <c r="J154" s="753"/>
      <c r="K154" s="634">
        <f>SUM(K155:L161)</f>
        <v>1708341.9</v>
      </c>
      <c r="L154" s="753"/>
      <c r="M154" s="314">
        <f>SUM(M155:M161)</f>
        <v>2201986</v>
      </c>
      <c r="N154" s="314">
        <f>SUM(N155:N161)</f>
        <v>2733084.5999999996</v>
      </c>
      <c r="O154" s="415"/>
    </row>
    <row r="155" spans="2:14" ht="12.75" customHeight="1" hidden="1">
      <c r="B155" s="309" t="s">
        <v>209</v>
      </c>
      <c r="C155" s="670">
        <f>SUM(E155:N155)</f>
        <v>5471534</v>
      </c>
      <c r="D155" s="753"/>
      <c r="E155" s="634">
        <v>2423544.3</v>
      </c>
      <c r="F155" s="753"/>
      <c r="G155" s="634">
        <v>477829.8</v>
      </c>
      <c r="H155" s="753"/>
      <c r="I155" s="634">
        <v>1262416.7</v>
      </c>
      <c r="J155" s="753"/>
      <c r="K155" s="634">
        <v>370834.1</v>
      </c>
      <c r="L155" s="753"/>
      <c r="M155" s="634">
        <v>346342.9</v>
      </c>
      <c r="N155" s="572">
        <v>590566.2</v>
      </c>
    </row>
    <row r="156" spans="2:14" ht="12.75" customHeight="1" hidden="1">
      <c r="B156" s="309" t="s">
        <v>210</v>
      </c>
      <c r="C156" s="781"/>
      <c r="D156" s="762"/>
      <c r="E156" s="753"/>
      <c r="F156" s="753"/>
      <c r="G156" s="753"/>
      <c r="H156" s="753"/>
      <c r="I156" s="753"/>
      <c r="J156" s="753"/>
      <c r="K156" s="753"/>
      <c r="L156" s="753"/>
      <c r="M156" s="762"/>
      <c r="N156" s="572"/>
    </row>
    <row r="157" spans="2:16" ht="15" customHeight="1" hidden="1">
      <c r="B157" s="309" t="s">
        <v>211</v>
      </c>
      <c r="C157" s="670">
        <f>SUM(E157:N157)</f>
        <v>4779499.399999999</v>
      </c>
      <c r="D157" s="762"/>
      <c r="E157" s="634">
        <v>2166165.1</v>
      </c>
      <c r="F157" s="634"/>
      <c r="G157" s="641">
        <v>466248.8</v>
      </c>
      <c r="H157" s="762"/>
      <c r="I157" s="641">
        <v>587362.5</v>
      </c>
      <c r="J157" s="641"/>
      <c r="K157" s="641">
        <v>385766.9</v>
      </c>
      <c r="L157" s="641"/>
      <c r="M157" s="634">
        <v>559531.5</v>
      </c>
      <c r="N157" s="634">
        <v>614424.6</v>
      </c>
      <c r="P157" s="463"/>
    </row>
    <row r="158" spans="2:16" ht="15" customHeight="1" hidden="1">
      <c r="B158" s="309" t="s">
        <v>212</v>
      </c>
      <c r="C158" s="781"/>
      <c r="D158" s="762"/>
      <c r="E158" s="762"/>
      <c r="F158" s="762"/>
      <c r="G158" s="762"/>
      <c r="H158" s="762"/>
      <c r="I158" s="762"/>
      <c r="J158" s="762"/>
      <c r="K158" s="762"/>
      <c r="L158" s="762"/>
      <c r="M158" s="634"/>
      <c r="N158" s="634"/>
      <c r="P158" s="463"/>
    </row>
    <row r="159" spans="2:16" ht="15" customHeight="1" hidden="1">
      <c r="B159" s="309" t="s">
        <v>213</v>
      </c>
      <c r="C159" s="670">
        <f>SUM(E159:N159)</f>
        <v>5451785.6</v>
      </c>
      <c r="D159" s="753"/>
      <c r="E159" s="634">
        <v>2775640.3</v>
      </c>
      <c r="F159" s="753"/>
      <c r="G159" s="641">
        <v>486114.5</v>
      </c>
      <c r="H159" s="753"/>
      <c r="I159" s="641">
        <v>440080.7</v>
      </c>
      <c r="J159" s="753"/>
      <c r="K159" s="641">
        <v>439639.2</v>
      </c>
      <c r="L159" s="753"/>
      <c r="M159" s="634">
        <v>624467.3</v>
      </c>
      <c r="N159" s="634">
        <v>685843.6</v>
      </c>
      <c r="P159" s="463"/>
    </row>
    <row r="160" spans="2:16" ht="15" customHeight="1" hidden="1">
      <c r="B160" s="309" t="s">
        <v>214</v>
      </c>
      <c r="C160" s="781"/>
      <c r="D160" s="762"/>
      <c r="E160" s="762"/>
      <c r="F160" s="762"/>
      <c r="G160" s="762"/>
      <c r="H160" s="762"/>
      <c r="I160" s="762"/>
      <c r="J160" s="762"/>
      <c r="K160" s="762"/>
      <c r="L160" s="762"/>
      <c r="M160" s="634"/>
      <c r="N160" s="634"/>
      <c r="P160" s="463"/>
    </row>
    <row r="161" spans="2:16" ht="15" customHeight="1" hidden="1">
      <c r="B161" s="309" t="s">
        <v>215</v>
      </c>
      <c r="C161" s="670">
        <f>SUM(E161:N161)</f>
        <v>5732609.5</v>
      </c>
      <c r="D161" s="762"/>
      <c r="E161" s="634">
        <v>2739124.9</v>
      </c>
      <c r="F161" s="634"/>
      <c r="G161" s="634">
        <v>535437</v>
      </c>
      <c r="H161" s="634"/>
      <c r="I161" s="634">
        <v>432051.4</v>
      </c>
      <c r="J161" s="634"/>
      <c r="K161" s="634">
        <v>512101.7</v>
      </c>
      <c r="L161" s="634"/>
      <c r="M161" s="634">
        <v>671644.3</v>
      </c>
      <c r="N161" s="634">
        <v>842250.2</v>
      </c>
      <c r="P161" s="463"/>
    </row>
    <row r="162" spans="2:16" ht="15" customHeight="1" hidden="1">
      <c r="B162" s="309" t="s">
        <v>216</v>
      </c>
      <c r="C162" s="781"/>
      <c r="D162" s="762"/>
      <c r="E162" s="762"/>
      <c r="F162" s="762"/>
      <c r="G162" s="762"/>
      <c r="H162" s="762"/>
      <c r="I162" s="762"/>
      <c r="J162" s="762"/>
      <c r="K162" s="820"/>
      <c r="L162" s="820"/>
      <c r="M162" s="634"/>
      <c r="N162" s="634"/>
      <c r="P162" s="463"/>
    </row>
    <row r="163" spans="2:16" ht="27" customHeight="1">
      <c r="B163" s="309" t="s">
        <v>272</v>
      </c>
      <c r="C163" s="670">
        <f>SUM(C164:D171)</f>
        <v>28564862.15</v>
      </c>
      <c r="D163" s="753">
        <f>SUM(C164:D171)</f>
        <v>28564862.15</v>
      </c>
      <c r="E163" s="634">
        <f>SUM(E164:F171)</f>
        <v>14383028.9</v>
      </c>
      <c r="F163" s="753">
        <f>SUM(E164:F171)</f>
        <v>14383028.9</v>
      </c>
      <c r="G163" s="634">
        <f>SUM(G164:H171)</f>
        <v>2292741.5</v>
      </c>
      <c r="H163" s="753">
        <f>SUM(G164:H171)</f>
        <v>2292741.5</v>
      </c>
      <c r="I163" s="634">
        <f>SUM(I164:J171)</f>
        <v>2515404.6</v>
      </c>
      <c r="J163" s="753">
        <f>SUM(I164:J171)</f>
        <v>2515404.6</v>
      </c>
      <c r="K163" s="634">
        <f>SUM(K164:L171)</f>
        <v>2385147.9</v>
      </c>
      <c r="L163" s="753">
        <f>SUM(K164:L171)</f>
        <v>2385147.9</v>
      </c>
      <c r="M163" s="314">
        <f>SUM(M164:M171)</f>
        <v>3345505.4</v>
      </c>
      <c r="N163" s="314">
        <f>SUM(N164:N171)</f>
        <v>3643033.85</v>
      </c>
      <c r="P163" s="463"/>
    </row>
    <row r="164" spans="2:16" ht="15" customHeight="1" hidden="1">
      <c r="B164" s="309" t="s">
        <v>274</v>
      </c>
      <c r="C164" s="670">
        <f>SUM(E164:N164)</f>
        <v>6552868</v>
      </c>
      <c r="D164" s="820"/>
      <c r="E164" s="634">
        <v>3228163</v>
      </c>
      <c r="F164" s="762"/>
      <c r="G164" s="634">
        <v>530777</v>
      </c>
      <c r="H164" s="762"/>
      <c r="I164" s="634">
        <v>590735</v>
      </c>
      <c r="J164" s="762"/>
      <c r="K164" s="634">
        <v>496033</v>
      </c>
      <c r="L164" s="820"/>
      <c r="M164" s="634">
        <v>782677</v>
      </c>
      <c r="N164" s="634">
        <v>924483</v>
      </c>
      <c r="P164" s="463"/>
    </row>
    <row r="165" spans="2:16" ht="15" customHeight="1" hidden="1">
      <c r="B165" s="309" t="s">
        <v>210</v>
      </c>
      <c r="C165" s="754"/>
      <c r="D165" s="572"/>
      <c r="E165" s="753"/>
      <c r="F165" s="753"/>
      <c r="G165" s="753"/>
      <c r="H165" s="753"/>
      <c r="I165" s="753"/>
      <c r="J165" s="753"/>
      <c r="K165" s="572"/>
      <c r="L165" s="572"/>
      <c r="M165" s="572"/>
      <c r="N165" s="572"/>
      <c r="P165" s="463"/>
    </row>
    <row r="166" spans="2:16" ht="15" customHeight="1" hidden="1">
      <c r="B166" s="309" t="s">
        <v>276</v>
      </c>
      <c r="C166" s="670">
        <v>6631175.15</v>
      </c>
      <c r="D166" s="572"/>
      <c r="E166" s="634">
        <v>3438817.9</v>
      </c>
      <c r="F166" s="753"/>
      <c r="G166" s="634">
        <v>547060.5</v>
      </c>
      <c r="H166" s="753"/>
      <c r="I166" s="634">
        <v>686178.6</v>
      </c>
      <c r="J166" s="753"/>
      <c r="K166" s="634">
        <v>559444.9</v>
      </c>
      <c r="L166" s="572"/>
      <c r="M166" s="634">
        <v>680378.4</v>
      </c>
      <c r="N166" s="634">
        <v>719294.85</v>
      </c>
      <c r="P166" s="463"/>
    </row>
    <row r="167" spans="2:16" ht="15" customHeight="1" hidden="1">
      <c r="B167" s="309" t="s">
        <v>212</v>
      </c>
      <c r="C167" s="754"/>
      <c r="D167" s="572"/>
      <c r="E167" s="753"/>
      <c r="F167" s="753"/>
      <c r="G167" s="753"/>
      <c r="H167" s="753"/>
      <c r="I167" s="753"/>
      <c r="J167" s="753"/>
      <c r="K167" s="572"/>
      <c r="L167" s="572"/>
      <c r="M167" s="572"/>
      <c r="N167" s="572"/>
      <c r="P167" s="463"/>
    </row>
    <row r="168" spans="2:16" ht="15" customHeight="1" hidden="1">
      <c r="B168" s="309" t="s">
        <v>278</v>
      </c>
      <c r="C168" s="670">
        <v>7116413</v>
      </c>
      <c r="D168" s="572"/>
      <c r="E168" s="634">
        <v>3683660</v>
      </c>
      <c r="F168" s="753"/>
      <c r="G168" s="634">
        <v>555568</v>
      </c>
      <c r="H168" s="753"/>
      <c r="I168" s="634">
        <v>584608</v>
      </c>
      <c r="J168" s="753"/>
      <c r="K168" s="634">
        <v>619609</v>
      </c>
      <c r="L168" s="572"/>
      <c r="M168" s="634">
        <v>840562</v>
      </c>
      <c r="N168" s="634">
        <v>832406</v>
      </c>
      <c r="P168" s="463"/>
    </row>
    <row r="169" spans="2:16" ht="15" customHeight="1" hidden="1">
      <c r="B169" s="309" t="s">
        <v>214</v>
      </c>
      <c r="C169" s="754"/>
      <c r="D169" s="572"/>
      <c r="E169" s="753"/>
      <c r="F169" s="753"/>
      <c r="G169" s="753"/>
      <c r="H169" s="753"/>
      <c r="I169" s="753"/>
      <c r="J169" s="753"/>
      <c r="K169" s="572"/>
      <c r="L169" s="572"/>
      <c r="M169" s="572"/>
      <c r="N169" s="572"/>
      <c r="P169" s="463"/>
    </row>
    <row r="170" spans="2:16" ht="15" customHeight="1" hidden="1">
      <c r="B170" s="309" t="s">
        <v>280</v>
      </c>
      <c r="C170" s="670">
        <f>SUM(E170:N171)</f>
        <v>8264406</v>
      </c>
      <c r="D170" s="572"/>
      <c r="E170" s="634">
        <v>4032388</v>
      </c>
      <c r="F170" s="753"/>
      <c r="G170" s="634">
        <v>659336</v>
      </c>
      <c r="H170" s="753"/>
      <c r="I170" s="634">
        <v>653883</v>
      </c>
      <c r="J170" s="753"/>
      <c r="K170" s="634">
        <v>710061</v>
      </c>
      <c r="L170" s="572"/>
      <c r="M170" s="634">
        <v>1041888</v>
      </c>
      <c r="N170" s="634">
        <v>1166850</v>
      </c>
      <c r="P170" s="463"/>
    </row>
    <row r="171" spans="2:16" ht="15" customHeight="1" hidden="1">
      <c r="B171" s="309" t="s">
        <v>216</v>
      </c>
      <c r="C171" s="754"/>
      <c r="D171" s="572"/>
      <c r="E171" s="753"/>
      <c r="F171" s="753"/>
      <c r="G171" s="753"/>
      <c r="H171" s="753"/>
      <c r="I171" s="753"/>
      <c r="J171" s="753"/>
      <c r="K171" s="572"/>
      <c r="L171" s="572"/>
      <c r="M171" s="572"/>
      <c r="N171" s="572"/>
      <c r="P171" s="463"/>
    </row>
    <row r="172" spans="2:16" ht="27" customHeight="1">
      <c r="B172" s="309" t="s">
        <v>282</v>
      </c>
      <c r="C172" s="670">
        <f>SUM(C173:D180)</f>
        <v>41438743</v>
      </c>
      <c r="D172" s="753"/>
      <c r="E172" s="634">
        <f>SUM(E173:F180)</f>
        <v>19072065</v>
      </c>
      <c r="F172" s="753"/>
      <c r="G172" s="634">
        <f>SUM(G173:H180)</f>
        <v>3382101</v>
      </c>
      <c r="H172" s="753"/>
      <c r="I172" s="634">
        <f>SUM(I173:J180)</f>
        <v>3740213</v>
      </c>
      <c r="J172" s="753"/>
      <c r="K172" s="634">
        <f>SUM(K173:L180)</f>
        <v>4609043</v>
      </c>
      <c r="L172" s="753"/>
      <c r="M172" s="314">
        <f>SUM(M173:M180)</f>
        <v>4605311</v>
      </c>
      <c r="N172" s="314">
        <f>SUM(N173:O180)</f>
        <v>6030010</v>
      </c>
      <c r="P172" s="463"/>
    </row>
    <row r="173" spans="2:16" ht="27" customHeight="1" hidden="1">
      <c r="B173" s="309" t="s">
        <v>274</v>
      </c>
      <c r="C173" s="670">
        <f>SUM(E173:N174)</f>
        <v>9718045</v>
      </c>
      <c r="D173" s="572"/>
      <c r="E173" s="634">
        <v>4538271</v>
      </c>
      <c r="F173" s="753"/>
      <c r="G173" s="634">
        <v>820125</v>
      </c>
      <c r="H173" s="753"/>
      <c r="I173" s="634">
        <v>714075</v>
      </c>
      <c r="J173" s="753"/>
      <c r="K173" s="634">
        <v>1036412</v>
      </c>
      <c r="L173" s="572"/>
      <c r="M173" s="634">
        <v>1156544</v>
      </c>
      <c r="N173" s="634">
        <v>1452618</v>
      </c>
      <c r="P173" s="463"/>
    </row>
    <row r="174" spans="2:16" ht="27" customHeight="1" hidden="1">
      <c r="B174" s="309" t="s">
        <v>210</v>
      </c>
      <c r="C174" s="754"/>
      <c r="D174" s="572"/>
      <c r="E174" s="753"/>
      <c r="F174" s="753"/>
      <c r="G174" s="753"/>
      <c r="H174" s="753"/>
      <c r="I174" s="753"/>
      <c r="J174" s="753"/>
      <c r="K174" s="572"/>
      <c r="L174" s="572"/>
      <c r="M174" s="572"/>
      <c r="N174" s="572"/>
      <c r="P174" s="463"/>
    </row>
    <row r="175" spans="2:16" ht="27" customHeight="1" hidden="1">
      <c r="B175" s="309" t="s">
        <v>276</v>
      </c>
      <c r="C175" s="670">
        <f>SUM(E175:N176)</f>
        <v>10034684</v>
      </c>
      <c r="D175" s="572"/>
      <c r="E175" s="634">
        <v>4628768</v>
      </c>
      <c r="F175" s="753"/>
      <c r="G175" s="634">
        <v>786928</v>
      </c>
      <c r="H175" s="753"/>
      <c r="I175" s="634">
        <v>846923</v>
      </c>
      <c r="J175" s="753"/>
      <c r="K175" s="634">
        <v>1056827</v>
      </c>
      <c r="L175" s="572"/>
      <c r="M175" s="634">
        <v>1062737</v>
      </c>
      <c r="N175" s="634">
        <v>1652501</v>
      </c>
      <c r="P175" s="463"/>
    </row>
    <row r="176" spans="2:16" ht="27" customHeight="1" hidden="1">
      <c r="B176" s="309" t="s">
        <v>212</v>
      </c>
      <c r="C176" s="754"/>
      <c r="D176" s="572"/>
      <c r="E176" s="753"/>
      <c r="F176" s="753"/>
      <c r="G176" s="753"/>
      <c r="H176" s="753"/>
      <c r="I176" s="753"/>
      <c r="J176" s="753"/>
      <c r="K176" s="572"/>
      <c r="L176" s="572"/>
      <c r="M176" s="572"/>
      <c r="N176" s="572"/>
      <c r="P176" s="463"/>
    </row>
    <row r="177" spans="2:16" ht="27" customHeight="1" hidden="1">
      <c r="B177" s="309" t="s">
        <v>278</v>
      </c>
      <c r="C177" s="670">
        <f>SUM(E177:N178)</f>
        <v>10951413</v>
      </c>
      <c r="D177" s="572"/>
      <c r="E177" s="634">
        <v>5148137</v>
      </c>
      <c r="F177" s="753"/>
      <c r="G177" s="634">
        <v>934005</v>
      </c>
      <c r="H177" s="753"/>
      <c r="I177" s="634">
        <v>977333</v>
      </c>
      <c r="J177" s="753"/>
      <c r="K177" s="634">
        <v>1173930</v>
      </c>
      <c r="L177" s="572"/>
      <c r="M177" s="634">
        <v>1217658</v>
      </c>
      <c r="N177" s="634">
        <v>1500350</v>
      </c>
      <c r="P177" s="463"/>
    </row>
    <row r="178" spans="2:16" ht="27" customHeight="1" hidden="1">
      <c r="B178" s="309" t="s">
        <v>214</v>
      </c>
      <c r="C178" s="754"/>
      <c r="D178" s="572"/>
      <c r="E178" s="753"/>
      <c r="F178" s="753"/>
      <c r="G178" s="753"/>
      <c r="H178" s="753"/>
      <c r="I178" s="753"/>
      <c r="J178" s="753"/>
      <c r="K178" s="572"/>
      <c r="L178" s="572"/>
      <c r="M178" s="572"/>
      <c r="N178" s="572"/>
      <c r="P178" s="463"/>
    </row>
    <row r="179" spans="2:16" ht="27" customHeight="1" hidden="1">
      <c r="B179" s="309" t="s">
        <v>280</v>
      </c>
      <c r="C179" s="670">
        <f>SUM(E179:N180)</f>
        <v>10734601</v>
      </c>
      <c r="D179" s="572"/>
      <c r="E179" s="634">
        <v>4756889</v>
      </c>
      <c r="F179" s="753"/>
      <c r="G179" s="634">
        <v>841043</v>
      </c>
      <c r="H179" s="753"/>
      <c r="I179" s="634">
        <v>1201882</v>
      </c>
      <c r="J179" s="753"/>
      <c r="K179" s="634">
        <v>1341874</v>
      </c>
      <c r="L179" s="572"/>
      <c r="M179" s="634">
        <v>1168372</v>
      </c>
      <c r="N179" s="634">
        <v>1424541</v>
      </c>
      <c r="P179" s="463"/>
    </row>
    <row r="180" spans="2:16" ht="27" customHeight="1" hidden="1">
      <c r="B180" s="309" t="s">
        <v>216</v>
      </c>
      <c r="C180" s="754"/>
      <c r="D180" s="572"/>
      <c r="E180" s="753"/>
      <c r="F180" s="753"/>
      <c r="G180" s="753"/>
      <c r="H180" s="753"/>
      <c r="I180" s="753"/>
      <c r="J180" s="753"/>
      <c r="K180" s="572"/>
      <c r="L180" s="572"/>
      <c r="M180" s="572"/>
      <c r="N180" s="572"/>
      <c r="P180" s="463"/>
    </row>
    <row r="181" spans="2:16" ht="21" customHeight="1">
      <c r="B181" s="309" t="s">
        <v>284</v>
      </c>
      <c r="C181" s="670">
        <f>SUM(C182:D189)</f>
        <v>45800675</v>
      </c>
      <c r="D181" s="753">
        <f>SUM(C182:D189)</f>
        <v>45800675</v>
      </c>
      <c r="E181" s="634">
        <f>SUM(E182:F189)</f>
        <v>19945264</v>
      </c>
      <c r="F181" s="753"/>
      <c r="G181" s="634">
        <f>SUM(G182:H189)</f>
        <v>4225480</v>
      </c>
      <c r="H181" s="753"/>
      <c r="I181" s="634">
        <f>SUM(I182:J189)</f>
        <v>4826814</v>
      </c>
      <c r="J181" s="753"/>
      <c r="K181" s="634">
        <f>SUM(K182:L189)</f>
        <v>5227124</v>
      </c>
      <c r="L181" s="753"/>
      <c r="M181" s="314">
        <f>SUM(M182:M189)</f>
        <v>4922496</v>
      </c>
      <c r="N181" s="314">
        <f>SUM(N182:N189)</f>
        <v>6653497</v>
      </c>
      <c r="P181" s="463"/>
    </row>
    <row r="182" spans="2:16" ht="15" customHeight="1" hidden="1">
      <c r="B182" s="309" t="s">
        <v>274</v>
      </c>
      <c r="C182" s="670">
        <f>SUM(E182:N183)</f>
        <v>11384245</v>
      </c>
      <c r="D182" s="572"/>
      <c r="E182" s="634">
        <v>5126154</v>
      </c>
      <c r="F182" s="753"/>
      <c r="G182" s="634">
        <v>935783</v>
      </c>
      <c r="H182" s="753"/>
      <c r="I182" s="634">
        <v>1218210</v>
      </c>
      <c r="J182" s="753"/>
      <c r="K182" s="634">
        <v>1314126</v>
      </c>
      <c r="L182" s="572"/>
      <c r="M182" s="634">
        <v>1274736</v>
      </c>
      <c r="N182" s="634">
        <v>1515236</v>
      </c>
      <c r="P182" s="463"/>
    </row>
    <row r="183" spans="2:16" ht="15" customHeight="1" hidden="1">
      <c r="B183" s="309" t="s">
        <v>210</v>
      </c>
      <c r="C183" s="754"/>
      <c r="D183" s="572"/>
      <c r="E183" s="753"/>
      <c r="F183" s="753"/>
      <c r="G183" s="753"/>
      <c r="H183" s="753"/>
      <c r="I183" s="753"/>
      <c r="J183" s="753"/>
      <c r="K183" s="572"/>
      <c r="L183" s="572"/>
      <c r="M183" s="572"/>
      <c r="N183" s="572"/>
      <c r="P183" s="463"/>
    </row>
    <row r="184" spans="2:16" ht="15" customHeight="1" hidden="1">
      <c r="B184" s="309" t="s">
        <v>276</v>
      </c>
      <c r="C184" s="670">
        <f>SUM(E184:N185)</f>
        <v>11187158</v>
      </c>
      <c r="D184" s="572"/>
      <c r="E184" s="634">
        <v>4777967</v>
      </c>
      <c r="F184" s="742"/>
      <c r="G184" s="634">
        <v>920012</v>
      </c>
      <c r="H184" s="742"/>
      <c r="I184" s="634">
        <v>1232980</v>
      </c>
      <c r="J184" s="742"/>
      <c r="K184" s="634">
        <v>1066080</v>
      </c>
      <c r="L184" s="742"/>
      <c r="M184" s="634">
        <v>1224500</v>
      </c>
      <c r="N184" s="634">
        <v>1965619</v>
      </c>
      <c r="P184" s="463"/>
    </row>
    <row r="185" spans="2:16" ht="15" customHeight="1" hidden="1">
      <c r="B185" s="309" t="s">
        <v>212</v>
      </c>
      <c r="C185" s="754"/>
      <c r="D185" s="572"/>
      <c r="E185" s="742"/>
      <c r="F185" s="742"/>
      <c r="G185" s="742"/>
      <c r="H185" s="742"/>
      <c r="I185" s="742"/>
      <c r="J185" s="742"/>
      <c r="K185" s="742"/>
      <c r="L185" s="742"/>
      <c r="M185" s="742"/>
      <c r="N185" s="742"/>
      <c r="P185" s="463"/>
    </row>
    <row r="186" spans="2:16" ht="15" customHeight="1" hidden="1">
      <c r="B186" s="309" t="s">
        <v>278</v>
      </c>
      <c r="C186" s="670">
        <f>SUM(E186:N187)</f>
        <v>11837660</v>
      </c>
      <c r="D186" s="572"/>
      <c r="E186" s="634">
        <v>5049537</v>
      </c>
      <c r="F186" s="742"/>
      <c r="G186" s="634">
        <v>1143430</v>
      </c>
      <c r="H186" s="742"/>
      <c r="I186" s="634">
        <v>1250320</v>
      </c>
      <c r="J186" s="742"/>
      <c r="K186" s="634">
        <v>1361673</v>
      </c>
      <c r="L186" s="742"/>
      <c r="M186" s="634">
        <v>1310855</v>
      </c>
      <c r="N186" s="634">
        <v>1721845</v>
      </c>
      <c r="P186" s="463"/>
    </row>
    <row r="187" spans="2:16" ht="15" customHeight="1" hidden="1">
      <c r="B187" s="309" t="s">
        <v>214</v>
      </c>
      <c r="C187" s="754"/>
      <c r="D187" s="572"/>
      <c r="E187" s="742"/>
      <c r="F187" s="742"/>
      <c r="G187" s="742"/>
      <c r="H187" s="742"/>
      <c r="I187" s="742"/>
      <c r="J187" s="742"/>
      <c r="K187" s="742"/>
      <c r="L187" s="742"/>
      <c r="M187" s="742"/>
      <c r="N187" s="742"/>
      <c r="P187" s="463"/>
    </row>
    <row r="188" spans="2:16" ht="15" customHeight="1" hidden="1">
      <c r="B188" s="309" t="s">
        <v>280</v>
      </c>
      <c r="C188" s="670">
        <f>SUM(E188:N189)</f>
        <v>11391612</v>
      </c>
      <c r="D188" s="572"/>
      <c r="E188" s="634">
        <v>4991606</v>
      </c>
      <c r="F188" s="742"/>
      <c r="G188" s="634">
        <v>1226255</v>
      </c>
      <c r="H188" s="742"/>
      <c r="I188" s="634">
        <v>1125304</v>
      </c>
      <c r="J188" s="742"/>
      <c r="K188" s="634">
        <v>1485245</v>
      </c>
      <c r="L188" s="742"/>
      <c r="M188" s="634">
        <v>1112405</v>
      </c>
      <c r="N188" s="634">
        <v>1450797</v>
      </c>
      <c r="O188" s="9"/>
      <c r="P188" s="463"/>
    </row>
    <row r="189" spans="2:16" ht="15" customHeight="1" hidden="1">
      <c r="B189" s="309" t="s">
        <v>216</v>
      </c>
      <c r="C189" s="754"/>
      <c r="D189" s="572"/>
      <c r="E189" s="742"/>
      <c r="F189" s="742"/>
      <c r="G189" s="742"/>
      <c r="H189" s="742"/>
      <c r="I189" s="742"/>
      <c r="J189" s="742"/>
      <c r="K189" s="742"/>
      <c r="L189" s="742"/>
      <c r="M189" s="742"/>
      <c r="N189" s="742"/>
      <c r="O189" s="9"/>
      <c r="P189" s="463"/>
    </row>
    <row r="190" spans="2:16" s="9" customFormat="1" ht="28.5" customHeight="1">
      <c r="B190" s="309" t="s">
        <v>286</v>
      </c>
      <c r="C190" s="634">
        <f>SUM(C191:D197)</f>
        <v>54110595</v>
      </c>
      <c r="D190" s="742"/>
      <c r="E190" s="634">
        <f>SUM(E191:F197)</f>
        <v>24528907</v>
      </c>
      <c r="F190" s="742"/>
      <c r="G190" s="634">
        <f>SUM(G191:H197)</f>
        <v>5586212</v>
      </c>
      <c r="H190" s="742"/>
      <c r="I190" s="634">
        <f>SUM(I191:J197)</f>
        <v>5384121</v>
      </c>
      <c r="J190" s="742"/>
      <c r="K190" s="634">
        <f>SUM(K191:L197)</f>
        <v>7106176</v>
      </c>
      <c r="L190" s="742"/>
      <c r="M190" s="314">
        <f>SUM(M191:M197)</f>
        <v>5116150</v>
      </c>
      <c r="N190" s="314">
        <f>SUM(N191:N197)</f>
        <v>6389029</v>
      </c>
      <c r="P190" s="465"/>
    </row>
    <row r="191" spans="2:16" ht="15" customHeight="1" hidden="1">
      <c r="B191" s="309" t="s">
        <v>274</v>
      </c>
      <c r="C191" s="670">
        <v>12668856</v>
      </c>
      <c r="D191" s="572"/>
      <c r="E191" s="634">
        <v>5699656</v>
      </c>
      <c r="F191" s="742"/>
      <c r="G191" s="634">
        <v>1216938</v>
      </c>
      <c r="H191" s="742"/>
      <c r="I191" s="634">
        <v>1284283</v>
      </c>
      <c r="J191" s="742"/>
      <c r="K191" s="634">
        <v>1634415</v>
      </c>
      <c r="L191" s="742"/>
      <c r="M191" s="634">
        <v>1333632</v>
      </c>
      <c r="N191" s="634">
        <v>1499932</v>
      </c>
      <c r="O191" s="9"/>
      <c r="P191" s="463"/>
    </row>
    <row r="192" spans="2:16" ht="15" customHeight="1" hidden="1">
      <c r="B192" s="309" t="s">
        <v>210</v>
      </c>
      <c r="C192" s="754"/>
      <c r="D192" s="572"/>
      <c r="E192" s="742"/>
      <c r="F192" s="742"/>
      <c r="G192" s="742"/>
      <c r="H192" s="742"/>
      <c r="I192" s="742"/>
      <c r="J192" s="742"/>
      <c r="K192" s="742"/>
      <c r="L192" s="742"/>
      <c r="M192" s="742"/>
      <c r="N192" s="742"/>
      <c r="O192" s="9"/>
      <c r="P192" s="463"/>
    </row>
    <row r="193" spans="2:16" ht="15" customHeight="1" hidden="1">
      <c r="B193" s="309" t="s">
        <v>276</v>
      </c>
      <c r="C193" s="670">
        <v>13384786</v>
      </c>
      <c r="D193" s="572"/>
      <c r="E193" s="634">
        <v>5736161</v>
      </c>
      <c r="F193" s="742"/>
      <c r="G193" s="634">
        <v>1293265</v>
      </c>
      <c r="H193" s="742"/>
      <c r="I193" s="634">
        <v>1327669</v>
      </c>
      <c r="J193" s="742"/>
      <c r="K193" s="634">
        <v>1906013</v>
      </c>
      <c r="L193" s="742"/>
      <c r="M193" s="634">
        <v>1265416</v>
      </c>
      <c r="N193" s="634">
        <v>1856262</v>
      </c>
      <c r="O193" s="9"/>
      <c r="P193" s="463"/>
    </row>
    <row r="194" spans="2:16" ht="15" customHeight="1" hidden="1">
      <c r="B194" s="309" t="s">
        <v>212</v>
      </c>
      <c r="C194" s="754"/>
      <c r="D194" s="572"/>
      <c r="E194" s="742"/>
      <c r="F194" s="742"/>
      <c r="G194" s="742"/>
      <c r="H194" s="742"/>
      <c r="I194" s="742"/>
      <c r="J194" s="742"/>
      <c r="K194" s="742"/>
      <c r="L194" s="742"/>
      <c r="M194" s="742"/>
      <c r="N194" s="742"/>
      <c r="O194" s="9"/>
      <c r="P194" s="463"/>
    </row>
    <row r="195" spans="2:16" ht="15" customHeight="1" hidden="1">
      <c r="B195" s="309" t="s">
        <v>278</v>
      </c>
      <c r="C195" s="670">
        <v>14024770</v>
      </c>
      <c r="D195" s="742"/>
      <c r="E195" s="634">
        <v>6668071</v>
      </c>
      <c r="F195" s="742"/>
      <c r="G195" s="634">
        <v>1428923</v>
      </c>
      <c r="H195" s="742"/>
      <c r="I195" s="634">
        <v>1411487</v>
      </c>
      <c r="J195" s="742"/>
      <c r="K195" s="634">
        <v>1798250</v>
      </c>
      <c r="L195" s="742"/>
      <c r="M195" s="749">
        <v>1222403</v>
      </c>
      <c r="N195" s="634">
        <v>1495636</v>
      </c>
      <c r="O195" s="9"/>
      <c r="P195" s="465"/>
    </row>
    <row r="196" spans="2:16" ht="0.75" customHeight="1">
      <c r="B196" s="309" t="s">
        <v>214</v>
      </c>
      <c r="C196" s="743"/>
      <c r="D196" s="742"/>
      <c r="E196" s="742"/>
      <c r="F196" s="742"/>
      <c r="G196" s="742"/>
      <c r="H196" s="742"/>
      <c r="I196" s="742"/>
      <c r="J196" s="742"/>
      <c r="K196" s="742"/>
      <c r="L196" s="742"/>
      <c r="M196" s="749"/>
      <c r="N196" s="742"/>
      <c r="O196" s="9"/>
      <c r="P196" s="465"/>
    </row>
    <row r="197" spans="2:16" ht="15" customHeight="1" hidden="1">
      <c r="B197" s="309" t="s">
        <v>280</v>
      </c>
      <c r="C197" s="670">
        <v>14032183</v>
      </c>
      <c r="D197" s="742"/>
      <c r="E197" s="634">
        <v>6425019</v>
      </c>
      <c r="F197" s="742"/>
      <c r="G197" s="634">
        <v>1647086</v>
      </c>
      <c r="H197" s="742"/>
      <c r="I197" s="634">
        <v>1360682</v>
      </c>
      <c r="J197" s="742"/>
      <c r="K197" s="634">
        <v>1767498</v>
      </c>
      <c r="L197" s="742"/>
      <c r="M197" s="749">
        <v>1294699</v>
      </c>
      <c r="N197" s="634">
        <v>1537199</v>
      </c>
      <c r="O197" s="9"/>
      <c r="P197" s="465"/>
    </row>
    <row r="198" spans="2:16" ht="15" customHeight="1" hidden="1">
      <c r="B198" s="309" t="s">
        <v>216</v>
      </c>
      <c r="C198" s="743"/>
      <c r="D198" s="742"/>
      <c r="E198" s="742"/>
      <c r="F198" s="742"/>
      <c r="G198" s="742"/>
      <c r="H198" s="742"/>
      <c r="I198" s="742"/>
      <c r="J198" s="742"/>
      <c r="K198" s="742"/>
      <c r="L198" s="742"/>
      <c r="M198" s="749"/>
      <c r="N198" s="742"/>
      <c r="O198" s="9"/>
      <c r="P198" s="465"/>
    </row>
    <row r="199" spans="2:16" ht="15" customHeight="1">
      <c r="B199" s="309" t="s">
        <v>288</v>
      </c>
      <c r="C199" s="822">
        <f>SUM(C200:D207)</f>
        <v>56966304</v>
      </c>
      <c r="D199" s="823"/>
      <c r="E199" s="824">
        <f>SUM(E200:F207)</f>
        <v>27212919</v>
      </c>
      <c r="F199" s="823"/>
      <c r="G199" s="824">
        <f>SUM(G200:H207)</f>
        <v>7230690</v>
      </c>
      <c r="H199" s="823"/>
      <c r="I199" s="824">
        <f>SUM(I200:J207)</f>
        <v>4879578</v>
      </c>
      <c r="J199" s="823"/>
      <c r="K199" s="824">
        <f>SUM(K200:L207)</f>
        <v>6726721</v>
      </c>
      <c r="L199" s="823"/>
      <c r="M199" s="466">
        <f>SUM(M200:M207)</f>
        <v>4711048</v>
      </c>
      <c r="N199" s="466">
        <f>SUM(N200:N207)</f>
        <v>6205348</v>
      </c>
      <c r="O199" s="9"/>
      <c r="P199" s="465"/>
    </row>
    <row r="200" spans="2:16" ht="15" customHeight="1">
      <c r="B200" s="309" t="s">
        <v>274</v>
      </c>
      <c r="C200" s="670">
        <v>14206075</v>
      </c>
      <c r="D200" s="742"/>
      <c r="E200" s="634">
        <v>6798464</v>
      </c>
      <c r="F200" s="742"/>
      <c r="G200" s="634">
        <v>1731844</v>
      </c>
      <c r="H200" s="742"/>
      <c r="I200" s="634">
        <v>1173142</v>
      </c>
      <c r="J200" s="742"/>
      <c r="K200" s="634">
        <v>1699958</v>
      </c>
      <c r="L200" s="742"/>
      <c r="M200" s="749">
        <v>1198216</v>
      </c>
      <c r="N200" s="634">
        <v>1604451</v>
      </c>
      <c r="O200" s="9"/>
      <c r="P200" s="465"/>
    </row>
    <row r="201" spans="2:16" ht="15" customHeight="1">
      <c r="B201" s="309" t="s">
        <v>210</v>
      </c>
      <c r="C201" s="743"/>
      <c r="D201" s="742"/>
      <c r="E201" s="742"/>
      <c r="F201" s="742"/>
      <c r="G201" s="742"/>
      <c r="H201" s="742"/>
      <c r="I201" s="742"/>
      <c r="J201" s="742"/>
      <c r="K201" s="742"/>
      <c r="L201" s="742"/>
      <c r="M201" s="749"/>
      <c r="N201" s="742"/>
      <c r="O201" s="9"/>
      <c r="P201" s="465"/>
    </row>
    <row r="202" spans="2:16" ht="15" customHeight="1">
      <c r="B202" s="309" t="s">
        <v>276</v>
      </c>
      <c r="C202" s="670">
        <v>13940327</v>
      </c>
      <c r="D202" s="742"/>
      <c r="E202" s="634">
        <v>6967966</v>
      </c>
      <c r="F202" s="742"/>
      <c r="G202" s="634">
        <v>1719258</v>
      </c>
      <c r="H202" s="742"/>
      <c r="I202" s="634">
        <v>1023433</v>
      </c>
      <c r="J202" s="742"/>
      <c r="K202" s="634">
        <v>1614323</v>
      </c>
      <c r="L202" s="742"/>
      <c r="M202" s="749">
        <v>1114312</v>
      </c>
      <c r="N202" s="634">
        <v>1501035</v>
      </c>
      <c r="O202" s="9"/>
      <c r="P202" s="465"/>
    </row>
    <row r="203" spans="2:16" ht="15" customHeight="1">
      <c r="B203" s="309" t="s">
        <v>212</v>
      </c>
      <c r="C203" s="743"/>
      <c r="D203" s="742"/>
      <c r="E203" s="742"/>
      <c r="F203" s="742"/>
      <c r="G203" s="742"/>
      <c r="H203" s="742"/>
      <c r="I203" s="742"/>
      <c r="J203" s="742"/>
      <c r="K203" s="742"/>
      <c r="L203" s="742"/>
      <c r="M203" s="749"/>
      <c r="N203" s="742"/>
      <c r="O203" s="9"/>
      <c r="P203" s="465"/>
    </row>
    <row r="204" spans="2:16" ht="15" customHeight="1">
      <c r="B204" s="309" t="s">
        <v>278</v>
      </c>
      <c r="C204" s="670">
        <v>14462062</v>
      </c>
      <c r="D204" s="742"/>
      <c r="E204" s="634">
        <v>6873567</v>
      </c>
      <c r="F204" s="742"/>
      <c r="G204" s="634">
        <v>1888762</v>
      </c>
      <c r="H204" s="742"/>
      <c r="I204" s="634">
        <v>1271785</v>
      </c>
      <c r="J204" s="742"/>
      <c r="K204" s="634">
        <v>1716254</v>
      </c>
      <c r="L204" s="742"/>
      <c r="M204" s="749">
        <v>1201670</v>
      </c>
      <c r="N204" s="634">
        <v>1510024</v>
      </c>
      <c r="O204" s="9"/>
      <c r="P204" s="821"/>
    </row>
    <row r="205" spans="2:16" ht="15" customHeight="1">
      <c r="B205" s="309" t="s">
        <v>214</v>
      </c>
      <c r="C205" s="743"/>
      <c r="D205" s="742"/>
      <c r="E205" s="742"/>
      <c r="F205" s="742"/>
      <c r="G205" s="742"/>
      <c r="H205" s="742"/>
      <c r="I205" s="742"/>
      <c r="J205" s="742"/>
      <c r="K205" s="742"/>
      <c r="L205" s="742"/>
      <c r="M205" s="749"/>
      <c r="N205" s="742"/>
      <c r="O205" s="9"/>
      <c r="P205" s="821"/>
    </row>
    <row r="206" spans="2:16" ht="15" customHeight="1">
      <c r="B206" s="309" t="s">
        <v>280</v>
      </c>
      <c r="C206" s="670">
        <v>14357840</v>
      </c>
      <c r="D206" s="742"/>
      <c r="E206" s="634">
        <v>6572922</v>
      </c>
      <c r="F206" s="742"/>
      <c r="G206" s="634">
        <v>1890826</v>
      </c>
      <c r="H206" s="742"/>
      <c r="I206" s="634">
        <v>1411218</v>
      </c>
      <c r="J206" s="742"/>
      <c r="K206" s="634">
        <v>1696186</v>
      </c>
      <c r="L206" s="742"/>
      <c r="M206" s="749">
        <v>1196850</v>
      </c>
      <c r="N206" s="634">
        <v>1589838</v>
      </c>
      <c r="O206" s="9"/>
      <c r="P206" s="821"/>
    </row>
    <row r="207" spans="2:16" ht="15" customHeight="1">
      <c r="B207" s="309" t="s">
        <v>216</v>
      </c>
      <c r="C207" s="743"/>
      <c r="D207" s="742"/>
      <c r="E207" s="742"/>
      <c r="F207" s="742"/>
      <c r="G207" s="742"/>
      <c r="H207" s="742"/>
      <c r="I207" s="742"/>
      <c r="J207" s="742"/>
      <c r="K207" s="742"/>
      <c r="L207" s="742"/>
      <c r="M207" s="749"/>
      <c r="N207" s="742"/>
      <c r="O207" s="9"/>
      <c r="P207" s="821"/>
    </row>
    <row r="208" spans="2:16" ht="13.5" customHeight="1">
      <c r="B208" s="309" t="s">
        <v>740</v>
      </c>
      <c r="C208" s="467"/>
      <c r="D208" s="464"/>
      <c r="E208" s="464"/>
      <c r="F208" s="464"/>
      <c r="G208" s="464"/>
      <c r="H208" s="464"/>
      <c r="I208" s="464"/>
      <c r="J208" s="464"/>
      <c r="K208" s="464"/>
      <c r="L208" s="464"/>
      <c r="M208" s="466"/>
      <c r="N208" s="464"/>
      <c r="O208" s="9"/>
      <c r="P208" s="468"/>
    </row>
    <row r="209" spans="2:16" ht="15" customHeight="1">
      <c r="B209" s="309" t="s">
        <v>274</v>
      </c>
      <c r="C209" s="670">
        <v>14981737</v>
      </c>
      <c r="D209" s="742"/>
      <c r="E209" s="634">
        <v>7101470</v>
      </c>
      <c r="F209" s="742"/>
      <c r="G209" s="634">
        <v>1963454</v>
      </c>
      <c r="H209" s="742"/>
      <c r="I209" s="634">
        <v>1175842</v>
      </c>
      <c r="J209" s="742"/>
      <c r="K209" s="634">
        <v>1770716</v>
      </c>
      <c r="L209" s="742"/>
      <c r="M209" s="749">
        <v>1288818</v>
      </c>
      <c r="N209" s="634">
        <v>1681437</v>
      </c>
      <c r="O209" s="9"/>
      <c r="P209" s="821"/>
    </row>
    <row r="210" spans="2:16" ht="15" customHeight="1" thickBot="1">
      <c r="B210" s="349" t="s">
        <v>210</v>
      </c>
      <c r="C210" s="752"/>
      <c r="D210" s="748"/>
      <c r="E210" s="748"/>
      <c r="F210" s="748"/>
      <c r="G210" s="748"/>
      <c r="H210" s="748"/>
      <c r="I210" s="748"/>
      <c r="J210" s="748"/>
      <c r="K210" s="748"/>
      <c r="L210" s="748"/>
      <c r="M210" s="750"/>
      <c r="N210" s="748"/>
      <c r="O210" s="9"/>
      <c r="P210" s="821"/>
    </row>
    <row r="211" spans="2:15" ht="27.75" customHeight="1">
      <c r="B211" s="387" t="s">
        <v>217</v>
      </c>
      <c r="C211" s="672">
        <f>(C209-C206)/C206*100</f>
        <v>4.345340246165161</v>
      </c>
      <c r="D211" s="755"/>
      <c r="E211" s="643">
        <f>(E209-E206)/E206*100</f>
        <v>8.04129426760275</v>
      </c>
      <c r="F211" s="755"/>
      <c r="G211" s="643">
        <f>(G209-G206)/G206*100</f>
        <v>3.841072631749299</v>
      </c>
      <c r="H211" s="755"/>
      <c r="I211" s="643">
        <f>(I209-I206)/I206*100</f>
        <v>-16.678925580597753</v>
      </c>
      <c r="J211" s="755"/>
      <c r="K211" s="643">
        <f>(K209-K206)/K206*100</f>
        <v>4.393975660688156</v>
      </c>
      <c r="L211" s="755"/>
      <c r="M211" s="642">
        <f>(M209-M206)/M206*100</f>
        <v>7.684170948740443</v>
      </c>
      <c r="N211" s="642">
        <f>(N209-N206)/N206*100</f>
        <v>5.761530420080536</v>
      </c>
      <c r="O211" s="9"/>
    </row>
    <row r="212" spans="2:15" ht="27.75" customHeight="1" thickBot="1">
      <c r="B212" s="469" t="s">
        <v>453</v>
      </c>
      <c r="C212" s="756"/>
      <c r="D212" s="757"/>
      <c r="E212" s="757"/>
      <c r="F212" s="757"/>
      <c r="G212" s="757"/>
      <c r="H212" s="757"/>
      <c r="I212" s="757"/>
      <c r="J212" s="757"/>
      <c r="K212" s="757"/>
      <c r="L212" s="757"/>
      <c r="M212" s="757"/>
      <c r="N212" s="757"/>
      <c r="O212" s="9"/>
    </row>
    <row r="213" spans="2:14" ht="27.75" customHeight="1">
      <c r="B213" s="388" t="s">
        <v>218</v>
      </c>
      <c r="C213" s="672">
        <f>(C209-C200)/C200*100</f>
        <v>5.460072539388959</v>
      </c>
      <c r="D213" s="755"/>
      <c r="E213" s="643">
        <f>(E209-E200)/E200*100</f>
        <v>4.456977340764031</v>
      </c>
      <c r="F213" s="755"/>
      <c r="G213" s="643">
        <f>(G209-G200)/G200*100</f>
        <v>13.373606398728754</v>
      </c>
      <c r="H213" s="755"/>
      <c r="I213" s="643">
        <f>(I209-I200)/I200*100</f>
        <v>0.2301511666959328</v>
      </c>
      <c r="J213" s="755"/>
      <c r="K213" s="643">
        <f>(K209-K200)/K200*100</f>
        <v>4.162338128353759</v>
      </c>
      <c r="L213" s="755"/>
      <c r="M213" s="643">
        <f>(M209-M200)/M200*100</f>
        <v>7.561407959833619</v>
      </c>
      <c r="N213" s="643">
        <f>(N209-N200)/N200*100</f>
        <v>4.798276793744402</v>
      </c>
    </row>
    <row r="214" spans="2:14" ht="27.75" customHeight="1" thickBot="1">
      <c r="B214" s="459" t="s">
        <v>452</v>
      </c>
      <c r="C214" s="756"/>
      <c r="D214" s="757"/>
      <c r="E214" s="757"/>
      <c r="F214" s="757"/>
      <c r="G214" s="757"/>
      <c r="H214" s="757"/>
      <c r="I214" s="757"/>
      <c r="J214" s="757"/>
      <c r="K214" s="757"/>
      <c r="L214" s="757"/>
      <c r="M214" s="581"/>
      <c r="N214" s="581"/>
    </row>
    <row r="215" ht="18" customHeight="1">
      <c r="B215" s="335" t="s">
        <v>475</v>
      </c>
    </row>
    <row r="216" spans="2:3" ht="18" customHeight="1">
      <c r="B216" s="352" t="s">
        <v>674</v>
      </c>
      <c r="C216" s="9"/>
    </row>
    <row r="217" ht="18" customHeight="1">
      <c r="B217" s="352" t="s">
        <v>675</v>
      </c>
    </row>
    <row r="218" spans="2:14" ht="19.5" customHeight="1">
      <c r="B218" s="339" t="s">
        <v>676</v>
      </c>
      <c r="C218" s="339"/>
      <c r="D218" s="339"/>
      <c r="E218" s="339"/>
      <c r="F218" s="339"/>
      <c r="G218" s="339"/>
      <c r="H218" s="339"/>
      <c r="I218" s="339"/>
      <c r="J218" s="339"/>
      <c r="K218" s="339"/>
      <c r="L218" s="339"/>
      <c r="M218" s="339"/>
      <c r="N218" s="339"/>
    </row>
    <row r="219" spans="2:16" ht="6.75" customHeight="1">
      <c r="B219" s="309"/>
      <c r="C219" s="22"/>
      <c r="D219" s="319"/>
      <c r="E219" s="9"/>
      <c r="F219" s="9"/>
      <c r="G219" s="9"/>
      <c r="H219" s="9"/>
      <c r="I219" s="9"/>
      <c r="J219" s="9"/>
      <c r="K219" s="9"/>
      <c r="L219" s="9"/>
      <c r="M219" s="464"/>
      <c r="N219" s="9"/>
      <c r="O219" s="9"/>
      <c r="P219" s="463"/>
    </row>
    <row r="220" ht="4.5" customHeight="1"/>
  </sheetData>
  <mergeCells count="635">
    <mergeCell ref="M206:M207"/>
    <mergeCell ref="N206:N207"/>
    <mergeCell ref="P206:P207"/>
    <mergeCell ref="C206:D207"/>
    <mergeCell ref="E206:F207"/>
    <mergeCell ref="G206:H207"/>
    <mergeCell ref="I206:J207"/>
    <mergeCell ref="K117:K118"/>
    <mergeCell ref="L117:L118"/>
    <mergeCell ref="M117:M118"/>
    <mergeCell ref="N117:N118"/>
    <mergeCell ref="G117:G118"/>
    <mergeCell ref="H117:H118"/>
    <mergeCell ref="I117:I118"/>
    <mergeCell ref="J117:J118"/>
    <mergeCell ref="C117:C118"/>
    <mergeCell ref="D117:D118"/>
    <mergeCell ref="E117:E118"/>
    <mergeCell ref="F117:F118"/>
    <mergeCell ref="P204:P205"/>
    <mergeCell ref="P209:P210"/>
    <mergeCell ref="C199:D199"/>
    <mergeCell ref="E199:F199"/>
    <mergeCell ref="G199:H199"/>
    <mergeCell ref="I199:J199"/>
    <mergeCell ref="K199:L199"/>
    <mergeCell ref="M200:M201"/>
    <mergeCell ref="N200:N201"/>
    <mergeCell ref="C200:D201"/>
    <mergeCell ref="K115:K116"/>
    <mergeCell ref="L115:L116"/>
    <mergeCell ref="M115:M116"/>
    <mergeCell ref="N115:N116"/>
    <mergeCell ref="M113:M114"/>
    <mergeCell ref="N113:N114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I113:I114"/>
    <mergeCell ref="J113:J114"/>
    <mergeCell ref="K113:K114"/>
    <mergeCell ref="L113:L114"/>
    <mergeCell ref="C113:C114"/>
    <mergeCell ref="D113:D114"/>
    <mergeCell ref="E113:E114"/>
    <mergeCell ref="F113:F114"/>
    <mergeCell ref="K124:K125"/>
    <mergeCell ref="L124:L125"/>
    <mergeCell ref="K200:L201"/>
    <mergeCell ref="M124:M125"/>
    <mergeCell ref="M173:M174"/>
    <mergeCell ref="K172:L172"/>
    <mergeCell ref="M168:M169"/>
    <mergeCell ref="M164:M165"/>
    <mergeCell ref="K149:L149"/>
    <mergeCell ref="K147:L147"/>
    <mergeCell ref="N124:N125"/>
    <mergeCell ref="K188:L189"/>
    <mergeCell ref="M188:M189"/>
    <mergeCell ref="N188:N189"/>
    <mergeCell ref="K177:L178"/>
    <mergeCell ref="M177:M178"/>
    <mergeCell ref="N177:N178"/>
    <mergeCell ref="K179:L180"/>
    <mergeCell ref="M179:M180"/>
    <mergeCell ref="N179:N180"/>
    <mergeCell ref="E200:F201"/>
    <mergeCell ref="G200:H201"/>
    <mergeCell ref="I200:J201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86:L187"/>
    <mergeCell ref="M186:M187"/>
    <mergeCell ref="N186:N187"/>
    <mergeCell ref="K182:L183"/>
    <mergeCell ref="M182:M183"/>
    <mergeCell ref="N182:N183"/>
    <mergeCell ref="K184:L185"/>
    <mergeCell ref="M184:M185"/>
    <mergeCell ref="N184:N185"/>
    <mergeCell ref="C188:D189"/>
    <mergeCell ref="E188:F189"/>
    <mergeCell ref="G188:H189"/>
    <mergeCell ref="I188:J189"/>
    <mergeCell ref="K213:L214"/>
    <mergeCell ref="M213:M214"/>
    <mergeCell ref="N213:N214"/>
    <mergeCell ref="C98:C99"/>
    <mergeCell ref="D98:D99"/>
    <mergeCell ref="E98:E99"/>
    <mergeCell ref="F98:F99"/>
    <mergeCell ref="G98:G99"/>
    <mergeCell ref="H98:H99"/>
    <mergeCell ref="I98:I99"/>
    <mergeCell ref="I211:J212"/>
    <mergeCell ref="K211:L212"/>
    <mergeCell ref="M211:M212"/>
    <mergeCell ref="N211:N212"/>
    <mergeCell ref="C184:D185"/>
    <mergeCell ref="E184:F185"/>
    <mergeCell ref="G184:H185"/>
    <mergeCell ref="I184:J185"/>
    <mergeCell ref="C179:D180"/>
    <mergeCell ref="E179:F180"/>
    <mergeCell ref="G179:H180"/>
    <mergeCell ref="I179:J180"/>
    <mergeCell ref="C177:D178"/>
    <mergeCell ref="E177:F178"/>
    <mergeCell ref="G177:H178"/>
    <mergeCell ref="I177:J178"/>
    <mergeCell ref="N173:N174"/>
    <mergeCell ref="C175:D176"/>
    <mergeCell ref="E175:F176"/>
    <mergeCell ref="G175:H176"/>
    <mergeCell ref="I175:J176"/>
    <mergeCell ref="K175:L176"/>
    <mergeCell ref="M175:M176"/>
    <mergeCell ref="N175:N176"/>
    <mergeCell ref="C173:D174"/>
    <mergeCell ref="E173:F174"/>
    <mergeCell ref="G173:H174"/>
    <mergeCell ref="I173:J174"/>
    <mergeCell ref="K173:L174"/>
    <mergeCell ref="C172:D172"/>
    <mergeCell ref="E172:F172"/>
    <mergeCell ref="G172:H172"/>
    <mergeCell ref="I172:J172"/>
    <mergeCell ref="N168:N169"/>
    <mergeCell ref="C170:D171"/>
    <mergeCell ref="E170:F171"/>
    <mergeCell ref="G170:H171"/>
    <mergeCell ref="I170:J171"/>
    <mergeCell ref="K170:L171"/>
    <mergeCell ref="M170:M171"/>
    <mergeCell ref="N170:N171"/>
    <mergeCell ref="G168:H169"/>
    <mergeCell ref="I168:J169"/>
    <mergeCell ref="N164:N165"/>
    <mergeCell ref="C166:D167"/>
    <mergeCell ref="E166:F167"/>
    <mergeCell ref="G166:H167"/>
    <mergeCell ref="I166:J167"/>
    <mergeCell ref="K166:L167"/>
    <mergeCell ref="M166:M167"/>
    <mergeCell ref="N166:N167"/>
    <mergeCell ref="C164:D165"/>
    <mergeCell ref="K164:L165"/>
    <mergeCell ref="C163:D163"/>
    <mergeCell ref="E163:F163"/>
    <mergeCell ref="G163:H163"/>
    <mergeCell ref="I163:J163"/>
    <mergeCell ref="N159:N160"/>
    <mergeCell ref="C161:D162"/>
    <mergeCell ref="E161:F162"/>
    <mergeCell ref="G161:H162"/>
    <mergeCell ref="I161:J162"/>
    <mergeCell ref="K161:L162"/>
    <mergeCell ref="M161:M162"/>
    <mergeCell ref="N161:N162"/>
    <mergeCell ref="E159:F160"/>
    <mergeCell ref="G159:H160"/>
    <mergeCell ref="I159:J160"/>
    <mergeCell ref="K159:L160"/>
    <mergeCell ref="M155:M156"/>
    <mergeCell ref="M159:M160"/>
    <mergeCell ref="N155:N156"/>
    <mergeCell ref="C157:D158"/>
    <mergeCell ref="E157:F158"/>
    <mergeCell ref="G157:H158"/>
    <mergeCell ref="I157:J158"/>
    <mergeCell ref="K157:L158"/>
    <mergeCell ref="M157:M158"/>
    <mergeCell ref="N157:N158"/>
    <mergeCell ref="C155:D156"/>
    <mergeCell ref="E155:F156"/>
    <mergeCell ref="G155:H156"/>
    <mergeCell ref="I155:J156"/>
    <mergeCell ref="K155:L156"/>
    <mergeCell ref="C149:D149"/>
    <mergeCell ref="E149:F149"/>
    <mergeCell ref="G149:H149"/>
    <mergeCell ref="I149:J149"/>
    <mergeCell ref="I154:J154"/>
    <mergeCell ref="K154:L154"/>
    <mergeCell ref="I150:J150"/>
    <mergeCell ref="K148:L148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K145:L145"/>
    <mergeCell ref="C146:D146"/>
    <mergeCell ref="E146:F146"/>
    <mergeCell ref="G146:H146"/>
    <mergeCell ref="I146:J146"/>
    <mergeCell ref="K146:L146"/>
    <mergeCell ref="C145:D145"/>
    <mergeCell ref="E145:F145"/>
    <mergeCell ref="G145:H145"/>
    <mergeCell ref="I145:J145"/>
    <mergeCell ref="K143:L143"/>
    <mergeCell ref="C144:D144"/>
    <mergeCell ref="E144:F144"/>
    <mergeCell ref="G144:H144"/>
    <mergeCell ref="I144:J144"/>
    <mergeCell ref="K144:L144"/>
    <mergeCell ref="C143:D143"/>
    <mergeCell ref="E143:F143"/>
    <mergeCell ref="G143:H143"/>
    <mergeCell ref="I143:J143"/>
    <mergeCell ref="N135:N136"/>
    <mergeCell ref="C137:D138"/>
    <mergeCell ref="E137:F138"/>
    <mergeCell ref="G137:H138"/>
    <mergeCell ref="I137:J138"/>
    <mergeCell ref="K137:L138"/>
    <mergeCell ref="M137:M138"/>
    <mergeCell ref="N137:N138"/>
    <mergeCell ref="B133:B134"/>
    <mergeCell ref="C133:N133"/>
    <mergeCell ref="C134:N134"/>
    <mergeCell ref="B135:B138"/>
    <mergeCell ref="C135:D136"/>
    <mergeCell ref="E135:F136"/>
    <mergeCell ref="G135:H136"/>
    <mergeCell ref="I135:J136"/>
    <mergeCell ref="K135:L136"/>
    <mergeCell ref="M135:M136"/>
    <mergeCell ref="K122:K123"/>
    <mergeCell ref="L122:L123"/>
    <mergeCell ref="M122:M123"/>
    <mergeCell ref="N122:N123"/>
    <mergeCell ref="M120:M121"/>
    <mergeCell ref="N120:N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F120:F121"/>
    <mergeCell ref="G120:G121"/>
    <mergeCell ref="H120:H121"/>
    <mergeCell ref="J98:J99"/>
    <mergeCell ref="G102:G103"/>
    <mergeCell ref="H102:H103"/>
    <mergeCell ref="I102:I103"/>
    <mergeCell ref="J102:J103"/>
    <mergeCell ref="G113:G114"/>
    <mergeCell ref="H113:H114"/>
    <mergeCell ref="G96:G97"/>
    <mergeCell ref="H96:H97"/>
    <mergeCell ref="I96:I97"/>
    <mergeCell ref="J96:J97"/>
    <mergeCell ref="C96:C97"/>
    <mergeCell ref="D96:D97"/>
    <mergeCell ref="E96:E97"/>
    <mergeCell ref="F96:F97"/>
    <mergeCell ref="J46:J48"/>
    <mergeCell ref="K46:K48"/>
    <mergeCell ref="M94:M95"/>
    <mergeCell ref="N94:N95"/>
    <mergeCell ref="L86:L87"/>
    <mergeCell ref="M86:M87"/>
    <mergeCell ref="N86:N87"/>
    <mergeCell ref="L88:L89"/>
    <mergeCell ref="M88:M89"/>
    <mergeCell ref="N88:N89"/>
    <mergeCell ref="D47:D48"/>
    <mergeCell ref="E47:E48"/>
    <mergeCell ref="H46:H48"/>
    <mergeCell ref="I46:I48"/>
    <mergeCell ref="L104:L105"/>
    <mergeCell ref="M104:M105"/>
    <mergeCell ref="N104:N105"/>
    <mergeCell ref="B45:B47"/>
    <mergeCell ref="C46:C48"/>
    <mergeCell ref="F46:F48"/>
    <mergeCell ref="G46:G48"/>
    <mergeCell ref="L46:L48"/>
    <mergeCell ref="M46:M48"/>
    <mergeCell ref="N46:N47"/>
    <mergeCell ref="E104:E105"/>
    <mergeCell ref="F104:F105"/>
    <mergeCell ref="K120:K121"/>
    <mergeCell ref="G104:G105"/>
    <mergeCell ref="H104:H105"/>
    <mergeCell ref="I104:I105"/>
    <mergeCell ref="J104:J105"/>
    <mergeCell ref="I120:I121"/>
    <mergeCell ref="J120:J121"/>
    <mergeCell ref="E120:E121"/>
    <mergeCell ref="N96:N97"/>
    <mergeCell ref="K98:K99"/>
    <mergeCell ref="L98:L99"/>
    <mergeCell ref="K96:K97"/>
    <mergeCell ref="L96:L97"/>
    <mergeCell ref="M98:M99"/>
    <mergeCell ref="N98:N99"/>
    <mergeCell ref="N193:N194"/>
    <mergeCell ref="C193:D194"/>
    <mergeCell ref="E193:F194"/>
    <mergeCell ref="G193:H194"/>
    <mergeCell ref="I193:J194"/>
    <mergeCell ref="C213:D214"/>
    <mergeCell ref="E213:F214"/>
    <mergeCell ref="G213:H214"/>
    <mergeCell ref="I213:J214"/>
    <mergeCell ref="H88:H89"/>
    <mergeCell ref="C182:D183"/>
    <mergeCell ref="C154:D154"/>
    <mergeCell ref="E154:F154"/>
    <mergeCell ref="C159:D160"/>
    <mergeCell ref="G154:H154"/>
    <mergeCell ref="G151:H151"/>
    <mergeCell ref="G94:G95"/>
    <mergeCell ref="H94:H95"/>
    <mergeCell ref="C104:C105"/>
    <mergeCell ref="D88:D89"/>
    <mergeCell ref="E88:E89"/>
    <mergeCell ref="F88:F89"/>
    <mergeCell ref="G88:G89"/>
    <mergeCell ref="K163:L163"/>
    <mergeCell ref="I88:I89"/>
    <mergeCell ref="J88:J89"/>
    <mergeCell ref="K88:K89"/>
    <mergeCell ref="I94:I95"/>
    <mergeCell ref="J94:J95"/>
    <mergeCell ref="L120:L121"/>
    <mergeCell ref="K104:K105"/>
    <mergeCell ref="I153:J153"/>
    <mergeCell ref="I152:J152"/>
    <mergeCell ref="K153:L153"/>
    <mergeCell ref="K84:K85"/>
    <mergeCell ref="L84:L85"/>
    <mergeCell ref="M84:M85"/>
    <mergeCell ref="M92:M93"/>
    <mergeCell ref="K150:L150"/>
    <mergeCell ref="K151:L151"/>
    <mergeCell ref="K152:L152"/>
    <mergeCell ref="K92:K93"/>
    <mergeCell ref="M96:M97"/>
    <mergeCell ref="I86:I87"/>
    <mergeCell ref="J86:J87"/>
    <mergeCell ref="K86:K87"/>
    <mergeCell ref="N82:N83"/>
    <mergeCell ref="K82:K83"/>
    <mergeCell ref="L82:L83"/>
    <mergeCell ref="N84:N85"/>
    <mergeCell ref="M82:M83"/>
    <mergeCell ref="G82:G83"/>
    <mergeCell ref="H82:H83"/>
    <mergeCell ref="I82:I83"/>
    <mergeCell ref="J82:J83"/>
    <mergeCell ref="C82:C83"/>
    <mergeCell ref="D82:D83"/>
    <mergeCell ref="E82:E83"/>
    <mergeCell ref="F82:F83"/>
    <mergeCell ref="I151:J151"/>
    <mergeCell ref="G86:G87"/>
    <mergeCell ref="C88:C89"/>
    <mergeCell ref="C151:D151"/>
    <mergeCell ref="C86:C87"/>
    <mergeCell ref="E151:F151"/>
    <mergeCell ref="G150:H150"/>
    <mergeCell ref="H86:H87"/>
    <mergeCell ref="C94:C95"/>
    <mergeCell ref="D94:D95"/>
    <mergeCell ref="E94:E95"/>
    <mergeCell ref="E150:F150"/>
    <mergeCell ref="C150:D150"/>
    <mergeCell ref="C152:D152"/>
    <mergeCell ref="C120:C121"/>
    <mergeCell ref="C106:C107"/>
    <mergeCell ref="C111:C112"/>
    <mergeCell ref="E111:E112"/>
    <mergeCell ref="F111:F112"/>
    <mergeCell ref="D104:D105"/>
    <mergeCell ref="D86:D87"/>
    <mergeCell ref="E86:E87"/>
    <mergeCell ref="F86:F87"/>
    <mergeCell ref="E152:F152"/>
    <mergeCell ref="F94:F95"/>
    <mergeCell ref="D120:D121"/>
    <mergeCell ref="D106:D107"/>
    <mergeCell ref="E106:E107"/>
    <mergeCell ref="F106:F107"/>
    <mergeCell ref="D111:D112"/>
    <mergeCell ref="A1:O1"/>
    <mergeCell ref="C41:K41"/>
    <mergeCell ref="B41:B44"/>
    <mergeCell ref="C42:K42"/>
    <mergeCell ref="L42:N42"/>
    <mergeCell ref="D43:E43"/>
    <mergeCell ref="D44:E44"/>
    <mergeCell ref="B2:N2"/>
    <mergeCell ref="L41:N41"/>
    <mergeCell ref="G152:H152"/>
    <mergeCell ref="G64:G65"/>
    <mergeCell ref="H64:H65"/>
    <mergeCell ref="J64:J65"/>
    <mergeCell ref="G66:G67"/>
    <mergeCell ref="H66:H67"/>
    <mergeCell ref="I66:I67"/>
    <mergeCell ref="J66:J67"/>
    <mergeCell ref="G68:G69"/>
    <mergeCell ref="H68:H69"/>
    <mergeCell ref="C64:C65"/>
    <mergeCell ref="D64:D65"/>
    <mergeCell ref="E64:E65"/>
    <mergeCell ref="F64:F65"/>
    <mergeCell ref="K64:K65"/>
    <mergeCell ref="L64:L65"/>
    <mergeCell ref="M64:M65"/>
    <mergeCell ref="N64:N65"/>
    <mergeCell ref="C66:C67"/>
    <mergeCell ref="D66:D67"/>
    <mergeCell ref="E66:E67"/>
    <mergeCell ref="F66:F67"/>
    <mergeCell ref="K66:K67"/>
    <mergeCell ref="L66:L67"/>
    <mergeCell ref="M66:M67"/>
    <mergeCell ref="N66:N67"/>
    <mergeCell ref="C68:C69"/>
    <mergeCell ref="D68:D69"/>
    <mergeCell ref="E68:E69"/>
    <mergeCell ref="F68:F69"/>
    <mergeCell ref="I68:I69"/>
    <mergeCell ref="J68:J69"/>
    <mergeCell ref="K68:K69"/>
    <mergeCell ref="L68:L69"/>
    <mergeCell ref="M68:M69"/>
    <mergeCell ref="N68:N69"/>
    <mergeCell ref="C73:C74"/>
    <mergeCell ref="D73:D74"/>
    <mergeCell ref="E73:E74"/>
    <mergeCell ref="F73:F74"/>
    <mergeCell ref="G73:G74"/>
    <mergeCell ref="H73:H74"/>
    <mergeCell ref="I73:I74"/>
    <mergeCell ref="J73:J74"/>
    <mergeCell ref="L73:L74"/>
    <mergeCell ref="M73:M74"/>
    <mergeCell ref="N73:N74"/>
    <mergeCell ref="C202:D203"/>
    <mergeCell ref="E202:F203"/>
    <mergeCell ref="G202:H203"/>
    <mergeCell ref="I202:J203"/>
    <mergeCell ref="K202:L203"/>
    <mergeCell ref="M202:M203"/>
    <mergeCell ref="N202:N203"/>
    <mergeCell ref="C168:D169"/>
    <mergeCell ref="E168:F169"/>
    <mergeCell ref="E164:F165"/>
    <mergeCell ref="G164:H165"/>
    <mergeCell ref="I164:J165"/>
    <mergeCell ref="K168:L169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C75:C76"/>
    <mergeCell ref="D75:D76"/>
    <mergeCell ref="E75:E76"/>
    <mergeCell ref="F75:F76"/>
    <mergeCell ref="G75:G76"/>
    <mergeCell ref="H75:H76"/>
    <mergeCell ref="I75:I76"/>
    <mergeCell ref="J75:J76"/>
    <mergeCell ref="L75:L76"/>
    <mergeCell ref="M75:M76"/>
    <mergeCell ref="N75:N76"/>
    <mergeCell ref="C204:D205"/>
    <mergeCell ref="E204:F205"/>
    <mergeCell ref="G204:H205"/>
    <mergeCell ref="I204:J205"/>
    <mergeCell ref="K204:L205"/>
    <mergeCell ref="M204:M205"/>
    <mergeCell ref="N204:N205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C84:C85"/>
    <mergeCell ref="D84:D85"/>
    <mergeCell ref="E84:E85"/>
    <mergeCell ref="F84:F85"/>
    <mergeCell ref="G84:G85"/>
    <mergeCell ref="H84:H85"/>
    <mergeCell ref="I84:I85"/>
    <mergeCell ref="J84:J85"/>
    <mergeCell ref="E182:F183"/>
    <mergeCell ref="G182:H183"/>
    <mergeCell ref="I182:J183"/>
    <mergeCell ref="G92:G93"/>
    <mergeCell ref="H92:H93"/>
    <mergeCell ref="I92:I93"/>
    <mergeCell ref="J92:J93"/>
    <mergeCell ref="F102:F103"/>
    <mergeCell ref="I181:J181"/>
    <mergeCell ref="G108:G109"/>
    <mergeCell ref="L92:L93"/>
    <mergeCell ref="N92:N93"/>
    <mergeCell ref="K94:K95"/>
    <mergeCell ref="L94:L95"/>
    <mergeCell ref="C211:D212"/>
    <mergeCell ref="E211:F212"/>
    <mergeCell ref="G211:H212"/>
    <mergeCell ref="C92:C93"/>
    <mergeCell ref="D92:D93"/>
    <mergeCell ref="E92:E93"/>
    <mergeCell ref="F92:F93"/>
    <mergeCell ref="C102:C103"/>
    <mergeCell ref="D102:D103"/>
    <mergeCell ref="E102:E103"/>
    <mergeCell ref="K102:K103"/>
    <mergeCell ref="L102:L103"/>
    <mergeCell ref="M102:M103"/>
    <mergeCell ref="N102:N103"/>
    <mergeCell ref="C191:D192"/>
    <mergeCell ref="E191:F192"/>
    <mergeCell ref="G191:H192"/>
    <mergeCell ref="I191:J192"/>
    <mergeCell ref="K181:L181"/>
    <mergeCell ref="C190:D190"/>
    <mergeCell ref="C181:D181"/>
    <mergeCell ref="E181:F181"/>
    <mergeCell ref="G181:H181"/>
    <mergeCell ref="I186:J187"/>
    <mergeCell ref="C186:D187"/>
    <mergeCell ref="E186:F187"/>
    <mergeCell ref="G186:H187"/>
    <mergeCell ref="E190:F190"/>
    <mergeCell ref="C209:D210"/>
    <mergeCell ref="E209:F210"/>
    <mergeCell ref="G209:H210"/>
    <mergeCell ref="I209:J210"/>
    <mergeCell ref="H108:H109"/>
    <mergeCell ref="I108:I109"/>
    <mergeCell ref="J108:J109"/>
    <mergeCell ref="C108:C109"/>
    <mergeCell ref="D108:D109"/>
    <mergeCell ref="E108:E109"/>
    <mergeCell ref="F108:F109"/>
    <mergeCell ref="G190:H190"/>
    <mergeCell ref="I190:J190"/>
    <mergeCell ref="K190:L190"/>
    <mergeCell ref="M209:M210"/>
    <mergeCell ref="M195:M196"/>
    <mergeCell ref="K197:L198"/>
    <mergeCell ref="M197:M198"/>
    <mergeCell ref="K193:L194"/>
    <mergeCell ref="M193:M194"/>
    <mergeCell ref="K206:L207"/>
    <mergeCell ref="N209:N210"/>
    <mergeCell ref="L108:L109"/>
    <mergeCell ref="M108:M109"/>
    <mergeCell ref="N108:N109"/>
    <mergeCell ref="K209:L210"/>
    <mergeCell ref="K108:K109"/>
    <mergeCell ref="K191:L192"/>
    <mergeCell ref="M191:M192"/>
    <mergeCell ref="N191:N192"/>
    <mergeCell ref="K195:L196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N195:N196"/>
    <mergeCell ref="C195:D196"/>
    <mergeCell ref="E195:F196"/>
    <mergeCell ref="G195:H196"/>
    <mergeCell ref="I195:J196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N197:N198"/>
    <mergeCell ref="C197:D198"/>
    <mergeCell ref="E197:F198"/>
    <mergeCell ref="G197:H198"/>
    <mergeCell ref="I197:J19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2"/>
  <rowBreaks count="3" manualBreakCount="3">
    <brk id="38" max="255" man="1"/>
    <brk id="129" max="255" man="1"/>
    <brk id="21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showGridLines="0" zoomScaleSheetLayoutView="100" workbookViewId="0" topLeftCell="A1">
      <selection activeCell="A1" sqref="A1:I1"/>
    </sheetView>
  </sheetViews>
  <sheetFormatPr defaultColWidth="9.00390625" defaultRowHeight="16.5"/>
  <cols>
    <col min="1" max="1" width="3.00390625" style="0" customWidth="1"/>
    <col min="3" max="8" width="12.625" style="0" customWidth="1"/>
    <col min="9" max="10" width="2.625" style="0" customWidth="1"/>
    <col min="12" max="13" width="10.625" style="0" customWidth="1"/>
    <col min="14" max="15" width="15.625" style="0" customWidth="1"/>
    <col min="16" max="16" width="10.625" style="0" hidden="1" customWidth="1"/>
    <col min="17" max="18" width="10.625" style="0" customWidth="1"/>
    <col min="19" max="19" width="2.625" style="0" customWidth="1"/>
  </cols>
  <sheetData>
    <row r="1" spans="1:12" ht="49.5" customHeight="1">
      <c r="A1" s="844" t="s">
        <v>776</v>
      </c>
      <c r="B1" s="844"/>
      <c r="C1" s="844"/>
      <c r="D1" s="844"/>
      <c r="E1" s="844"/>
      <c r="F1" s="844"/>
      <c r="G1" s="844"/>
      <c r="H1" s="844"/>
      <c r="I1" s="844"/>
      <c r="L1" s="470"/>
    </row>
    <row r="2" spans="1:11" ht="144" customHeight="1">
      <c r="A2" s="471"/>
      <c r="B2" s="845" t="s">
        <v>742</v>
      </c>
      <c r="C2" s="846"/>
      <c r="D2" s="846"/>
      <c r="E2" s="846"/>
      <c r="F2" s="846"/>
      <c r="G2" s="846"/>
      <c r="H2" s="846"/>
      <c r="I2" s="471"/>
      <c r="K2" s="472"/>
    </row>
    <row r="36" ht="4.5" customHeight="1"/>
    <row r="39" spans="2:8" ht="19.5" customHeight="1">
      <c r="B39" s="339" t="s">
        <v>777</v>
      </c>
      <c r="C39" s="339"/>
      <c r="D39" s="339"/>
      <c r="E39" s="339"/>
      <c r="F39" s="339"/>
      <c r="G39" s="339"/>
      <c r="H39" s="339"/>
    </row>
    <row r="40" spans="2:18" ht="24.75" customHeight="1">
      <c r="B40" s="293" t="s">
        <v>778</v>
      </c>
      <c r="C40" s="294"/>
      <c r="D40" s="294"/>
      <c r="E40" s="294"/>
      <c r="F40" s="294"/>
      <c r="G40" s="294"/>
      <c r="H40" s="473"/>
      <c r="K40" s="293" t="s">
        <v>779</v>
      </c>
      <c r="L40" s="294"/>
      <c r="M40" s="294"/>
      <c r="N40" s="294"/>
      <c r="O40" s="294"/>
      <c r="P40" s="294"/>
      <c r="Q40" s="339"/>
      <c r="R40" s="339"/>
    </row>
    <row r="41" spans="2:18" ht="24.75" customHeight="1" thickBot="1">
      <c r="B41" s="295" t="s">
        <v>780</v>
      </c>
      <c r="C41" s="294"/>
      <c r="D41" s="294"/>
      <c r="E41" s="294"/>
      <c r="F41" s="294"/>
      <c r="G41" s="294"/>
      <c r="H41" s="294"/>
      <c r="K41" s="295" t="s">
        <v>781</v>
      </c>
      <c r="L41" s="294"/>
      <c r="M41" s="294"/>
      <c r="N41" s="294"/>
      <c r="O41" s="294"/>
      <c r="P41" s="294"/>
      <c r="Q41" s="294"/>
      <c r="R41" s="339"/>
    </row>
    <row r="42" spans="2:18" ht="19.5" customHeight="1">
      <c r="B42" s="554" t="s">
        <v>315</v>
      </c>
      <c r="C42" s="847" t="s">
        <v>782</v>
      </c>
      <c r="D42" s="579"/>
      <c r="E42" s="580"/>
      <c r="F42" s="578" t="s">
        <v>783</v>
      </c>
      <c r="G42" s="579"/>
      <c r="H42" s="579"/>
      <c r="K42" s="554" t="s">
        <v>315</v>
      </c>
      <c r="L42" s="766" t="s">
        <v>784</v>
      </c>
      <c r="M42" s="655"/>
      <c r="N42" s="653" t="s">
        <v>785</v>
      </c>
      <c r="O42" s="827"/>
      <c r="P42" s="359"/>
      <c r="Q42" s="653" t="s">
        <v>786</v>
      </c>
      <c r="R42" s="654"/>
    </row>
    <row r="43" spans="2:18" ht="19.5" customHeight="1">
      <c r="B43" s="555"/>
      <c r="C43" s="799"/>
      <c r="D43" s="848"/>
      <c r="E43" s="692"/>
      <c r="F43" s="690"/>
      <c r="G43" s="691"/>
      <c r="H43" s="691"/>
      <c r="K43" s="859"/>
      <c r="L43" s="860"/>
      <c r="M43" s="861"/>
      <c r="N43" s="828"/>
      <c r="O43" s="829"/>
      <c r="P43" s="474"/>
      <c r="Q43" s="862" t="s">
        <v>787</v>
      </c>
      <c r="R43" s="863"/>
    </row>
    <row r="44" spans="2:18" ht="19.5" customHeight="1">
      <c r="B44" s="555"/>
      <c r="C44" s="849" t="s">
        <v>788</v>
      </c>
      <c r="D44" s="850"/>
      <c r="E44" s="851"/>
      <c r="F44" s="855" t="s">
        <v>789</v>
      </c>
      <c r="G44" s="856"/>
      <c r="H44" s="856"/>
      <c r="K44" s="859"/>
      <c r="L44" s="799" t="s">
        <v>435</v>
      </c>
      <c r="M44" s="692"/>
      <c r="N44" s="690" t="s">
        <v>790</v>
      </c>
      <c r="O44" s="830"/>
      <c r="P44" s="414"/>
      <c r="Q44" s="701" t="s">
        <v>455</v>
      </c>
      <c r="R44" s="865"/>
    </row>
    <row r="45" spans="2:18" ht="19.5" customHeight="1">
      <c r="B45" s="555"/>
      <c r="C45" s="852"/>
      <c r="D45" s="853"/>
      <c r="E45" s="854"/>
      <c r="F45" s="857"/>
      <c r="G45" s="858"/>
      <c r="H45" s="858"/>
      <c r="K45" s="859"/>
      <c r="L45" s="864"/>
      <c r="M45" s="565"/>
      <c r="N45" s="656"/>
      <c r="O45" s="657"/>
      <c r="P45" s="475"/>
      <c r="Q45" s="866"/>
      <c r="R45" s="867"/>
    </row>
    <row r="46" spans="2:18" ht="19.5" customHeight="1">
      <c r="B46" s="552" t="s">
        <v>324</v>
      </c>
      <c r="C46" s="837" t="s">
        <v>791</v>
      </c>
      <c r="D46" s="574" t="s">
        <v>792</v>
      </c>
      <c r="E46" s="292" t="s">
        <v>793</v>
      </c>
      <c r="F46" s="292" t="s">
        <v>794</v>
      </c>
      <c r="G46" s="292" t="s">
        <v>794</v>
      </c>
      <c r="H46" s="413" t="s">
        <v>793</v>
      </c>
      <c r="K46" s="552" t="s">
        <v>365</v>
      </c>
      <c r="L46" s="476" t="s">
        <v>795</v>
      </c>
      <c r="M46" s="364" t="s">
        <v>796</v>
      </c>
      <c r="N46" s="302" t="s">
        <v>797</v>
      </c>
      <c r="O46" s="302" t="s">
        <v>798</v>
      </c>
      <c r="P46" s="302" t="s">
        <v>799</v>
      </c>
      <c r="Q46" s="364" t="s">
        <v>792</v>
      </c>
      <c r="R46" s="477" t="s">
        <v>796</v>
      </c>
    </row>
    <row r="47" spans="2:18" ht="19.5" customHeight="1">
      <c r="B47" s="552"/>
      <c r="C47" s="585"/>
      <c r="D47" s="556"/>
      <c r="E47" s="343" t="s">
        <v>800</v>
      </c>
      <c r="F47" s="343" t="s">
        <v>795</v>
      </c>
      <c r="G47" s="343" t="s">
        <v>801</v>
      </c>
      <c r="H47" s="478" t="s">
        <v>800</v>
      </c>
      <c r="K47" s="552"/>
      <c r="L47" s="479"/>
      <c r="M47" s="480" t="s">
        <v>802</v>
      </c>
      <c r="N47" s="481" t="s">
        <v>803</v>
      </c>
      <c r="O47" s="481" t="s">
        <v>803</v>
      </c>
      <c r="P47" s="299" t="s">
        <v>804</v>
      </c>
      <c r="Q47" s="299" t="s">
        <v>805</v>
      </c>
      <c r="R47" s="482" t="s">
        <v>802</v>
      </c>
    </row>
    <row r="48" spans="2:18" ht="19.5" customHeight="1">
      <c r="B48" s="552"/>
      <c r="C48" s="839" t="s">
        <v>806</v>
      </c>
      <c r="D48" s="841" t="s">
        <v>807</v>
      </c>
      <c r="E48" s="556" t="s">
        <v>808</v>
      </c>
      <c r="F48" s="835" t="s">
        <v>809</v>
      </c>
      <c r="G48" s="838" t="s">
        <v>810</v>
      </c>
      <c r="H48" s="690" t="s">
        <v>808</v>
      </c>
      <c r="K48" s="552"/>
      <c r="L48" s="806" t="s">
        <v>437</v>
      </c>
      <c r="M48" s="566" t="s">
        <v>436</v>
      </c>
      <c r="N48" s="566" t="s">
        <v>811</v>
      </c>
      <c r="O48" s="566" t="s">
        <v>812</v>
      </c>
      <c r="P48" s="483" t="s">
        <v>476</v>
      </c>
      <c r="Q48" s="566" t="s">
        <v>813</v>
      </c>
      <c r="R48" s="832" t="s">
        <v>436</v>
      </c>
    </row>
    <row r="49" spans="2:18" ht="19.5" customHeight="1" thickBot="1">
      <c r="B49" s="553"/>
      <c r="C49" s="840"/>
      <c r="D49" s="842"/>
      <c r="E49" s="843"/>
      <c r="F49" s="836"/>
      <c r="G49" s="570"/>
      <c r="H49" s="834"/>
      <c r="K49" s="553"/>
      <c r="L49" s="868"/>
      <c r="M49" s="831"/>
      <c r="N49" s="831"/>
      <c r="O49" s="831"/>
      <c r="P49" s="484" t="s">
        <v>814</v>
      </c>
      <c r="Q49" s="831"/>
      <c r="R49" s="833"/>
    </row>
    <row r="50" spans="2:18" ht="24" customHeight="1" hidden="1">
      <c r="B50" s="346" t="s">
        <v>377</v>
      </c>
      <c r="C50" s="2">
        <v>1243</v>
      </c>
      <c r="D50" s="2">
        <v>3330</v>
      </c>
      <c r="E50" s="11" t="s">
        <v>815</v>
      </c>
      <c r="F50" s="2">
        <v>441</v>
      </c>
      <c r="G50" s="2">
        <v>26874</v>
      </c>
      <c r="H50" s="308">
        <v>9360</v>
      </c>
      <c r="K50" s="346" t="s">
        <v>377</v>
      </c>
      <c r="L50" s="2">
        <v>946</v>
      </c>
      <c r="M50" s="2">
        <v>1700</v>
      </c>
      <c r="N50" s="12" t="s">
        <v>815</v>
      </c>
      <c r="O50" s="12" t="s">
        <v>815</v>
      </c>
      <c r="P50" s="485" t="s">
        <v>816</v>
      </c>
      <c r="Q50" s="12" t="s">
        <v>815</v>
      </c>
      <c r="R50" s="12" t="s">
        <v>815</v>
      </c>
    </row>
    <row r="51" spans="2:18" ht="18.75" customHeight="1" hidden="1">
      <c r="B51" s="309" t="s">
        <v>334</v>
      </c>
      <c r="C51" s="2">
        <v>1231</v>
      </c>
      <c r="D51" s="2">
        <v>3241</v>
      </c>
      <c r="E51" s="2">
        <v>10248</v>
      </c>
      <c r="F51" s="2">
        <v>453</v>
      </c>
      <c r="G51" s="2">
        <v>14601</v>
      </c>
      <c r="H51" s="308">
        <v>4220</v>
      </c>
      <c r="K51" s="309" t="s">
        <v>334</v>
      </c>
      <c r="L51" s="2">
        <v>392</v>
      </c>
      <c r="M51" s="2">
        <v>787</v>
      </c>
      <c r="N51" s="12" t="s">
        <v>815</v>
      </c>
      <c r="O51" s="12" t="s">
        <v>815</v>
      </c>
      <c r="P51" s="12" t="s">
        <v>815</v>
      </c>
      <c r="Q51" s="12" t="s">
        <v>815</v>
      </c>
      <c r="R51" s="12" t="s">
        <v>815</v>
      </c>
    </row>
    <row r="52" spans="2:18" ht="24" customHeight="1" hidden="1">
      <c r="B52" s="309" t="s">
        <v>335</v>
      </c>
      <c r="C52" s="2">
        <v>1339</v>
      </c>
      <c r="D52" s="2">
        <v>3581</v>
      </c>
      <c r="E52" s="2">
        <v>9543</v>
      </c>
      <c r="F52" s="2">
        <v>12</v>
      </c>
      <c r="G52" s="2">
        <v>143</v>
      </c>
      <c r="H52" s="308">
        <v>622</v>
      </c>
      <c r="K52" s="309" t="s">
        <v>335</v>
      </c>
      <c r="L52" s="2">
        <v>184</v>
      </c>
      <c r="M52" s="2">
        <v>690</v>
      </c>
      <c r="N52" s="2">
        <v>15</v>
      </c>
      <c r="O52" s="2">
        <v>22</v>
      </c>
      <c r="P52" s="308">
        <v>1392</v>
      </c>
      <c r="Q52" s="2">
        <v>2661</v>
      </c>
      <c r="R52" s="2">
        <v>113018</v>
      </c>
    </row>
    <row r="53" spans="2:16" ht="12" customHeight="1" hidden="1">
      <c r="B53" s="309"/>
      <c r="C53" s="2"/>
      <c r="D53" s="2"/>
      <c r="E53" s="2"/>
      <c r="F53" s="2"/>
      <c r="G53" s="2"/>
      <c r="H53" s="308"/>
      <c r="K53" s="309"/>
      <c r="L53" s="2"/>
      <c r="M53" s="2"/>
      <c r="N53" s="2"/>
      <c r="O53" s="2"/>
      <c r="P53" s="308"/>
    </row>
    <row r="54" spans="2:18" ht="24" customHeight="1" hidden="1">
      <c r="B54" s="309" t="s">
        <v>336</v>
      </c>
      <c r="C54" s="314">
        <v>1549</v>
      </c>
      <c r="D54" s="314">
        <v>4186</v>
      </c>
      <c r="E54" s="2">
        <v>10682</v>
      </c>
      <c r="F54" s="2">
        <v>126</v>
      </c>
      <c r="G54" s="2">
        <v>2563</v>
      </c>
      <c r="H54" s="308">
        <v>3240</v>
      </c>
      <c r="K54" s="309" t="s">
        <v>336</v>
      </c>
      <c r="L54" s="314">
        <v>478</v>
      </c>
      <c r="M54" s="314">
        <v>2135</v>
      </c>
      <c r="N54" s="2">
        <v>11</v>
      </c>
      <c r="O54" s="2">
        <v>16</v>
      </c>
      <c r="P54" s="308">
        <v>1345</v>
      </c>
      <c r="Q54" s="314">
        <v>1704</v>
      </c>
      <c r="R54" s="314">
        <v>112840</v>
      </c>
    </row>
    <row r="55" spans="2:18" ht="24" customHeight="1" hidden="1">
      <c r="B55" s="309" t="s">
        <v>337</v>
      </c>
      <c r="C55" s="314">
        <v>1447</v>
      </c>
      <c r="D55" s="314">
        <v>3866</v>
      </c>
      <c r="E55" s="2">
        <v>67424</v>
      </c>
      <c r="F55" s="2">
        <v>81</v>
      </c>
      <c r="G55" s="2">
        <v>4271</v>
      </c>
      <c r="H55" s="308">
        <v>4754</v>
      </c>
      <c r="K55" s="309" t="s">
        <v>337</v>
      </c>
      <c r="L55" s="314">
        <v>614</v>
      </c>
      <c r="M55" s="314">
        <v>2596</v>
      </c>
      <c r="N55" s="2">
        <v>12</v>
      </c>
      <c r="O55" s="2">
        <v>25</v>
      </c>
      <c r="P55" s="308">
        <v>2039</v>
      </c>
      <c r="Q55" s="314">
        <v>2372</v>
      </c>
      <c r="R55" s="314">
        <v>114223</v>
      </c>
    </row>
    <row r="56" spans="2:18" ht="24" customHeight="1">
      <c r="B56" s="309" t="s">
        <v>338</v>
      </c>
      <c r="C56" s="314">
        <v>1601</v>
      </c>
      <c r="D56" s="314">
        <v>3938</v>
      </c>
      <c r="E56" s="2">
        <v>74998</v>
      </c>
      <c r="F56" s="2">
        <v>165</v>
      </c>
      <c r="G56" s="2">
        <v>12722</v>
      </c>
      <c r="H56" s="308">
        <v>8232</v>
      </c>
      <c r="K56" s="309" t="s">
        <v>338</v>
      </c>
      <c r="L56" s="314">
        <v>700</v>
      </c>
      <c r="M56" s="314">
        <v>2446</v>
      </c>
      <c r="N56" s="2">
        <v>26</v>
      </c>
      <c r="O56" s="2">
        <v>41</v>
      </c>
      <c r="P56" s="308">
        <v>154</v>
      </c>
      <c r="Q56" s="314">
        <v>1998</v>
      </c>
      <c r="R56" s="314">
        <v>115301</v>
      </c>
    </row>
    <row r="57" spans="2:18" ht="24" customHeight="1">
      <c r="B57" s="309" t="s">
        <v>339</v>
      </c>
      <c r="C57" s="314">
        <v>1866</v>
      </c>
      <c r="D57" s="314">
        <v>5054</v>
      </c>
      <c r="E57" s="2">
        <v>78539</v>
      </c>
      <c r="F57" s="2">
        <v>118</v>
      </c>
      <c r="G57" s="2">
        <v>3968</v>
      </c>
      <c r="H57" s="308">
        <v>3831</v>
      </c>
      <c r="K57" s="309" t="s">
        <v>339</v>
      </c>
      <c r="L57" s="314">
        <v>510</v>
      </c>
      <c r="M57" s="314">
        <v>1808</v>
      </c>
      <c r="N57" s="2">
        <v>27</v>
      </c>
      <c r="O57" s="2">
        <v>32</v>
      </c>
      <c r="P57" s="308">
        <v>219</v>
      </c>
      <c r="Q57" s="314">
        <v>2060</v>
      </c>
      <c r="R57" s="314">
        <v>115916</v>
      </c>
    </row>
    <row r="58" spans="2:18" ht="24" customHeight="1">
      <c r="B58" s="309" t="s">
        <v>340</v>
      </c>
      <c r="C58" s="314">
        <v>1569</v>
      </c>
      <c r="D58" s="314">
        <v>3447</v>
      </c>
      <c r="E58" s="2">
        <v>80704</v>
      </c>
      <c r="F58" s="2">
        <v>126</v>
      </c>
      <c r="G58" s="2">
        <v>3567</v>
      </c>
      <c r="H58" s="308">
        <v>2740</v>
      </c>
      <c r="K58" s="309" t="s">
        <v>340</v>
      </c>
      <c r="L58" s="314">
        <v>603</v>
      </c>
      <c r="M58" s="314">
        <v>2448</v>
      </c>
      <c r="N58" s="2">
        <v>19</v>
      </c>
      <c r="O58" s="2">
        <v>27</v>
      </c>
      <c r="P58" s="308">
        <v>130</v>
      </c>
      <c r="Q58" s="2">
        <v>1707</v>
      </c>
      <c r="R58" s="2">
        <v>108314</v>
      </c>
    </row>
    <row r="59" spans="2:18" ht="15.75" customHeight="1">
      <c r="B59" s="309" t="s">
        <v>341</v>
      </c>
      <c r="C59" s="314">
        <v>1881</v>
      </c>
      <c r="D59" s="314">
        <v>5094</v>
      </c>
      <c r="E59" s="314">
        <v>83602</v>
      </c>
      <c r="F59" s="314">
        <v>153</v>
      </c>
      <c r="G59" s="314">
        <v>3018</v>
      </c>
      <c r="H59" s="314">
        <v>2291</v>
      </c>
      <c r="K59" s="309" t="s">
        <v>341</v>
      </c>
      <c r="L59" s="314">
        <v>886</v>
      </c>
      <c r="M59" s="314">
        <v>2966</v>
      </c>
      <c r="N59" s="314">
        <v>23</v>
      </c>
      <c r="O59" s="314">
        <v>12</v>
      </c>
      <c r="P59" s="314">
        <v>91</v>
      </c>
      <c r="Q59" s="2">
        <v>1837</v>
      </c>
      <c r="R59" s="2">
        <v>118670</v>
      </c>
    </row>
    <row r="60" spans="2:18" ht="24.75" customHeight="1" hidden="1">
      <c r="B60" s="346" t="s">
        <v>342</v>
      </c>
      <c r="C60" s="314">
        <v>1593</v>
      </c>
      <c r="D60" s="314">
        <v>4283</v>
      </c>
      <c r="E60" s="314">
        <v>18514</v>
      </c>
      <c r="F60" s="314">
        <v>9</v>
      </c>
      <c r="G60" s="314">
        <v>215</v>
      </c>
      <c r="H60" s="314">
        <v>168</v>
      </c>
      <c r="K60" s="346" t="s">
        <v>342</v>
      </c>
      <c r="L60" s="314">
        <v>226</v>
      </c>
      <c r="M60" s="314">
        <v>872</v>
      </c>
      <c r="N60" s="314">
        <v>24</v>
      </c>
      <c r="O60" s="314">
        <v>28</v>
      </c>
      <c r="P60" s="314">
        <v>25</v>
      </c>
      <c r="Q60" s="17">
        <v>1660</v>
      </c>
      <c r="R60" s="17">
        <v>27129</v>
      </c>
    </row>
    <row r="61" spans="2:18" ht="24.75" customHeight="1" hidden="1">
      <c r="B61" s="346" t="s">
        <v>343</v>
      </c>
      <c r="C61" s="314">
        <v>1711</v>
      </c>
      <c r="D61" s="314">
        <v>5145</v>
      </c>
      <c r="E61" s="314">
        <v>22080</v>
      </c>
      <c r="F61" s="314">
        <v>35</v>
      </c>
      <c r="G61" s="314">
        <v>741</v>
      </c>
      <c r="H61" s="314">
        <v>537</v>
      </c>
      <c r="K61" s="346" t="s">
        <v>343</v>
      </c>
      <c r="L61" s="314">
        <v>260</v>
      </c>
      <c r="M61" s="314">
        <v>852</v>
      </c>
      <c r="N61" s="314">
        <v>23</v>
      </c>
      <c r="O61" s="314">
        <v>19</v>
      </c>
      <c r="P61" s="314">
        <v>15</v>
      </c>
      <c r="Q61" s="2">
        <v>1812</v>
      </c>
      <c r="R61" s="2">
        <v>31205</v>
      </c>
    </row>
    <row r="62" spans="2:18" ht="24.75" customHeight="1" hidden="1">
      <c r="B62" s="346" t="s">
        <v>344</v>
      </c>
      <c r="C62" s="314">
        <v>1842</v>
      </c>
      <c r="D62" s="314">
        <v>4464</v>
      </c>
      <c r="E62" s="314">
        <v>17578</v>
      </c>
      <c r="F62" s="314">
        <v>61</v>
      </c>
      <c r="G62" s="314">
        <v>1190</v>
      </c>
      <c r="H62" s="314">
        <v>869</v>
      </c>
      <c r="K62" s="346" t="s">
        <v>344</v>
      </c>
      <c r="L62" s="314">
        <v>201</v>
      </c>
      <c r="M62" s="314">
        <v>629</v>
      </c>
      <c r="N62" s="314">
        <v>23</v>
      </c>
      <c r="O62" s="314">
        <v>23</v>
      </c>
      <c r="P62" s="314">
        <v>31</v>
      </c>
      <c r="Q62" s="2">
        <v>1836</v>
      </c>
      <c r="R62" s="2">
        <v>30286</v>
      </c>
    </row>
    <row r="63" spans="2:18" ht="24" customHeight="1" hidden="1">
      <c r="B63" s="346" t="s">
        <v>346</v>
      </c>
      <c r="C63" s="314">
        <v>1881</v>
      </c>
      <c r="D63" s="314">
        <v>5094</v>
      </c>
      <c r="E63" s="314">
        <v>25430</v>
      </c>
      <c r="F63" s="314">
        <v>48</v>
      </c>
      <c r="G63" s="314">
        <v>872</v>
      </c>
      <c r="H63" s="314">
        <v>718</v>
      </c>
      <c r="K63" s="346" t="s">
        <v>346</v>
      </c>
      <c r="L63" s="314">
        <v>203</v>
      </c>
      <c r="M63" s="314">
        <v>626</v>
      </c>
      <c r="N63" s="314">
        <v>23</v>
      </c>
      <c r="O63" s="314">
        <v>12</v>
      </c>
      <c r="P63" s="314">
        <v>20</v>
      </c>
      <c r="Q63" s="2">
        <v>1837</v>
      </c>
      <c r="R63" s="2">
        <v>30050</v>
      </c>
    </row>
    <row r="64" spans="2:18" ht="21.75" customHeight="1">
      <c r="B64" s="309" t="s">
        <v>345</v>
      </c>
      <c r="C64" s="19">
        <f>C71</f>
        <v>2408</v>
      </c>
      <c r="D64" s="19">
        <f>D71</f>
        <v>5794</v>
      </c>
      <c r="E64" s="19">
        <f>SUM(E65:E71)</f>
        <v>99554.2</v>
      </c>
      <c r="F64" s="19">
        <f>SUM(F65:F71)</f>
        <v>200</v>
      </c>
      <c r="G64" s="19">
        <f>SUM(G65:G71)</f>
        <v>5225</v>
      </c>
      <c r="H64" s="19">
        <f>SUM(H65:H71)</f>
        <v>3298</v>
      </c>
      <c r="K64" s="309" t="s">
        <v>345</v>
      </c>
      <c r="L64" s="19">
        <v>848</v>
      </c>
      <c r="M64" s="19">
        <v>3031</v>
      </c>
      <c r="N64" s="19">
        <f>N71</f>
        <v>20</v>
      </c>
      <c r="O64" s="19">
        <f>O71</f>
        <v>27</v>
      </c>
      <c r="P64" s="19">
        <f>SUM(P65:P72)</f>
        <v>187</v>
      </c>
      <c r="Q64" s="19">
        <f>Q71</f>
        <v>2006</v>
      </c>
      <c r="R64" s="19">
        <f>SUM(R65:R71)</f>
        <v>134330</v>
      </c>
    </row>
    <row r="65" spans="2:18" ht="13.5" customHeight="1" hidden="1">
      <c r="B65" s="309" t="s">
        <v>342</v>
      </c>
      <c r="C65" s="670">
        <v>2176</v>
      </c>
      <c r="D65" s="634">
        <v>5328</v>
      </c>
      <c r="E65" s="634">
        <v>23070</v>
      </c>
      <c r="F65" s="634">
        <v>40</v>
      </c>
      <c r="G65" s="634">
        <v>1766</v>
      </c>
      <c r="H65" s="634">
        <v>828</v>
      </c>
      <c r="K65" s="309" t="s">
        <v>342</v>
      </c>
      <c r="L65" s="670">
        <v>204</v>
      </c>
      <c r="M65" s="634">
        <v>525</v>
      </c>
      <c r="N65" s="634">
        <v>21</v>
      </c>
      <c r="O65" s="634">
        <v>31</v>
      </c>
      <c r="P65" s="634">
        <v>36</v>
      </c>
      <c r="Q65" s="634">
        <v>1958</v>
      </c>
      <c r="R65" s="634">
        <v>32943</v>
      </c>
    </row>
    <row r="66" spans="2:18" ht="13.5" customHeight="1" hidden="1">
      <c r="B66" s="309" t="s">
        <v>210</v>
      </c>
      <c r="C66" s="637"/>
      <c r="D66" s="602"/>
      <c r="E66" s="602"/>
      <c r="F66" s="602"/>
      <c r="G66" s="602"/>
      <c r="H66" s="602"/>
      <c r="K66" s="309" t="s">
        <v>210</v>
      </c>
      <c r="L66" s="670"/>
      <c r="M66" s="634"/>
      <c r="N66" s="634"/>
      <c r="O66" s="634"/>
      <c r="P66" s="634"/>
      <c r="Q66" s="634"/>
      <c r="R66" s="634"/>
    </row>
    <row r="67" spans="2:18" ht="13.5" customHeight="1" hidden="1">
      <c r="B67" s="309" t="s">
        <v>343</v>
      </c>
      <c r="C67" s="670">
        <v>2267</v>
      </c>
      <c r="D67" s="634">
        <v>5418</v>
      </c>
      <c r="E67" s="634">
        <v>25338</v>
      </c>
      <c r="F67" s="634">
        <v>65</v>
      </c>
      <c r="G67" s="634">
        <v>1347</v>
      </c>
      <c r="H67" s="634">
        <v>1011</v>
      </c>
      <c r="K67" s="309" t="s">
        <v>343</v>
      </c>
      <c r="L67" s="670">
        <v>207</v>
      </c>
      <c r="M67" s="634">
        <v>730</v>
      </c>
      <c r="N67" s="634">
        <v>21</v>
      </c>
      <c r="O67" s="634">
        <v>30</v>
      </c>
      <c r="P67" s="634">
        <v>60</v>
      </c>
      <c r="Q67" s="634">
        <v>1982</v>
      </c>
      <c r="R67" s="634">
        <v>33994</v>
      </c>
    </row>
    <row r="68" spans="2:18" ht="13.5" customHeight="1" hidden="1">
      <c r="B68" s="309" t="s">
        <v>212</v>
      </c>
      <c r="C68" s="670"/>
      <c r="D68" s="634"/>
      <c r="E68" s="634"/>
      <c r="F68" s="634"/>
      <c r="G68" s="634"/>
      <c r="H68" s="634"/>
      <c r="K68" s="309" t="s">
        <v>212</v>
      </c>
      <c r="L68" s="670"/>
      <c r="M68" s="634"/>
      <c r="N68" s="634"/>
      <c r="O68" s="634"/>
      <c r="P68" s="634"/>
      <c r="Q68" s="634"/>
      <c r="R68" s="634"/>
    </row>
    <row r="69" spans="2:18" ht="13.5" customHeight="1" hidden="1">
      <c r="B69" s="309" t="s">
        <v>344</v>
      </c>
      <c r="C69" s="670">
        <v>2324</v>
      </c>
      <c r="D69" s="634">
        <v>5519</v>
      </c>
      <c r="E69" s="634">
        <v>22843</v>
      </c>
      <c r="F69" s="634">
        <v>52</v>
      </c>
      <c r="G69" s="634">
        <v>1124</v>
      </c>
      <c r="H69" s="634">
        <v>807</v>
      </c>
      <c r="K69" s="309" t="s">
        <v>344</v>
      </c>
      <c r="L69" s="670">
        <v>201</v>
      </c>
      <c r="M69" s="634">
        <v>743</v>
      </c>
      <c r="N69" s="634">
        <v>18</v>
      </c>
      <c r="O69" s="634">
        <v>30</v>
      </c>
      <c r="P69" s="634">
        <v>39</v>
      </c>
      <c r="Q69" s="634">
        <v>2019</v>
      </c>
      <c r="R69" s="634">
        <v>33822</v>
      </c>
    </row>
    <row r="70" spans="2:18" ht="13.5" customHeight="1" hidden="1">
      <c r="B70" s="309" t="s">
        <v>214</v>
      </c>
      <c r="C70" s="670"/>
      <c r="D70" s="634"/>
      <c r="E70" s="634"/>
      <c r="F70" s="634"/>
      <c r="G70" s="634"/>
      <c r="H70" s="634"/>
      <c r="K70" s="309" t="s">
        <v>214</v>
      </c>
      <c r="L70" s="670"/>
      <c r="M70" s="634"/>
      <c r="N70" s="634"/>
      <c r="O70" s="634"/>
      <c r="P70" s="634"/>
      <c r="Q70" s="634"/>
      <c r="R70" s="634"/>
    </row>
    <row r="71" spans="2:18" ht="13.5" customHeight="1" hidden="1">
      <c r="B71" s="309" t="s">
        <v>346</v>
      </c>
      <c r="C71" s="670">
        <v>2408</v>
      </c>
      <c r="D71" s="634">
        <v>5794</v>
      </c>
      <c r="E71" s="634">
        <v>28303.2</v>
      </c>
      <c r="F71" s="634">
        <v>43</v>
      </c>
      <c r="G71" s="634">
        <v>988</v>
      </c>
      <c r="H71" s="634">
        <v>652</v>
      </c>
      <c r="K71" s="309" t="s">
        <v>346</v>
      </c>
      <c r="L71" s="670">
        <v>238</v>
      </c>
      <c r="M71" s="634">
        <v>1039</v>
      </c>
      <c r="N71" s="634">
        <v>20</v>
      </c>
      <c r="O71" s="634">
        <v>27</v>
      </c>
      <c r="P71" s="634">
        <v>52</v>
      </c>
      <c r="Q71" s="634">
        <v>2006</v>
      </c>
      <c r="R71" s="634">
        <v>33571</v>
      </c>
    </row>
    <row r="72" spans="2:18" ht="13.5" customHeight="1" hidden="1">
      <c r="B72" s="309" t="s">
        <v>216</v>
      </c>
      <c r="C72" s="670"/>
      <c r="D72" s="634"/>
      <c r="E72" s="634"/>
      <c r="F72" s="634"/>
      <c r="G72" s="634"/>
      <c r="H72" s="634"/>
      <c r="K72" s="309" t="s">
        <v>216</v>
      </c>
      <c r="L72" s="670"/>
      <c r="M72" s="634"/>
      <c r="N72" s="634"/>
      <c r="O72" s="634"/>
      <c r="P72" s="634"/>
      <c r="Q72" s="634"/>
      <c r="R72" s="634"/>
    </row>
    <row r="73" spans="2:18" ht="20.25" customHeight="1">
      <c r="B73" s="309" t="s">
        <v>347</v>
      </c>
      <c r="C73" s="386">
        <f>C80</f>
        <v>2663</v>
      </c>
      <c r="D73" s="314">
        <f>D80</f>
        <v>6462</v>
      </c>
      <c r="E73" s="314">
        <f>SUM(E74:E81)</f>
        <v>106118.7</v>
      </c>
      <c r="F73" s="314">
        <f>SUM(F74:F81)</f>
        <v>280</v>
      </c>
      <c r="G73" s="314">
        <f>SUM(G74:G81)</f>
        <v>5770</v>
      </c>
      <c r="H73" s="314">
        <f>SUM(H74:H81)</f>
        <v>5020.722</v>
      </c>
      <c r="I73" s="9"/>
      <c r="K73" s="309" t="s">
        <v>347</v>
      </c>
      <c r="L73" s="386">
        <f>SUM(L74:L81)</f>
        <v>866</v>
      </c>
      <c r="M73" s="314">
        <v>3163</v>
      </c>
      <c r="N73" s="314">
        <f>N80</f>
        <v>23</v>
      </c>
      <c r="O73" s="314">
        <f>O80</f>
        <v>34</v>
      </c>
      <c r="P73" s="314">
        <f>SUM(P74:P81)</f>
        <v>342</v>
      </c>
      <c r="Q73" s="314">
        <f>Q80</f>
        <v>1876</v>
      </c>
      <c r="R73" s="314">
        <f>SUM(R74:R81)</f>
        <v>130016</v>
      </c>
    </row>
    <row r="74" spans="2:18" ht="13.5" customHeight="1" hidden="1">
      <c r="B74" s="309" t="s">
        <v>348</v>
      </c>
      <c r="C74" s="670">
        <v>2417</v>
      </c>
      <c r="D74" s="634">
        <v>5980</v>
      </c>
      <c r="E74" s="634">
        <v>24848.9</v>
      </c>
      <c r="F74" s="634">
        <v>46</v>
      </c>
      <c r="G74" s="634">
        <v>892</v>
      </c>
      <c r="H74" s="634">
        <v>731.722</v>
      </c>
      <c r="I74" s="9"/>
      <c r="K74" s="309" t="s">
        <v>348</v>
      </c>
      <c r="L74" s="764">
        <v>203</v>
      </c>
      <c r="M74" s="764">
        <v>798</v>
      </c>
      <c r="N74" s="764">
        <v>20</v>
      </c>
      <c r="O74" s="764">
        <v>27</v>
      </c>
      <c r="P74" s="764">
        <v>62</v>
      </c>
      <c r="Q74" s="764">
        <v>1971</v>
      </c>
      <c r="R74" s="764">
        <v>32707</v>
      </c>
    </row>
    <row r="75" spans="2:18" ht="13.5" customHeight="1" hidden="1">
      <c r="B75" s="309" t="s">
        <v>210</v>
      </c>
      <c r="C75" s="637"/>
      <c r="D75" s="602"/>
      <c r="E75" s="602"/>
      <c r="F75" s="602"/>
      <c r="G75" s="602"/>
      <c r="H75" s="602"/>
      <c r="I75" s="9"/>
      <c r="K75" s="309" t="s">
        <v>210</v>
      </c>
      <c r="L75" s="678"/>
      <c r="M75" s="678"/>
      <c r="N75" s="678"/>
      <c r="O75" s="678"/>
      <c r="P75" s="678"/>
      <c r="Q75" s="678"/>
      <c r="R75" s="678"/>
    </row>
    <row r="76" spans="2:18" ht="13.5" customHeight="1" hidden="1">
      <c r="B76" s="309" t="s">
        <v>349</v>
      </c>
      <c r="C76" s="670">
        <v>2511</v>
      </c>
      <c r="D76" s="634">
        <v>6116</v>
      </c>
      <c r="E76" s="634">
        <v>26883.8</v>
      </c>
      <c r="F76" s="634">
        <v>72</v>
      </c>
      <c r="G76" s="634">
        <v>1576</v>
      </c>
      <c r="H76" s="634">
        <v>1419</v>
      </c>
      <c r="I76" s="9"/>
      <c r="K76" s="309" t="s">
        <v>349</v>
      </c>
      <c r="L76" s="582">
        <v>243</v>
      </c>
      <c r="M76" s="641">
        <v>841</v>
      </c>
      <c r="N76" s="641">
        <v>21</v>
      </c>
      <c r="O76" s="641">
        <v>31</v>
      </c>
      <c r="P76" s="641">
        <v>64</v>
      </c>
      <c r="Q76" s="641">
        <v>1945</v>
      </c>
      <c r="R76" s="641">
        <v>32908</v>
      </c>
    </row>
    <row r="77" spans="2:18" ht="13.5" customHeight="1" hidden="1">
      <c r="B77" s="309" t="s">
        <v>212</v>
      </c>
      <c r="C77" s="637"/>
      <c r="D77" s="602"/>
      <c r="E77" s="602"/>
      <c r="F77" s="602"/>
      <c r="G77" s="602"/>
      <c r="H77" s="602"/>
      <c r="I77" s="9"/>
      <c r="K77" s="309" t="s">
        <v>212</v>
      </c>
      <c r="L77" s="869"/>
      <c r="M77" s="678"/>
      <c r="N77" s="678"/>
      <c r="O77" s="678"/>
      <c r="P77" s="678"/>
      <c r="Q77" s="678"/>
      <c r="R77" s="678"/>
    </row>
    <row r="78" spans="2:18" ht="13.5" customHeight="1" hidden="1">
      <c r="B78" s="309" t="s">
        <v>350</v>
      </c>
      <c r="C78" s="670">
        <v>2620</v>
      </c>
      <c r="D78" s="634">
        <v>6210</v>
      </c>
      <c r="E78" s="634">
        <v>23549</v>
      </c>
      <c r="F78" s="634">
        <v>67</v>
      </c>
      <c r="G78" s="634">
        <v>1228</v>
      </c>
      <c r="H78" s="634">
        <v>1116</v>
      </c>
      <c r="I78" s="9"/>
      <c r="K78" s="309" t="s">
        <v>350</v>
      </c>
      <c r="L78" s="582">
        <v>230</v>
      </c>
      <c r="M78" s="641">
        <v>787</v>
      </c>
      <c r="N78" s="641">
        <v>21</v>
      </c>
      <c r="O78" s="641">
        <v>27</v>
      </c>
      <c r="P78" s="641">
        <v>44</v>
      </c>
      <c r="Q78" s="641">
        <v>1895</v>
      </c>
      <c r="R78" s="641">
        <v>32343</v>
      </c>
    </row>
    <row r="79" spans="2:18" ht="13.5" customHeight="1" hidden="1">
      <c r="B79" s="309" t="s">
        <v>214</v>
      </c>
      <c r="C79" s="637"/>
      <c r="D79" s="602"/>
      <c r="E79" s="602"/>
      <c r="F79" s="602"/>
      <c r="G79" s="602"/>
      <c r="H79" s="602"/>
      <c r="I79" s="9"/>
      <c r="K79" s="309" t="s">
        <v>214</v>
      </c>
      <c r="L79" s="869"/>
      <c r="M79" s="678"/>
      <c r="N79" s="678"/>
      <c r="O79" s="678"/>
      <c r="P79" s="678"/>
      <c r="Q79" s="678"/>
      <c r="R79" s="678"/>
    </row>
    <row r="80" spans="2:18" ht="13.5" customHeight="1" hidden="1">
      <c r="B80" s="309" t="s">
        <v>351</v>
      </c>
      <c r="C80" s="670">
        <v>2663</v>
      </c>
      <c r="D80" s="634">
        <v>6462</v>
      </c>
      <c r="E80" s="634">
        <v>30837</v>
      </c>
      <c r="F80" s="634">
        <v>95</v>
      </c>
      <c r="G80" s="634">
        <v>2074</v>
      </c>
      <c r="H80" s="634">
        <v>1754</v>
      </c>
      <c r="I80" s="9"/>
      <c r="K80" s="309" t="s">
        <v>351</v>
      </c>
      <c r="L80" s="670">
        <v>190</v>
      </c>
      <c r="M80" s="634">
        <v>738</v>
      </c>
      <c r="N80" s="634">
        <v>23</v>
      </c>
      <c r="O80" s="634">
        <v>34</v>
      </c>
      <c r="P80" s="634">
        <v>172</v>
      </c>
      <c r="Q80" s="634">
        <v>1876</v>
      </c>
      <c r="R80" s="634">
        <v>32058</v>
      </c>
    </row>
    <row r="81" spans="2:18" ht="13.5" customHeight="1" hidden="1">
      <c r="B81" s="309" t="s">
        <v>216</v>
      </c>
      <c r="C81" s="637"/>
      <c r="D81" s="602"/>
      <c r="E81" s="602"/>
      <c r="F81" s="602"/>
      <c r="G81" s="602"/>
      <c r="H81" s="602"/>
      <c r="I81" s="9"/>
      <c r="K81" s="309" t="s">
        <v>216</v>
      </c>
      <c r="L81" s="670"/>
      <c r="M81" s="634"/>
      <c r="N81" s="634"/>
      <c r="O81" s="634"/>
      <c r="P81" s="634"/>
      <c r="Q81" s="634"/>
      <c r="R81" s="634"/>
    </row>
    <row r="82" spans="2:18" ht="15.75" customHeight="1">
      <c r="B82" s="309" t="s">
        <v>352</v>
      </c>
      <c r="C82" s="314">
        <f>C89</f>
        <v>3034</v>
      </c>
      <c r="D82" s="314">
        <f>D89</f>
        <v>7142</v>
      </c>
      <c r="E82" s="314">
        <f>SUM(E83:E90)</f>
        <v>122575</v>
      </c>
      <c r="F82" s="314">
        <f>SUM(F83:F90)</f>
        <v>273</v>
      </c>
      <c r="G82" s="314">
        <f>SUM(G83:G90)</f>
        <v>7165</v>
      </c>
      <c r="H82" s="314">
        <f>SUM(H83:H90)</f>
        <v>7149</v>
      </c>
      <c r="I82" s="9"/>
      <c r="K82" s="309" t="s">
        <v>352</v>
      </c>
      <c r="L82" s="386">
        <f>SUM(L83:L90)</f>
        <v>826</v>
      </c>
      <c r="M82" s="314">
        <f>SUM(M83:M90)</f>
        <v>2842</v>
      </c>
      <c r="N82" s="314">
        <f>N89</f>
        <v>24</v>
      </c>
      <c r="O82" s="314">
        <f>O89</f>
        <v>33</v>
      </c>
      <c r="P82" s="314">
        <f>SUM(P83:P90)</f>
        <v>1985</v>
      </c>
      <c r="Q82" s="314">
        <f>Q89</f>
        <v>1819</v>
      </c>
      <c r="R82" s="314">
        <f>SUM(R83:R90)</f>
        <v>127347</v>
      </c>
    </row>
    <row r="83" spans="2:18" ht="13.5" customHeight="1" hidden="1">
      <c r="B83" s="309" t="s">
        <v>348</v>
      </c>
      <c r="C83" s="670">
        <v>2792</v>
      </c>
      <c r="D83" s="634">
        <v>6505</v>
      </c>
      <c r="E83" s="634">
        <v>29016</v>
      </c>
      <c r="F83" s="634">
        <v>58</v>
      </c>
      <c r="G83" s="634">
        <v>1882</v>
      </c>
      <c r="H83" s="634">
        <v>1474</v>
      </c>
      <c r="I83" s="9"/>
      <c r="K83" s="309" t="s">
        <v>348</v>
      </c>
      <c r="L83" s="582">
        <v>187</v>
      </c>
      <c r="M83" s="641">
        <v>657</v>
      </c>
      <c r="N83" s="641">
        <v>23</v>
      </c>
      <c r="O83" s="641">
        <v>34</v>
      </c>
      <c r="P83" s="641">
        <v>168</v>
      </c>
      <c r="Q83" s="641">
        <v>1803</v>
      </c>
      <c r="R83" s="641">
        <v>31350</v>
      </c>
    </row>
    <row r="84" spans="2:18" ht="13.5" customHeight="1" hidden="1">
      <c r="B84" s="309" t="s">
        <v>210</v>
      </c>
      <c r="C84" s="637"/>
      <c r="D84" s="602"/>
      <c r="E84" s="602"/>
      <c r="F84" s="602"/>
      <c r="G84" s="602"/>
      <c r="H84" s="602"/>
      <c r="I84" s="9"/>
      <c r="K84" s="309" t="s">
        <v>210</v>
      </c>
      <c r="L84" s="869"/>
      <c r="M84" s="680"/>
      <c r="N84" s="678"/>
      <c r="O84" s="678"/>
      <c r="P84" s="678"/>
      <c r="Q84" s="678"/>
      <c r="R84" s="678"/>
    </row>
    <row r="85" spans="2:18" ht="13.5" customHeight="1" hidden="1">
      <c r="B85" s="309" t="s">
        <v>349</v>
      </c>
      <c r="C85" s="670">
        <v>2876</v>
      </c>
      <c r="D85" s="634">
        <v>6730</v>
      </c>
      <c r="E85" s="634">
        <v>31199</v>
      </c>
      <c r="F85" s="634">
        <v>70</v>
      </c>
      <c r="G85" s="634">
        <v>1828</v>
      </c>
      <c r="H85" s="634">
        <v>1973</v>
      </c>
      <c r="I85" s="9"/>
      <c r="K85" s="309" t="s">
        <v>349</v>
      </c>
      <c r="L85" s="582">
        <v>202</v>
      </c>
      <c r="M85" s="641">
        <v>687</v>
      </c>
      <c r="N85" s="641">
        <v>24</v>
      </c>
      <c r="O85" s="641">
        <v>30</v>
      </c>
      <c r="P85" s="641">
        <v>52</v>
      </c>
      <c r="Q85" s="641">
        <v>1821</v>
      </c>
      <c r="R85" s="641">
        <v>32178</v>
      </c>
    </row>
    <row r="86" spans="2:18" ht="13.5" customHeight="1" hidden="1">
      <c r="B86" s="309" t="s">
        <v>212</v>
      </c>
      <c r="C86" s="637"/>
      <c r="D86" s="602"/>
      <c r="E86" s="602"/>
      <c r="F86" s="602"/>
      <c r="G86" s="602"/>
      <c r="H86" s="602"/>
      <c r="I86" s="9"/>
      <c r="K86" s="309" t="s">
        <v>212</v>
      </c>
      <c r="L86" s="869"/>
      <c r="M86" s="680"/>
      <c r="N86" s="678"/>
      <c r="O86" s="678"/>
      <c r="P86" s="678"/>
      <c r="Q86" s="678"/>
      <c r="R86" s="678"/>
    </row>
    <row r="87" spans="2:18" ht="13.5" customHeight="1" hidden="1">
      <c r="B87" s="309" t="s">
        <v>350</v>
      </c>
      <c r="C87" s="670">
        <v>2974</v>
      </c>
      <c r="D87" s="634">
        <v>6945</v>
      </c>
      <c r="E87" s="634">
        <v>27598</v>
      </c>
      <c r="F87" s="634">
        <v>89</v>
      </c>
      <c r="G87" s="634">
        <v>2342</v>
      </c>
      <c r="H87" s="634">
        <v>2509</v>
      </c>
      <c r="I87" s="9"/>
      <c r="K87" s="309" t="s">
        <v>350</v>
      </c>
      <c r="L87" s="582">
        <v>248</v>
      </c>
      <c r="M87" s="641">
        <v>852</v>
      </c>
      <c r="N87" s="641">
        <v>24</v>
      </c>
      <c r="O87" s="641">
        <v>34</v>
      </c>
      <c r="P87" s="641">
        <v>885</v>
      </c>
      <c r="Q87" s="641">
        <v>1815</v>
      </c>
      <c r="R87" s="641">
        <v>31980</v>
      </c>
    </row>
    <row r="88" spans="2:18" ht="13.5" customHeight="1" hidden="1">
      <c r="B88" s="309" t="s">
        <v>214</v>
      </c>
      <c r="C88" s="637"/>
      <c r="D88" s="602"/>
      <c r="E88" s="602"/>
      <c r="F88" s="602"/>
      <c r="G88" s="602"/>
      <c r="H88" s="602"/>
      <c r="I88" s="9"/>
      <c r="K88" s="309" t="s">
        <v>214</v>
      </c>
      <c r="L88" s="869"/>
      <c r="M88" s="680"/>
      <c r="N88" s="678"/>
      <c r="O88" s="678"/>
      <c r="P88" s="678"/>
      <c r="Q88" s="678"/>
      <c r="R88" s="678"/>
    </row>
    <row r="89" spans="2:18" ht="13.5" customHeight="1" hidden="1">
      <c r="B89" s="309" t="s">
        <v>351</v>
      </c>
      <c r="C89" s="670">
        <v>3034</v>
      </c>
      <c r="D89" s="634">
        <v>7142</v>
      </c>
      <c r="E89" s="634">
        <v>34762</v>
      </c>
      <c r="F89" s="634">
        <v>56</v>
      </c>
      <c r="G89" s="634">
        <v>1113</v>
      </c>
      <c r="H89" s="634">
        <v>1193</v>
      </c>
      <c r="I89" s="9"/>
      <c r="K89" s="309" t="s">
        <v>351</v>
      </c>
      <c r="L89" s="582">
        <v>189</v>
      </c>
      <c r="M89" s="641">
        <v>646</v>
      </c>
      <c r="N89" s="641">
        <v>24</v>
      </c>
      <c r="O89" s="641">
        <v>33</v>
      </c>
      <c r="P89" s="641">
        <v>880</v>
      </c>
      <c r="Q89" s="641">
        <v>1819</v>
      </c>
      <c r="R89" s="641">
        <v>31839</v>
      </c>
    </row>
    <row r="90" spans="2:18" ht="0.75" customHeight="1">
      <c r="B90" s="309" t="s">
        <v>216</v>
      </c>
      <c r="C90" s="637"/>
      <c r="D90" s="602"/>
      <c r="E90" s="602"/>
      <c r="F90" s="602"/>
      <c r="G90" s="602"/>
      <c r="H90" s="602"/>
      <c r="I90" s="9"/>
      <c r="K90" s="309" t="s">
        <v>216</v>
      </c>
      <c r="L90" s="869"/>
      <c r="M90" s="680"/>
      <c r="N90" s="678"/>
      <c r="O90" s="678"/>
      <c r="P90" s="678"/>
      <c r="Q90" s="678"/>
      <c r="R90" s="678"/>
    </row>
    <row r="91" spans="2:18" ht="21.75" customHeight="1">
      <c r="B91" s="309" t="s">
        <v>353</v>
      </c>
      <c r="C91" s="314">
        <f>C98</f>
        <v>2819</v>
      </c>
      <c r="D91" s="314">
        <f>D98</f>
        <v>6156</v>
      </c>
      <c r="E91" s="314">
        <f>SUM(E92:E99)</f>
        <v>108527</v>
      </c>
      <c r="F91" s="314">
        <f>SUM(F92:F99)</f>
        <v>372</v>
      </c>
      <c r="G91" s="314">
        <f>SUM(G92:G99)</f>
        <v>8632</v>
      </c>
      <c r="H91" s="314">
        <f>SUM(H92:H99)</f>
        <v>10052</v>
      </c>
      <c r="I91" s="9"/>
      <c r="K91" s="309" t="s">
        <v>353</v>
      </c>
      <c r="L91" s="313">
        <f>SUM(L92:L99)</f>
        <v>925</v>
      </c>
      <c r="M91" s="313">
        <f>SUM(M92:M99)</f>
        <v>3257</v>
      </c>
      <c r="N91" s="313">
        <f>N98</f>
        <v>18</v>
      </c>
      <c r="O91" s="313">
        <f>O98</f>
        <v>30</v>
      </c>
      <c r="P91" s="313"/>
      <c r="Q91" s="313">
        <f>Q98</f>
        <v>1772</v>
      </c>
      <c r="R91" s="313">
        <f>SUM(R92:R99)</f>
        <v>126149</v>
      </c>
    </row>
    <row r="92" spans="2:18" ht="13.5" customHeight="1" hidden="1">
      <c r="B92" s="309" t="s">
        <v>348</v>
      </c>
      <c r="C92" s="670">
        <v>2590</v>
      </c>
      <c r="D92" s="634">
        <v>5547</v>
      </c>
      <c r="E92" s="634">
        <v>25399</v>
      </c>
      <c r="F92" s="634">
        <v>78</v>
      </c>
      <c r="G92" s="634">
        <v>1611</v>
      </c>
      <c r="H92" s="634">
        <v>1853</v>
      </c>
      <c r="I92" s="9"/>
      <c r="K92" s="309" t="s">
        <v>348</v>
      </c>
      <c r="L92" s="582">
        <v>245</v>
      </c>
      <c r="M92" s="641">
        <v>839</v>
      </c>
      <c r="N92" s="641">
        <v>24</v>
      </c>
      <c r="O92" s="641">
        <v>35</v>
      </c>
      <c r="P92" s="641"/>
      <c r="Q92" s="641">
        <v>1791</v>
      </c>
      <c r="R92" s="641">
        <v>31298</v>
      </c>
    </row>
    <row r="93" spans="2:18" ht="13.5" customHeight="1" hidden="1">
      <c r="B93" s="309" t="s">
        <v>210</v>
      </c>
      <c r="C93" s="637"/>
      <c r="D93" s="602"/>
      <c r="E93" s="602"/>
      <c r="F93" s="602"/>
      <c r="G93" s="602"/>
      <c r="H93" s="602"/>
      <c r="I93" s="9"/>
      <c r="K93" s="309" t="s">
        <v>210</v>
      </c>
      <c r="L93" s="826"/>
      <c r="M93" s="825"/>
      <c r="N93" s="678"/>
      <c r="O93" s="678"/>
      <c r="P93" s="678"/>
      <c r="Q93" s="678"/>
      <c r="R93" s="678"/>
    </row>
    <row r="94" spans="2:18" ht="13.5" customHeight="1" hidden="1">
      <c r="B94" s="309" t="s">
        <v>349</v>
      </c>
      <c r="C94" s="670">
        <v>2683</v>
      </c>
      <c r="D94" s="634">
        <v>5755</v>
      </c>
      <c r="E94" s="634">
        <v>27440</v>
      </c>
      <c r="F94" s="634">
        <v>89</v>
      </c>
      <c r="G94" s="634">
        <v>2053</v>
      </c>
      <c r="H94" s="634">
        <v>2250</v>
      </c>
      <c r="I94" s="9"/>
      <c r="K94" s="309" t="s">
        <v>349</v>
      </c>
      <c r="L94" s="582">
        <v>241</v>
      </c>
      <c r="M94" s="641">
        <v>868</v>
      </c>
      <c r="N94" s="641">
        <v>28</v>
      </c>
      <c r="O94" s="641">
        <v>32</v>
      </c>
      <c r="P94" s="641"/>
      <c r="Q94" s="641">
        <v>1810</v>
      </c>
      <c r="R94" s="641">
        <v>31953</v>
      </c>
    </row>
    <row r="95" spans="2:18" ht="13.5" customHeight="1" hidden="1">
      <c r="B95" s="309" t="s">
        <v>212</v>
      </c>
      <c r="C95" s="637"/>
      <c r="D95" s="602"/>
      <c r="E95" s="602"/>
      <c r="F95" s="602"/>
      <c r="G95" s="602"/>
      <c r="H95" s="602"/>
      <c r="I95" s="9"/>
      <c r="K95" s="309" t="s">
        <v>212</v>
      </c>
      <c r="L95" s="826"/>
      <c r="M95" s="825"/>
      <c r="N95" s="678"/>
      <c r="O95" s="678"/>
      <c r="P95" s="678"/>
      <c r="Q95" s="678"/>
      <c r="R95" s="678"/>
    </row>
    <row r="96" spans="2:18" ht="13.5" customHeight="1" hidden="1">
      <c r="B96" s="309" t="s">
        <v>350</v>
      </c>
      <c r="C96" s="670">
        <v>2770</v>
      </c>
      <c r="D96" s="634">
        <v>6020</v>
      </c>
      <c r="E96" s="634">
        <v>25108</v>
      </c>
      <c r="F96" s="634">
        <v>100</v>
      </c>
      <c r="G96" s="634">
        <v>2324</v>
      </c>
      <c r="H96" s="634">
        <v>2863</v>
      </c>
      <c r="I96" s="9"/>
      <c r="K96" s="309" t="s">
        <v>350</v>
      </c>
      <c r="L96" s="582">
        <v>252</v>
      </c>
      <c r="M96" s="641">
        <v>932</v>
      </c>
      <c r="N96" s="641">
        <v>21</v>
      </c>
      <c r="O96" s="641">
        <v>28</v>
      </c>
      <c r="P96" s="641"/>
      <c r="Q96" s="641">
        <v>1790</v>
      </c>
      <c r="R96" s="641">
        <v>31665</v>
      </c>
    </row>
    <row r="97" spans="2:18" ht="13.5" customHeight="1" hidden="1">
      <c r="B97" s="309" t="s">
        <v>214</v>
      </c>
      <c r="C97" s="637"/>
      <c r="D97" s="602"/>
      <c r="E97" s="602"/>
      <c r="F97" s="602"/>
      <c r="G97" s="602"/>
      <c r="H97" s="602"/>
      <c r="I97" s="9"/>
      <c r="K97" s="309" t="s">
        <v>214</v>
      </c>
      <c r="L97" s="826"/>
      <c r="M97" s="825"/>
      <c r="N97" s="678"/>
      <c r="O97" s="678"/>
      <c r="P97" s="678"/>
      <c r="Q97" s="678"/>
      <c r="R97" s="678"/>
    </row>
    <row r="98" spans="2:18" ht="13.5" customHeight="1" hidden="1">
      <c r="B98" s="309" t="s">
        <v>351</v>
      </c>
      <c r="C98" s="670">
        <v>2819</v>
      </c>
      <c r="D98" s="634">
        <v>6156</v>
      </c>
      <c r="E98" s="634">
        <v>30580</v>
      </c>
      <c r="F98" s="634">
        <v>105</v>
      </c>
      <c r="G98" s="634">
        <v>2644</v>
      </c>
      <c r="H98" s="634">
        <v>3086</v>
      </c>
      <c r="I98" s="9"/>
      <c r="K98" s="309" t="s">
        <v>351</v>
      </c>
      <c r="L98" s="582">
        <v>187</v>
      </c>
      <c r="M98" s="641">
        <v>618</v>
      </c>
      <c r="N98" s="641">
        <v>18</v>
      </c>
      <c r="O98" s="641">
        <v>30</v>
      </c>
      <c r="P98" s="641"/>
      <c r="Q98" s="641">
        <v>1772</v>
      </c>
      <c r="R98" s="641">
        <v>31233</v>
      </c>
    </row>
    <row r="99" spans="2:18" ht="13.5" customHeight="1" hidden="1">
      <c r="B99" s="309" t="s">
        <v>216</v>
      </c>
      <c r="C99" s="637"/>
      <c r="D99" s="602"/>
      <c r="E99" s="602"/>
      <c r="F99" s="602"/>
      <c r="G99" s="602"/>
      <c r="H99" s="602"/>
      <c r="I99" s="9"/>
      <c r="K99" s="309" t="s">
        <v>216</v>
      </c>
      <c r="L99" s="826"/>
      <c r="M99" s="825"/>
      <c r="N99" s="678"/>
      <c r="O99" s="678"/>
      <c r="P99" s="678"/>
      <c r="Q99" s="678"/>
      <c r="R99" s="678"/>
    </row>
    <row r="100" spans="2:18" s="9" customFormat="1" ht="6" customHeight="1">
      <c r="B100" s="675" t="s">
        <v>354</v>
      </c>
      <c r="C100" s="670">
        <v>2945</v>
      </c>
      <c r="D100" s="634">
        <v>6579</v>
      </c>
      <c r="E100" s="631">
        <f>SUM(E102:E109)</f>
        <v>121051</v>
      </c>
      <c r="F100" s="631">
        <f>SUM(F102:F109)</f>
        <v>466</v>
      </c>
      <c r="G100" s="631">
        <f>SUM(G102:G109)</f>
        <v>9396</v>
      </c>
      <c r="H100" s="631">
        <f>SUM(H102:H109)</f>
        <v>11586</v>
      </c>
      <c r="K100" s="309"/>
      <c r="L100" s="313"/>
      <c r="M100" s="313"/>
      <c r="N100" s="313"/>
      <c r="O100" s="313"/>
      <c r="P100" s="313"/>
      <c r="Q100" s="313"/>
      <c r="R100" s="313"/>
    </row>
    <row r="101" spans="2:18" ht="18" customHeight="1">
      <c r="B101" s="675"/>
      <c r="C101" s="637"/>
      <c r="D101" s="602"/>
      <c r="E101" s="631"/>
      <c r="F101" s="631"/>
      <c r="G101" s="631"/>
      <c r="H101" s="631"/>
      <c r="I101" s="9"/>
      <c r="K101" s="309" t="s">
        <v>354</v>
      </c>
      <c r="L101" s="313">
        <f>SUM(L102:L108)</f>
        <v>860</v>
      </c>
      <c r="M101" s="313">
        <f>SUM(M102:M108)</f>
        <v>3099</v>
      </c>
      <c r="N101" s="313">
        <v>18</v>
      </c>
      <c r="O101" s="313">
        <v>24</v>
      </c>
      <c r="P101" s="313"/>
      <c r="Q101" s="313">
        <v>1740</v>
      </c>
      <c r="R101" s="313">
        <f>SUM(R102:R108)</f>
        <v>122121</v>
      </c>
    </row>
    <row r="102" spans="2:18" ht="13.5" customHeight="1" hidden="1">
      <c r="B102" s="309" t="s">
        <v>348</v>
      </c>
      <c r="C102" s="670">
        <v>2725</v>
      </c>
      <c r="D102" s="634">
        <v>6038</v>
      </c>
      <c r="E102" s="634">
        <v>28894</v>
      </c>
      <c r="F102" s="634">
        <v>106</v>
      </c>
      <c r="G102" s="634">
        <v>2378</v>
      </c>
      <c r="H102" s="634">
        <v>2742</v>
      </c>
      <c r="I102" s="9"/>
      <c r="K102" s="309" t="s">
        <v>348</v>
      </c>
      <c r="L102" s="582">
        <v>162</v>
      </c>
      <c r="M102" s="641">
        <v>572</v>
      </c>
      <c r="N102" s="641">
        <v>19</v>
      </c>
      <c r="O102" s="641">
        <v>28</v>
      </c>
      <c r="P102" s="641"/>
      <c r="Q102" s="641">
        <v>1727</v>
      </c>
      <c r="R102" s="641">
        <v>30116</v>
      </c>
    </row>
    <row r="103" spans="2:18" ht="13.5" customHeight="1" hidden="1">
      <c r="B103" s="309" t="s">
        <v>210</v>
      </c>
      <c r="C103" s="637"/>
      <c r="D103" s="602"/>
      <c r="E103" s="602"/>
      <c r="F103" s="602"/>
      <c r="G103" s="602"/>
      <c r="H103" s="602"/>
      <c r="I103" s="9"/>
      <c r="K103" s="309" t="s">
        <v>210</v>
      </c>
      <c r="L103" s="826"/>
      <c r="M103" s="825"/>
      <c r="N103" s="678"/>
      <c r="O103" s="678"/>
      <c r="P103" s="678"/>
      <c r="Q103" s="678"/>
      <c r="R103" s="678"/>
    </row>
    <row r="104" spans="2:18" ht="13.5" customHeight="1" hidden="1">
      <c r="B104" s="309" t="s">
        <v>349</v>
      </c>
      <c r="C104" s="634">
        <v>2826</v>
      </c>
      <c r="D104" s="634">
        <v>6266</v>
      </c>
      <c r="E104" s="634">
        <v>30457</v>
      </c>
      <c r="F104" s="634">
        <v>110</v>
      </c>
      <c r="G104" s="634">
        <v>2222</v>
      </c>
      <c r="H104" s="634">
        <v>2878</v>
      </c>
      <c r="I104" s="9"/>
      <c r="K104" s="309" t="s">
        <v>349</v>
      </c>
      <c r="L104" s="641">
        <v>185</v>
      </c>
      <c r="M104" s="641">
        <v>646</v>
      </c>
      <c r="N104" s="641">
        <v>20</v>
      </c>
      <c r="O104" s="641">
        <v>28</v>
      </c>
      <c r="P104" s="415"/>
      <c r="Q104" s="641">
        <v>1740</v>
      </c>
      <c r="R104" s="641">
        <v>30881</v>
      </c>
    </row>
    <row r="105" spans="2:18" ht="13.5" customHeight="1" hidden="1">
      <c r="B105" s="309" t="s">
        <v>212</v>
      </c>
      <c r="C105" s="602"/>
      <c r="D105" s="602"/>
      <c r="E105" s="602"/>
      <c r="F105" s="602"/>
      <c r="G105" s="602"/>
      <c r="H105" s="602"/>
      <c r="I105" s="9"/>
      <c r="K105" s="309" t="s">
        <v>212</v>
      </c>
      <c r="L105" s="825"/>
      <c r="M105" s="825"/>
      <c r="N105" s="678"/>
      <c r="O105" s="678"/>
      <c r="P105" s="415"/>
      <c r="Q105" s="678"/>
      <c r="R105" s="678"/>
    </row>
    <row r="106" spans="2:18" ht="13.5" customHeight="1" hidden="1">
      <c r="B106" s="309" t="s">
        <v>350</v>
      </c>
      <c r="C106" s="634">
        <v>2912</v>
      </c>
      <c r="D106" s="634">
        <v>6424</v>
      </c>
      <c r="E106" s="634">
        <v>27651</v>
      </c>
      <c r="F106" s="634">
        <v>132</v>
      </c>
      <c r="G106" s="634">
        <v>2504</v>
      </c>
      <c r="H106" s="634">
        <v>3021</v>
      </c>
      <c r="I106" s="9"/>
      <c r="K106" s="309" t="s">
        <v>350</v>
      </c>
      <c r="L106" s="641">
        <v>265</v>
      </c>
      <c r="M106" s="641">
        <v>1001</v>
      </c>
      <c r="N106" s="641">
        <v>18</v>
      </c>
      <c r="O106" s="641">
        <v>25</v>
      </c>
      <c r="P106" s="641"/>
      <c r="Q106" s="641">
        <v>1729</v>
      </c>
      <c r="R106" s="641">
        <v>30565</v>
      </c>
    </row>
    <row r="107" spans="2:18" ht="13.5" customHeight="1" hidden="1">
      <c r="B107" s="309" t="s">
        <v>214</v>
      </c>
      <c r="C107" s="602"/>
      <c r="D107" s="602"/>
      <c r="E107" s="602"/>
      <c r="F107" s="602"/>
      <c r="G107" s="602"/>
      <c r="H107" s="602"/>
      <c r="I107" s="9"/>
      <c r="K107" s="309" t="s">
        <v>214</v>
      </c>
      <c r="L107" s="825"/>
      <c r="M107" s="825"/>
      <c r="N107" s="825"/>
      <c r="O107" s="825"/>
      <c r="P107" s="825"/>
      <c r="Q107" s="825"/>
      <c r="R107" s="825"/>
    </row>
    <row r="108" spans="2:18" ht="13.5" customHeight="1" hidden="1">
      <c r="B108" s="309" t="s">
        <v>351</v>
      </c>
      <c r="C108" s="634">
        <v>2945</v>
      </c>
      <c r="D108" s="634">
        <v>6579</v>
      </c>
      <c r="E108" s="634">
        <v>34049</v>
      </c>
      <c r="F108" s="634">
        <v>118</v>
      </c>
      <c r="G108" s="634">
        <v>2292</v>
      </c>
      <c r="H108" s="634">
        <v>2945</v>
      </c>
      <c r="I108" s="9"/>
      <c r="K108" s="309" t="s">
        <v>351</v>
      </c>
      <c r="L108" s="641">
        <v>248</v>
      </c>
      <c r="M108" s="641">
        <v>880</v>
      </c>
      <c r="N108" s="641">
        <v>18</v>
      </c>
      <c r="O108" s="641">
        <v>24</v>
      </c>
      <c r="P108" s="641"/>
      <c r="Q108" s="641">
        <v>1740</v>
      </c>
      <c r="R108" s="641">
        <v>30559</v>
      </c>
    </row>
    <row r="109" spans="2:18" ht="13.5" customHeight="1" hidden="1">
      <c r="B109" s="309" t="s">
        <v>216</v>
      </c>
      <c r="C109" s="602"/>
      <c r="D109" s="602"/>
      <c r="E109" s="602"/>
      <c r="F109" s="602"/>
      <c r="G109" s="602"/>
      <c r="H109" s="602"/>
      <c r="I109" s="9"/>
      <c r="K109" s="309" t="s">
        <v>216</v>
      </c>
      <c r="L109" s="825"/>
      <c r="M109" s="825"/>
      <c r="N109" s="825"/>
      <c r="O109" s="825"/>
      <c r="P109" s="825"/>
      <c r="Q109" s="825"/>
      <c r="R109" s="825"/>
    </row>
    <row r="110" spans="2:18" s="15" customFormat="1" ht="13.5" customHeight="1">
      <c r="B110" s="27" t="s">
        <v>817</v>
      </c>
      <c r="C110" s="313">
        <v>3174</v>
      </c>
      <c r="D110" s="313">
        <v>6970</v>
      </c>
      <c r="E110" s="313">
        <f>SUM(E111:E118)</f>
        <v>141153.058</v>
      </c>
      <c r="F110" s="313">
        <f>SUM(F111:F118)</f>
        <v>497</v>
      </c>
      <c r="G110" s="313">
        <f>SUM(G111:G118)</f>
        <v>10027</v>
      </c>
      <c r="H110" s="313">
        <f>SUM(H111:H118)</f>
        <v>13497.776000000002</v>
      </c>
      <c r="I110" s="464"/>
      <c r="K110" s="27" t="s">
        <v>817</v>
      </c>
      <c r="L110" s="26">
        <f aca="true" t="shared" si="0" ref="L110:R110">SUM(L111:L118)</f>
        <v>886</v>
      </c>
      <c r="M110" s="26">
        <f t="shared" si="0"/>
        <v>4334.372</v>
      </c>
      <c r="N110" s="26">
        <f t="shared" si="0"/>
        <v>66</v>
      </c>
      <c r="O110" s="26">
        <f t="shared" si="0"/>
        <v>89</v>
      </c>
      <c r="P110" s="26">
        <f t="shared" si="0"/>
        <v>0</v>
      </c>
      <c r="Q110" s="26">
        <f t="shared" si="0"/>
        <v>7163</v>
      </c>
      <c r="R110" s="26">
        <f t="shared" si="0"/>
        <v>125793</v>
      </c>
    </row>
    <row r="111" spans="2:18" ht="13.5" customHeight="1">
      <c r="B111" s="309" t="s">
        <v>348</v>
      </c>
      <c r="C111" s="634">
        <v>2845</v>
      </c>
      <c r="D111" s="634">
        <v>6233</v>
      </c>
      <c r="E111" s="634">
        <v>29704</v>
      </c>
      <c r="F111" s="634">
        <v>91</v>
      </c>
      <c r="G111" s="634">
        <v>1585</v>
      </c>
      <c r="H111" s="634">
        <v>2007</v>
      </c>
      <c r="I111" s="9"/>
      <c r="K111" s="309" t="s">
        <v>348</v>
      </c>
      <c r="L111" s="641">
        <v>207</v>
      </c>
      <c r="M111" s="641">
        <v>805</v>
      </c>
      <c r="N111" s="641">
        <v>16</v>
      </c>
      <c r="O111" s="641">
        <v>21</v>
      </c>
      <c r="P111" s="641"/>
      <c r="Q111" s="641">
        <v>1774</v>
      </c>
      <c r="R111" s="641">
        <v>31032</v>
      </c>
    </row>
    <row r="112" spans="2:18" ht="13.5" customHeight="1">
      <c r="B112" s="309" t="s">
        <v>210</v>
      </c>
      <c r="C112" s="602"/>
      <c r="D112" s="602"/>
      <c r="E112" s="602"/>
      <c r="F112" s="602"/>
      <c r="G112" s="602"/>
      <c r="H112" s="602"/>
      <c r="I112" s="9"/>
      <c r="K112" s="309" t="s">
        <v>210</v>
      </c>
      <c r="L112" s="825"/>
      <c r="M112" s="825"/>
      <c r="N112" s="825"/>
      <c r="O112" s="825"/>
      <c r="P112" s="825"/>
      <c r="Q112" s="825"/>
      <c r="R112" s="825"/>
    </row>
    <row r="113" spans="2:18" ht="13.5" customHeight="1">
      <c r="B113" s="309" t="s">
        <v>349</v>
      </c>
      <c r="C113" s="634">
        <v>2982</v>
      </c>
      <c r="D113" s="634">
        <v>6584</v>
      </c>
      <c r="E113" s="634">
        <v>31511.9</v>
      </c>
      <c r="F113" s="634">
        <v>113</v>
      </c>
      <c r="G113" s="634">
        <v>2788</v>
      </c>
      <c r="H113" s="634">
        <v>3731.618</v>
      </c>
      <c r="I113" s="9"/>
      <c r="K113" s="309" t="s">
        <v>349</v>
      </c>
      <c r="L113" s="641">
        <v>251</v>
      </c>
      <c r="M113" s="641">
        <v>966</v>
      </c>
      <c r="N113" s="641">
        <v>16</v>
      </c>
      <c r="O113" s="641">
        <v>22</v>
      </c>
      <c r="P113" s="641"/>
      <c r="Q113" s="641">
        <v>1788</v>
      </c>
      <c r="R113" s="641">
        <v>31314</v>
      </c>
    </row>
    <row r="114" spans="2:18" ht="13.5" customHeight="1">
      <c r="B114" s="309" t="s">
        <v>212</v>
      </c>
      <c r="C114" s="572"/>
      <c r="D114" s="572"/>
      <c r="E114" s="572"/>
      <c r="F114" s="572"/>
      <c r="G114" s="572"/>
      <c r="H114" s="572"/>
      <c r="I114" s="9"/>
      <c r="K114" s="309" t="s">
        <v>212</v>
      </c>
      <c r="L114" s="742"/>
      <c r="M114" s="742"/>
      <c r="N114" s="742"/>
      <c r="O114" s="742"/>
      <c r="P114" s="742"/>
      <c r="Q114" s="742"/>
      <c r="R114" s="742"/>
    </row>
    <row r="115" spans="2:18" ht="13.5" customHeight="1">
      <c r="B115" s="309" t="s">
        <v>350</v>
      </c>
      <c r="C115" s="634">
        <v>3081</v>
      </c>
      <c r="D115" s="634">
        <v>6715</v>
      </c>
      <c r="E115" s="634">
        <v>33947</v>
      </c>
      <c r="F115" s="634">
        <v>137</v>
      </c>
      <c r="G115" s="634">
        <v>2615</v>
      </c>
      <c r="H115" s="634">
        <v>3570</v>
      </c>
      <c r="I115" s="9"/>
      <c r="K115" s="309" t="s">
        <v>350</v>
      </c>
      <c r="L115" s="641">
        <v>198</v>
      </c>
      <c r="M115" s="641">
        <v>807</v>
      </c>
      <c r="N115" s="641">
        <v>17</v>
      </c>
      <c r="O115" s="641">
        <v>23</v>
      </c>
      <c r="P115" s="641"/>
      <c r="Q115" s="641">
        <v>1799</v>
      </c>
      <c r="R115" s="641">
        <v>31656</v>
      </c>
    </row>
    <row r="116" spans="2:18" ht="13.5" customHeight="1">
      <c r="B116" s="309" t="s">
        <v>214</v>
      </c>
      <c r="C116" s="572"/>
      <c r="D116" s="634"/>
      <c r="E116" s="572"/>
      <c r="F116" s="572"/>
      <c r="G116" s="572"/>
      <c r="H116" s="572"/>
      <c r="I116" s="9"/>
      <c r="K116" s="309" t="s">
        <v>214</v>
      </c>
      <c r="L116" s="742"/>
      <c r="M116" s="742"/>
      <c r="N116" s="742"/>
      <c r="O116" s="742"/>
      <c r="P116" s="742"/>
      <c r="Q116" s="742"/>
      <c r="R116" s="742"/>
    </row>
    <row r="117" spans="2:18" ht="13.5" customHeight="1">
      <c r="B117" s="309" t="s">
        <v>351</v>
      </c>
      <c r="C117" s="634">
        <v>3174</v>
      </c>
      <c r="D117" s="634">
        <v>6970</v>
      </c>
      <c r="E117" s="634">
        <v>45990.158</v>
      </c>
      <c r="F117" s="634">
        <v>156</v>
      </c>
      <c r="G117" s="634">
        <v>3039</v>
      </c>
      <c r="H117" s="634">
        <v>4189.158</v>
      </c>
      <c r="I117" s="9"/>
      <c r="K117" s="309" t="s">
        <v>351</v>
      </c>
      <c r="L117" s="641">
        <v>230</v>
      </c>
      <c r="M117" s="641">
        <v>1756.372</v>
      </c>
      <c r="N117" s="641">
        <v>17</v>
      </c>
      <c r="O117" s="641">
        <v>23</v>
      </c>
      <c r="P117" s="641"/>
      <c r="Q117" s="641">
        <v>1802</v>
      </c>
      <c r="R117" s="641">
        <v>31791</v>
      </c>
    </row>
    <row r="118" spans="2:18" ht="13.5" customHeight="1">
      <c r="B118" s="309" t="s">
        <v>216</v>
      </c>
      <c r="C118" s="572"/>
      <c r="D118" s="634"/>
      <c r="E118" s="572"/>
      <c r="F118" s="572"/>
      <c r="G118" s="572"/>
      <c r="H118" s="572"/>
      <c r="I118" s="9"/>
      <c r="K118" s="309" t="s">
        <v>216</v>
      </c>
      <c r="L118" s="742"/>
      <c r="M118" s="742"/>
      <c r="N118" s="742"/>
      <c r="O118" s="742"/>
      <c r="P118" s="742"/>
      <c r="Q118" s="742"/>
      <c r="R118" s="742"/>
    </row>
    <row r="119" spans="2:18" ht="13.5" customHeight="1">
      <c r="B119" s="27" t="s">
        <v>818</v>
      </c>
      <c r="C119" s="24"/>
      <c r="D119" s="314"/>
      <c r="E119" s="24"/>
      <c r="F119" s="24"/>
      <c r="G119" s="24"/>
      <c r="H119" s="24"/>
      <c r="I119" s="9"/>
      <c r="K119" s="27" t="s">
        <v>818</v>
      </c>
      <c r="L119" s="464"/>
      <c r="M119" s="464"/>
      <c r="N119" s="464"/>
      <c r="O119" s="464"/>
      <c r="P119" s="464"/>
      <c r="Q119" s="464"/>
      <c r="R119" s="464"/>
    </row>
    <row r="120" spans="2:18" ht="13.5" customHeight="1">
      <c r="B120" s="309" t="s">
        <v>348</v>
      </c>
      <c r="C120" s="634">
        <v>2854</v>
      </c>
      <c r="D120" s="634">
        <v>6932</v>
      </c>
      <c r="E120" s="634">
        <v>44777</v>
      </c>
      <c r="F120" s="634">
        <v>138</v>
      </c>
      <c r="G120" s="634">
        <v>2002</v>
      </c>
      <c r="H120" s="634">
        <v>3125.709</v>
      </c>
      <c r="I120" s="9"/>
      <c r="K120" s="309" t="s">
        <v>348</v>
      </c>
      <c r="L120" s="634">
        <v>159</v>
      </c>
      <c r="M120" s="634">
        <v>630.781</v>
      </c>
      <c r="N120" s="641">
        <v>16</v>
      </c>
      <c r="O120" s="641">
        <v>25</v>
      </c>
      <c r="P120" s="641"/>
      <c r="Q120" s="641">
        <v>1787</v>
      </c>
      <c r="R120" s="641">
        <v>29019</v>
      </c>
    </row>
    <row r="121" spans="2:18" ht="13.5" customHeight="1" thickBot="1">
      <c r="B121" s="309" t="s">
        <v>210</v>
      </c>
      <c r="C121" s="572"/>
      <c r="D121" s="674"/>
      <c r="E121" s="572"/>
      <c r="F121" s="572"/>
      <c r="G121" s="572"/>
      <c r="H121" s="572"/>
      <c r="I121" s="9"/>
      <c r="K121" s="309" t="s">
        <v>210</v>
      </c>
      <c r="L121" s="870"/>
      <c r="M121" s="870"/>
      <c r="N121" s="742"/>
      <c r="O121" s="742"/>
      <c r="P121" s="742"/>
      <c r="Q121" s="742"/>
      <c r="R121" s="742"/>
    </row>
    <row r="122" spans="2:18" ht="21" customHeight="1">
      <c r="B122" s="388" t="s">
        <v>819</v>
      </c>
      <c r="C122" s="672">
        <f aca="true" t="shared" si="1" ref="C122:H122">(C120-C117)/C117*100</f>
        <v>-10.081915563957152</v>
      </c>
      <c r="D122" s="643">
        <f t="shared" si="1"/>
        <v>-0.5451936872309899</v>
      </c>
      <c r="E122" s="643">
        <f t="shared" si="1"/>
        <v>-2.6378643882893447</v>
      </c>
      <c r="F122" s="643">
        <f t="shared" si="1"/>
        <v>-11.538461538461538</v>
      </c>
      <c r="G122" s="643">
        <f t="shared" si="1"/>
        <v>-34.12306679828891</v>
      </c>
      <c r="H122" s="643">
        <f t="shared" si="1"/>
        <v>-25.38574577516533</v>
      </c>
      <c r="I122" s="9"/>
      <c r="K122" s="388" t="s">
        <v>819</v>
      </c>
      <c r="L122" s="672">
        <f aca="true" t="shared" si="2" ref="L122:R122">(L120-L117)/L117*100</f>
        <v>-30.869565217391305</v>
      </c>
      <c r="M122" s="643">
        <f t="shared" si="2"/>
        <v>-64.08613892728876</v>
      </c>
      <c r="N122" s="643">
        <f t="shared" si="2"/>
        <v>-5.88235294117647</v>
      </c>
      <c r="O122" s="643">
        <f t="shared" si="2"/>
        <v>8.695652173913043</v>
      </c>
      <c r="P122" s="643" t="e">
        <f t="shared" si="2"/>
        <v>#DIV/0!</v>
      </c>
      <c r="Q122" s="643">
        <f t="shared" si="2"/>
        <v>-0.8324084350721421</v>
      </c>
      <c r="R122" s="643">
        <f t="shared" si="2"/>
        <v>-8.719448900632255</v>
      </c>
    </row>
    <row r="123" spans="2:18" ht="21" customHeight="1" thickBot="1">
      <c r="B123" s="459" t="s">
        <v>820</v>
      </c>
      <c r="C123" s="676"/>
      <c r="D123" s="644"/>
      <c r="E123" s="644"/>
      <c r="F123" s="644"/>
      <c r="G123" s="644"/>
      <c r="H123" s="644"/>
      <c r="K123" s="486" t="s">
        <v>820</v>
      </c>
      <c r="L123" s="676"/>
      <c r="M123" s="644"/>
      <c r="N123" s="644"/>
      <c r="O123" s="644"/>
      <c r="P123" s="644"/>
      <c r="Q123" s="644"/>
      <c r="R123" s="644"/>
    </row>
    <row r="124" spans="2:18" ht="21" customHeight="1">
      <c r="B124" s="388" t="s">
        <v>821</v>
      </c>
      <c r="C124" s="672">
        <f aca="true" t="shared" si="3" ref="C124:H124">(C120-C111)/C111*100</f>
        <v>0.3163444639718805</v>
      </c>
      <c r="D124" s="643">
        <f t="shared" si="3"/>
        <v>11.21450344938232</v>
      </c>
      <c r="E124" s="643">
        <f t="shared" si="3"/>
        <v>50.74400754107191</v>
      </c>
      <c r="F124" s="643">
        <f t="shared" si="3"/>
        <v>51.64835164835166</v>
      </c>
      <c r="G124" s="643">
        <f t="shared" si="3"/>
        <v>26.309148264984227</v>
      </c>
      <c r="H124" s="643">
        <f t="shared" si="3"/>
        <v>55.74035874439461</v>
      </c>
      <c r="K124" s="388" t="s">
        <v>821</v>
      </c>
      <c r="L124" s="672">
        <f aca="true" t="shared" si="4" ref="L124:R124">(L120-L111)/L111*100</f>
        <v>-23.18840579710145</v>
      </c>
      <c r="M124" s="643">
        <f t="shared" si="4"/>
        <v>-21.64211180124224</v>
      </c>
      <c r="N124" s="793">
        <f t="shared" si="4"/>
        <v>0</v>
      </c>
      <c r="O124" s="643">
        <f t="shared" si="4"/>
        <v>19.047619047619047</v>
      </c>
      <c r="P124" s="643" t="e">
        <f t="shared" si="4"/>
        <v>#DIV/0!</v>
      </c>
      <c r="Q124" s="643">
        <f t="shared" si="4"/>
        <v>0.7328072153325818</v>
      </c>
      <c r="R124" s="643">
        <f t="shared" si="4"/>
        <v>-6.486852281515855</v>
      </c>
    </row>
    <row r="125" spans="2:18" ht="21" customHeight="1" thickBot="1">
      <c r="B125" s="459" t="s">
        <v>822</v>
      </c>
      <c r="C125" s="676"/>
      <c r="D125" s="644"/>
      <c r="E125" s="644"/>
      <c r="F125" s="644"/>
      <c r="G125" s="644"/>
      <c r="H125" s="644"/>
      <c r="K125" s="486" t="s">
        <v>822</v>
      </c>
      <c r="L125" s="676"/>
      <c r="M125" s="644"/>
      <c r="N125" s="650"/>
      <c r="O125" s="644"/>
      <c r="P125" s="644"/>
      <c r="Q125" s="644"/>
      <c r="R125" s="644"/>
    </row>
    <row r="126" spans="2:18" ht="18" customHeight="1">
      <c r="B126" s="335" t="s">
        <v>823</v>
      </c>
      <c r="K126" s="335" t="s">
        <v>823</v>
      </c>
      <c r="L126" s="336"/>
      <c r="M126" s="319"/>
      <c r="N126" s="487"/>
      <c r="O126" s="319"/>
      <c r="P126" s="319"/>
      <c r="Q126" s="319"/>
      <c r="R126" s="319"/>
    </row>
    <row r="127" spans="2:11" ht="18" customHeight="1">
      <c r="B127" s="488" t="s">
        <v>824</v>
      </c>
      <c r="K127" s="335" t="s">
        <v>825</v>
      </c>
    </row>
    <row r="128" spans="2:11" ht="18" customHeight="1">
      <c r="B128" s="489" t="s">
        <v>826</v>
      </c>
      <c r="K128" s="490"/>
    </row>
    <row r="129" spans="2:18" ht="19.5" customHeight="1">
      <c r="B129" s="339" t="s">
        <v>827</v>
      </c>
      <c r="C129" s="339"/>
      <c r="D129" s="339"/>
      <c r="E129" s="339"/>
      <c r="F129" s="339"/>
      <c r="G129" s="339"/>
      <c r="H129" s="339"/>
      <c r="K129" s="339" t="s">
        <v>828</v>
      </c>
      <c r="L129" s="339"/>
      <c r="M129" s="339"/>
      <c r="N129" s="339"/>
      <c r="O129" s="339"/>
      <c r="P129" s="339"/>
      <c r="Q129" s="339"/>
      <c r="R129" s="339"/>
    </row>
  </sheetData>
  <mergeCells count="388">
    <mergeCell ref="R117:R118"/>
    <mergeCell ref="N117:N118"/>
    <mergeCell ref="O117:O118"/>
    <mergeCell ref="P117:P118"/>
    <mergeCell ref="Q117:Q118"/>
    <mergeCell ref="G117:G118"/>
    <mergeCell ref="H117:H118"/>
    <mergeCell ref="L117:L118"/>
    <mergeCell ref="M117:M118"/>
    <mergeCell ref="C117:C118"/>
    <mergeCell ref="D117:D118"/>
    <mergeCell ref="E117:E118"/>
    <mergeCell ref="F117:F118"/>
    <mergeCell ref="O115:O116"/>
    <mergeCell ref="P115:P116"/>
    <mergeCell ref="Q115:Q116"/>
    <mergeCell ref="R115:R116"/>
    <mergeCell ref="R113:R114"/>
    <mergeCell ref="C115:C116"/>
    <mergeCell ref="D115:D116"/>
    <mergeCell ref="E115:E116"/>
    <mergeCell ref="F115:F116"/>
    <mergeCell ref="G115:G116"/>
    <mergeCell ref="H115:H116"/>
    <mergeCell ref="L115:L116"/>
    <mergeCell ref="M115:M116"/>
    <mergeCell ref="N115:N116"/>
    <mergeCell ref="N113:N114"/>
    <mergeCell ref="O113:O114"/>
    <mergeCell ref="P113:P114"/>
    <mergeCell ref="Q113:Q114"/>
    <mergeCell ref="G113:G114"/>
    <mergeCell ref="H113:H114"/>
    <mergeCell ref="L113:L114"/>
    <mergeCell ref="M113:M114"/>
    <mergeCell ref="C113:C114"/>
    <mergeCell ref="D113:D114"/>
    <mergeCell ref="E113:E114"/>
    <mergeCell ref="F113:F114"/>
    <mergeCell ref="R111:R112"/>
    <mergeCell ref="N111:N112"/>
    <mergeCell ref="O111:O112"/>
    <mergeCell ref="P111:P112"/>
    <mergeCell ref="Q111:Q112"/>
    <mergeCell ref="G111:G112"/>
    <mergeCell ref="H111:H112"/>
    <mergeCell ref="L111:L112"/>
    <mergeCell ref="M111:M112"/>
    <mergeCell ref="C111:C112"/>
    <mergeCell ref="D111:D112"/>
    <mergeCell ref="E111:E112"/>
    <mergeCell ref="F111:F112"/>
    <mergeCell ref="F100:F101"/>
    <mergeCell ref="G100:G101"/>
    <mergeCell ref="H100:H101"/>
    <mergeCell ref="C108:C109"/>
    <mergeCell ref="D108:D109"/>
    <mergeCell ref="E108:E109"/>
    <mergeCell ref="F108:F109"/>
    <mergeCell ref="G108:G109"/>
    <mergeCell ref="H108:H109"/>
    <mergeCell ref="C100:C101"/>
    <mergeCell ref="D100:D101"/>
    <mergeCell ref="B100:B101"/>
    <mergeCell ref="E100:E101"/>
    <mergeCell ref="O106:O107"/>
    <mergeCell ref="C106:C107"/>
    <mergeCell ref="D106:D107"/>
    <mergeCell ref="E106:E107"/>
    <mergeCell ref="F106:F107"/>
    <mergeCell ref="G102:G103"/>
    <mergeCell ref="H102:H103"/>
    <mergeCell ref="P106:P107"/>
    <mergeCell ref="Q106:Q107"/>
    <mergeCell ref="R106:R107"/>
    <mergeCell ref="G106:G107"/>
    <mergeCell ref="H106:H107"/>
    <mergeCell ref="L106:L107"/>
    <mergeCell ref="M106:M107"/>
    <mergeCell ref="G120:G121"/>
    <mergeCell ref="H120:H121"/>
    <mergeCell ref="L120:L121"/>
    <mergeCell ref="M120:M121"/>
    <mergeCell ref="C120:C121"/>
    <mergeCell ref="D120:D121"/>
    <mergeCell ref="E120:E121"/>
    <mergeCell ref="F120:F121"/>
    <mergeCell ref="R102:R103"/>
    <mergeCell ref="N102:N103"/>
    <mergeCell ref="O102:O103"/>
    <mergeCell ref="P102:P103"/>
    <mergeCell ref="Q102:Q103"/>
    <mergeCell ref="L102:L103"/>
    <mergeCell ref="M102:M103"/>
    <mergeCell ref="C102:C103"/>
    <mergeCell ref="D102:D103"/>
    <mergeCell ref="E102:E103"/>
    <mergeCell ref="F102:F103"/>
    <mergeCell ref="R96:R97"/>
    <mergeCell ref="N96:N97"/>
    <mergeCell ref="O96:O97"/>
    <mergeCell ref="P96:P97"/>
    <mergeCell ref="Q96:Q97"/>
    <mergeCell ref="G96:G97"/>
    <mergeCell ref="H96:H97"/>
    <mergeCell ref="L96:L97"/>
    <mergeCell ref="M96:M97"/>
    <mergeCell ref="C96:C97"/>
    <mergeCell ref="D96:D97"/>
    <mergeCell ref="E96:E97"/>
    <mergeCell ref="F96:F97"/>
    <mergeCell ref="R104:R105"/>
    <mergeCell ref="N104:N105"/>
    <mergeCell ref="O104:O105"/>
    <mergeCell ref="P120:P121"/>
    <mergeCell ref="Q104:Q105"/>
    <mergeCell ref="N120:N121"/>
    <mergeCell ref="O120:O121"/>
    <mergeCell ref="Q120:Q121"/>
    <mergeCell ref="R120:R121"/>
    <mergeCell ref="N106:N107"/>
    <mergeCell ref="G104:G105"/>
    <mergeCell ref="H104:H105"/>
    <mergeCell ref="C104:C105"/>
    <mergeCell ref="D104:D105"/>
    <mergeCell ref="E104:E105"/>
    <mergeCell ref="F104:F105"/>
    <mergeCell ref="R94:R95"/>
    <mergeCell ref="N94:N95"/>
    <mergeCell ref="O94:O95"/>
    <mergeCell ref="P94:P95"/>
    <mergeCell ref="Q94:Q95"/>
    <mergeCell ref="G94:G95"/>
    <mergeCell ref="H94:H95"/>
    <mergeCell ref="C94:C95"/>
    <mergeCell ref="D94:D95"/>
    <mergeCell ref="E94:E95"/>
    <mergeCell ref="F94:F95"/>
    <mergeCell ref="R89:R90"/>
    <mergeCell ref="N89:N90"/>
    <mergeCell ref="O89:O90"/>
    <mergeCell ref="P89:P90"/>
    <mergeCell ref="Q89:Q90"/>
    <mergeCell ref="G89:G90"/>
    <mergeCell ref="H89:H90"/>
    <mergeCell ref="L89:L90"/>
    <mergeCell ref="M89:M90"/>
    <mergeCell ref="C89:C90"/>
    <mergeCell ref="D89:D90"/>
    <mergeCell ref="E89:E90"/>
    <mergeCell ref="F89:F90"/>
    <mergeCell ref="P87:P88"/>
    <mergeCell ref="Q87:Q88"/>
    <mergeCell ref="R87:R88"/>
    <mergeCell ref="N87:N88"/>
    <mergeCell ref="O87:O88"/>
    <mergeCell ref="L124:L125"/>
    <mergeCell ref="M124:M125"/>
    <mergeCell ref="N124:N125"/>
    <mergeCell ref="O124:O125"/>
    <mergeCell ref="R122:R123"/>
    <mergeCell ref="P124:P125"/>
    <mergeCell ref="Q124:Q125"/>
    <mergeCell ref="R124:R125"/>
    <mergeCell ref="N122:N123"/>
    <mergeCell ref="O122:O123"/>
    <mergeCell ref="P122:P123"/>
    <mergeCell ref="Q122:Q123"/>
    <mergeCell ref="L85:L86"/>
    <mergeCell ref="M85:M86"/>
    <mergeCell ref="L122:L123"/>
    <mergeCell ref="M122:M123"/>
    <mergeCell ref="L87:L88"/>
    <mergeCell ref="M87:M88"/>
    <mergeCell ref="L94:L95"/>
    <mergeCell ref="M94:M95"/>
    <mergeCell ref="L104:L105"/>
    <mergeCell ref="M104:M105"/>
    <mergeCell ref="R83:R84"/>
    <mergeCell ref="N85:N86"/>
    <mergeCell ref="O85:O86"/>
    <mergeCell ref="P85:P86"/>
    <mergeCell ref="Q85:Q86"/>
    <mergeCell ref="R85:R86"/>
    <mergeCell ref="N83:N84"/>
    <mergeCell ref="O83:O84"/>
    <mergeCell ref="L83:L84"/>
    <mergeCell ref="M83:M84"/>
    <mergeCell ref="P78:P79"/>
    <mergeCell ref="Q78:Q79"/>
    <mergeCell ref="N78:N79"/>
    <mergeCell ref="O78:O79"/>
    <mergeCell ref="P83:P84"/>
    <mergeCell ref="Q83:Q84"/>
    <mergeCell ref="R78:R79"/>
    <mergeCell ref="L80:L81"/>
    <mergeCell ref="M80:M81"/>
    <mergeCell ref="N80:N81"/>
    <mergeCell ref="O80:O81"/>
    <mergeCell ref="P80:P81"/>
    <mergeCell ref="Q80:Q81"/>
    <mergeCell ref="R80:R81"/>
    <mergeCell ref="L78:L79"/>
    <mergeCell ref="M78:M79"/>
    <mergeCell ref="P74:P75"/>
    <mergeCell ref="Q74:Q75"/>
    <mergeCell ref="R74:R75"/>
    <mergeCell ref="L76:L77"/>
    <mergeCell ref="M76:M77"/>
    <mergeCell ref="N76:N77"/>
    <mergeCell ref="O76:O77"/>
    <mergeCell ref="P76:P77"/>
    <mergeCell ref="Q76:Q77"/>
    <mergeCell ref="R76:R77"/>
    <mergeCell ref="L74:L75"/>
    <mergeCell ref="M74:M75"/>
    <mergeCell ref="N74:N75"/>
    <mergeCell ref="O74:O75"/>
    <mergeCell ref="P69:P70"/>
    <mergeCell ref="Q69:Q70"/>
    <mergeCell ref="R69:R70"/>
    <mergeCell ref="L71:L72"/>
    <mergeCell ref="M71:M72"/>
    <mergeCell ref="N71:N72"/>
    <mergeCell ref="O71:O72"/>
    <mergeCell ref="P71:P72"/>
    <mergeCell ref="Q71:Q72"/>
    <mergeCell ref="R71:R72"/>
    <mergeCell ref="L69:L70"/>
    <mergeCell ref="M69:M70"/>
    <mergeCell ref="N69:N70"/>
    <mergeCell ref="O69:O70"/>
    <mergeCell ref="P65:P66"/>
    <mergeCell ref="Q65:Q66"/>
    <mergeCell ref="R65:R66"/>
    <mergeCell ref="L67:L68"/>
    <mergeCell ref="M67:M68"/>
    <mergeCell ref="N67:N68"/>
    <mergeCell ref="O67:O68"/>
    <mergeCell ref="P67:P68"/>
    <mergeCell ref="Q67:Q68"/>
    <mergeCell ref="R67:R68"/>
    <mergeCell ref="L65:L66"/>
    <mergeCell ref="M65:M66"/>
    <mergeCell ref="N65:N66"/>
    <mergeCell ref="O65:O66"/>
    <mergeCell ref="K46:K49"/>
    <mergeCell ref="L48:L49"/>
    <mergeCell ref="M48:M49"/>
    <mergeCell ref="N48:N49"/>
    <mergeCell ref="K42:K45"/>
    <mergeCell ref="L42:M43"/>
    <mergeCell ref="Q42:R42"/>
    <mergeCell ref="Q43:R43"/>
    <mergeCell ref="L44:M45"/>
    <mergeCell ref="Q44:R45"/>
    <mergeCell ref="G85:G86"/>
    <mergeCell ref="H85:H86"/>
    <mergeCell ref="C85:C86"/>
    <mergeCell ref="D85:D86"/>
    <mergeCell ref="E85:E86"/>
    <mergeCell ref="F85:F86"/>
    <mergeCell ref="H83:H84"/>
    <mergeCell ref="C83:C84"/>
    <mergeCell ref="D83:D84"/>
    <mergeCell ref="E83:E84"/>
    <mergeCell ref="F83:F84"/>
    <mergeCell ref="A1:I1"/>
    <mergeCell ref="B2:H2"/>
    <mergeCell ref="C42:E43"/>
    <mergeCell ref="F42:H43"/>
    <mergeCell ref="B42:B45"/>
    <mergeCell ref="C44:E45"/>
    <mergeCell ref="F44:H45"/>
    <mergeCell ref="G48:G49"/>
    <mergeCell ref="C48:C49"/>
    <mergeCell ref="D48:D49"/>
    <mergeCell ref="E48:E49"/>
    <mergeCell ref="E69:E70"/>
    <mergeCell ref="C71:C72"/>
    <mergeCell ref="D71:D72"/>
    <mergeCell ref="B46:B49"/>
    <mergeCell ref="C46:C47"/>
    <mergeCell ref="D46:D47"/>
    <mergeCell ref="C69:C70"/>
    <mergeCell ref="D69:D70"/>
    <mergeCell ref="C67:C68"/>
    <mergeCell ref="D67:D68"/>
    <mergeCell ref="D74:D75"/>
    <mergeCell ref="C122:C123"/>
    <mergeCell ref="D122:D123"/>
    <mergeCell ref="E122:E123"/>
    <mergeCell ref="C80:C81"/>
    <mergeCell ref="D80:D81"/>
    <mergeCell ref="E80:E81"/>
    <mergeCell ref="E74:E75"/>
    <mergeCell ref="C76:C77"/>
    <mergeCell ref="D76:D77"/>
    <mergeCell ref="C74:C75"/>
    <mergeCell ref="H48:H49"/>
    <mergeCell ref="D124:D125"/>
    <mergeCell ref="E124:E125"/>
    <mergeCell ref="F124:F125"/>
    <mergeCell ref="G124:G125"/>
    <mergeCell ref="G65:G66"/>
    <mergeCell ref="H65:H66"/>
    <mergeCell ref="F122:F123"/>
    <mergeCell ref="F48:F49"/>
    <mergeCell ref="E67:E68"/>
    <mergeCell ref="F67:F68"/>
    <mergeCell ref="C65:C66"/>
    <mergeCell ref="D65:D66"/>
    <mergeCell ref="E65:E66"/>
    <mergeCell ref="F65:F66"/>
    <mergeCell ref="F69:F70"/>
    <mergeCell ref="G71:G72"/>
    <mergeCell ref="H71:H72"/>
    <mergeCell ref="G67:G68"/>
    <mergeCell ref="H67:H68"/>
    <mergeCell ref="G69:G70"/>
    <mergeCell ref="H69:H70"/>
    <mergeCell ref="E71:E72"/>
    <mergeCell ref="F71:F72"/>
    <mergeCell ref="H76:H77"/>
    <mergeCell ref="G78:G79"/>
    <mergeCell ref="H78:H79"/>
    <mergeCell ref="H74:H75"/>
    <mergeCell ref="G74:G75"/>
    <mergeCell ref="F74:F75"/>
    <mergeCell ref="H124:H125"/>
    <mergeCell ref="C78:C79"/>
    <mergeCell ref="D78:D79"/>
    <mergeCell ref="E78:E79"/>
    <mergeCell ref="G80:G81"/>
    <mergeCell ref="H80:H81"/>
    <mergeCell ref="F78:F79"/>
    <mergeCell ref="C124:C125"/>
    <mergeCell ref="H122:H123"/>
    <mergeCell ref="G122:G123"/>
    <mergeCell ref="F80:F81"/>
    <mergeCell ref="G83:G84"/>
    <mergeCell ref="E76:E77"/>
    <mergeCell ref="F76:F77"/>
    <mergeCell ref="G76:G77"/>
    <mergeCell ref="G87:G88"/>
    <mergeCell ref="H87:H88"/>
    <mergeCell ref="C87:C88"/>
    <mergeCell ref="D87:D88"/>
    <mergeCell ref="E87:E88"/>
    <mergeCell ref="F87:F88"/>
    <mergeCell ref="C92:C93"/>
    <mergeCell ref="D92:D93"/>
    <mergeCell ref="E92:E93"/>
    <mergeCell ref="F92:F93"/>
    <mergeCell ref="G92:G93"/>
    <mergeCell ref="H92:H93"/>
    <mergeCell ref="L92:L93"/>
    <mergeCell ref="M92:M93"/>
    <mergeCell ref="R92:R93"/>
    <mergeCell ref="N42:O43"/>
    <mergeCell ref="N44:O45"/>
    <mergeCell ref="N92:N93"/>
    <mergeCell ref="O92:O93"/>
    <mergeCell ref="P92:P93"/>
    <mergeCell ref="Q92:Q93"/>
    <mergeCell ref="O48:O49"/>
    <mergeCell ref="Q48:Q49"/>
    <mergeCell ref="R48:R49"/>
    <mergeCell ref="C98:C99"/>
    <mergeCell ref="D98:D99"/>
    <mergeCell ref="E98:E99"/>
    <mergeCell ref="F98:F99"/>
    <mergeCell ref="G98:G99"/>
    <mergeCell ref="H98:H99"/>
    <mergeCell ref="L98:L99"/>
    <mergeCell ref="M98:M99"/>
    <mergeCell ref="R98:R99"/>
    <mergeCell ref="N98:N99"/>
    <mergeCell ref="O98:O99"/>
    <mergeCell ref="P98:P99"/>
    <mergeCell ref="Q98:Q99"/>
    <mergeCell ref="P108:P109"/>
    <mergeCell ref="Q108:Q109"/>
    <mergeCell ref="R108:R109"/>
    <mergeCell ref="L108:L109"/>
    <mergeCell ref="M108:M109"/>
    <mergeCell ref="N108:N109"/>
    <mergeCell ref="O108:O10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2009-05-04T09:15:01Z</cp:lastPrinted>
  <dcterms:created xsi:type="dcterms:W3CDTF">2003-05-13T02:19:39Z</dcterms:created>
  <dcterms:modified xsi:type="dcterms:W3CDTF">2009-05-04T09:15:36Z</dcterms:modified>
  <cp:category/>
  <cp:version/>
  <cp:contentType/>
  <cp:contentStatus/>
</cp:coreProperties>
</file>