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'工商登記'!$A$1:$G$133</definedName>
    <definedName name="_xlnm.Print_Area" localSheetId="9">'火災防護'!$A$1:$I$128</definedName>
    <definedName name="_xlnm.Print_Area" localSheetId="8">'交通事故'!$A$1:$L$130</definedName>
    <definedName name="_xlnm.Print_Area" localSheetId="7">'保安防衛'!$A$1:$R$61</definedName>
    <definedName name="_xlnm.Print_Area" localSheetId="6">'稅捐表'!$A$1:$K$130</definedName>
    <definedName name="_xlnm.Print_Area" localSheetId="11">'總樓板面積'!$A$1:$J$131</definedName>
    <definedName name="_xlnm.Print_Area" localSheetId="12">'觀光人次'!$A$1:$K$125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03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<sst xmlns="http://schemas.openxmlformats.org/spreadsheetml/2006/main" count="2116" uniqueCount="587">
  <si>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</si>
  <si>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</si>
  <si>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</si>
  <si>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</si>
  <si>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</si>
  <si>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</si>
  <si>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</si>
  <si>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</si>
  <si>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</si>
  <si>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</si>
  <si>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</si>
  <si>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</si>
  <si>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</si>
  <si>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</si>
  <si>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</si>
  <si>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</si>
  <si>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</si>
  <si>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</si>
  <si>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</si>
  <si>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</si>
  <si>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</si>
  <si>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</si>
  <si>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</si>
  <si>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</si>
  <si>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</si>
  <si>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</si>
  <si>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</si>
  <si>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</si>
  <si>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</si>
  <si>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</si>
  <si>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</si>
  <si>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</si>
  <si>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</si>
  <si>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</si>
  <si>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</si>
  <si>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</si>
  <si>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</si>
  <si>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</si>
  <si>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</si>
  <si>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</si>
  <si>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</si>
  <si>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</si>
  <si>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</si>
  <si>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</si>
  <si>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</si>
  <si>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</si>
  <si>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</si>
  <si>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</si>
  <si>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</si>
  <si>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</si>
  <si>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</si>
  <si>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</si>
  <si>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</si>
  <si>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</si>
  <si>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</si>
  <si>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</si>
  <si>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</si>
  <si>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</si>
  <si>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</si>
  <si>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</si>
  <si>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</si>
  <si>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</si>
  <si>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</si>
  <si>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</si>
  <si>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</si>
  <si>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</si>
  <si>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</si>
  <si>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</si>
  <si>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</si>
  <si>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</si>
  <si>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</si>
  <si>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</si>
  <si>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</si>
  <si>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</si>
  <si>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</si>
  <si>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</si>
  <si>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</si>
  <si>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</si>
  <si>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</si>
  <si>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</si>
  <si>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</si>
  <si>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</si>
  <si>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</si>
  <si>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</si>
  <si>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</si>
  <si>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</si>
  <si>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</si>
  <si>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</si>
  <si>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</si>
  <si>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</si>
  <si>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</si>
  <si>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</si>
  <si>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</si>
  <si>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</si>
  <si>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</si>
  <si>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</si>
  <si>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</si>
  <si>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</si>
  <si>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</si>
  <si>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</si>
  <si>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</si>
  <si>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</si>
  <si>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</si>
  <si>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</si>
  <si>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</si>
  <si>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</si>
  <si>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</si>
  <si>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</si>
  <si>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</si>
  <si>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</si>
  <si>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</si>
  <si>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</si>
  <si>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</si>
  <si>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</si>
  <si>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</si>
  <si>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</si>
  <si>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</si>
  <si>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</si>
  <si>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</si>
  <si>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</si>
  <si>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</si>
  <si>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</si>
  <si>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</si>
  <si>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</si>
  <si>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</si>
  <si>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</si>
  <si>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</si>
  <si>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</si>
  <si>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</si>
  <si>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</si>
  <si>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</si>
  <si>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</si>
  <si>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</si>
  <si>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</si>
  <si>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</si>
  <si>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</si>
  <si>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</si>
  <si>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</si>
  <si>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</si>
  <si>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</si>
  <si>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</si>
  <si>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</si>
  <si>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</si>
  <si>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</si>
  <si>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</si>
  <si>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</si>
  <si>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</si>
  <si>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</si>
  <si>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</si>
  <si>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</si>
  <si>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</si>
  <si>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</si>
  <si>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</si>
  <si>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</si>
  <si>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</si>
  <si>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</si>
  <si>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</si>
  <si>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</si>
  <si>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</si>
  <si>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</si>
  <si>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</si>
  <si>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</si>
  <si>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</si>
  <si>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</si>
  <si>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</si>
  <si>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</si>
  <si>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</si>
  <si>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</si>
  <si>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</si>
  <si>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</si>
  <si>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</si>
  <si>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</si>
  <si>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</si>
  <si>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</si>
  <si>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</si>
  <si>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</si>
  <si>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</si>
  <si>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</si>
  <si>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</si>
  <si>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</si>
  <si>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</si>
  <si>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</si>
  <si>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</si>
  <si>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</si>
  <si>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</si>
  <si>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</si>
  <si>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</si>
  <si>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</si>
  <si>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</si>
  <si>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</si>
  <si>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</si>
  <si>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</si>
  <si>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</si>
  <si>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</si>
  <si>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</si>
  <si>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</si>
  <si>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</si>
  <si>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</si>
  <si>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</si>
  <si>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</si>
  <si>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</si>
  <si>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</si>
  <si>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</si>
  <si>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</si>
  <si>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</si>
  <si>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</si>
  <si>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</si>
  <si>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</si>
  <si>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</si>
  <si>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</si>
  <si>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</si>
  <si>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</si>
  <si>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</si>
  <si>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--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</si>
  <si>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</si>
  <si>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</si>
  <si>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</si>
  <si>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</si>
  <si>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</si>
  <si>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</si>
  <si>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</si>
  <si>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</si>
  <si>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</si>
  <si>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</si>
  <si>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</si>
  <si>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</si>
  <si>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</si>
  <si>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</si>
  <si>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</si>
  <si>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</si>
  <si>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</si>
  <si>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</si>
  <si>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</si>
  <si>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</si>
  <si>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</si>
  <si>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</si>
  <si>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</si>
  <si>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</si>
  <si>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</si>
  <si>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</si>
  <si>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</si>
  <si>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</si>
  <si>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</si>
  <si>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</si>
  <si>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</si>
  <si>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</si>
  <si>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</si>
  <si>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</si>
  <si>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</si>
  <si>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</si>
  <si>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</si>
  <si>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</si>
  <si>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</si>
  <si>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</si>
  <si>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</si>
  <si>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</si>
  <si>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</si>
  <si>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</si>
  <si>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</si>
  <si>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</si>
  <si>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</si>
  <si>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</si>
  <si>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</si>
  <si>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</si>
  <si>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</si>
  <si>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</si>
  <si>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</si>
  <si>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</si>
  <si>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</si>
  <si>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</si>
  <si>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</si>
  <si>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</si>
  <si>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</si>
  <si>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</si>
  <si>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</si>
  <si>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</si>
  <si>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</si>
  <si>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</si>
  <si>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</si>
  <si>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</si>
  <si>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</si>
  <si>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</si>
  <si>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</si>
  <si>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</si>
  <si>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</si>
  <si>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</si>
  <si>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</si>
  <si>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</si>
  <si>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</si>
  <si>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</si>
  <si>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</si>
  <si>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</si>
  <si>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</si>
  <si>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</si>
  <si>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</si>
  <si>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</si>
  <si>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</si>
  <si>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</si>
  <si>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</si>
  <si>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</si>
  <si>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</si>
  <si>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</si>
  <si>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</si>
  <si>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</si>
  <si>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</si>
  <si>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</si>
  <si>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</si>
  <si>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</si>
  <si>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</si>
  <si>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</si>
  <si>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</si>
  <si>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</si>
  <si>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</si>
  <si>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</si>
  <si>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</si>
  <si>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</si>
  <si>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</si>
  <si>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</si>
  <si>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</si>
  <si>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</si>
  <si>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</si>
  <si>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</si>
  <si>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</si>
  <si>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</si>
  <si>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</si>
  <si>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</si>
  <si>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</si>
  <si>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</si>
  <si>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</si>
  <si>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</si>
  <si>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</si>
  <si>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</si>
  <si>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</si>
  <si>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</si>
  <si>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</si>
  <si>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</si>
  <si>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</si>
  <si>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</si>
  <si>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</si>
  <si>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</si>
  <si>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</si>
  <si>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</si>
  <si>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</si>
  <si>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</si>
  <si>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</si>
  <si>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</si>
  <si>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</si>
  <si>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</si>
  <si>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</si>
  <si>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</si>
  <si>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</si>
  <si>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</si>
  <si>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</si>
  <si>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</si>
  <si>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</si>
  <si>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</si>
  <si>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</si>
  <si>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</si>
  <si>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</si>
  <si>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</si>
  <si>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</si>
  <si>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</si>
  <si>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</si>
  <si>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</si>
  <si>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</si>
  <si>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</si>
  <si>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</si>
  <si>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</si>
  <si>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</si>
  <si>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</si>
  <si>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</si>
  <si>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</si>
  <si>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</si>
  <si>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</si>
  <si>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</si>
  <si>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</si>
  <si>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</si>
  <si>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</si>
  <si>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</si>
  <si>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</si>
  <si>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</si>
  <si>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</si>
  <si>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</si>
  <si>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</si>
  <si>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</si>
  <si>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</si>
  <si>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</si>
  <si>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</si>
  <si>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</si>
  <si>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</si>
  <si>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</si>
  <si>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</si>
  <si>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</si>
  <si>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</si>
  <si>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</si>
  <si>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</si>
  <si>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</si>
  <si>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</si>
  <si>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</si>
  <si>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</si>
  <si>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</si>
  <si>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</si>
  <si>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</si>
  <si>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</si>
  <si>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</si>
  <si>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</si>
  <si>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</si>
  <si>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</si>
  <si>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</si>
  <si>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</si>
  <si>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</si>
  <si>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</si>
  <si>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</si>
  <si>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</si>
  <si>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</si>
  <si>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</si>
  <si>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</si>
  <si>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</si>
  <si>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</si>
  <si>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</si>
  <si>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</si>
  <si>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</si>
  <si>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</si>
  <si>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</si>
  <si>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</si>
  <si>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</si>
  <si>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</si>
  <si>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</si>
  <si>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</si>
  <si>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</si>
  <si>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</si>
  <si>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</si>
  <si>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</si>
  <si>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</si>
  <si>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</si>
  <si>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</si>
  <si>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</si>
  <si>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</si>
  <si>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</si>
  <si>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</si>
  <si>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</si>
  <si>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</si>
  <si>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</si>
  <si>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</si>
  <si>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</si>
  <si>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</si>
  <si>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</si>
  <si>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</si>
  <si>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</si>
  <si>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</si>
  <si>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</si>
  <si>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</si>
  <si>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</si>
  <si>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</si>
  <si>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</si>
  <si>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</si>
  <si>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</si>
  <si>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</si>
  <si>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</si>
  <si>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</si>
  <si>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</si>
  <si>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</si>
  <si>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</si>
  <si>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</si>
  <si>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</si>
  <si>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</si>
  <si>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</si>
  <si>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</si>
  <si>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</si>
  <si>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</si>
  <si>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</si>
  <si>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</si>
  <si>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</si>
  <si>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</si>
  <si>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</si>
  <si>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</si>
  <si>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</si>
  <si>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</si>
  <si>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</si>
  <si>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</si>
  <si>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</si>
  <si>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</si>
  <si>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</si>
  <si>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</si>
  <si>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</si>
  <si>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</si>
  <si>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</si>
  <si>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</si>
  <si>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</si>
  <si>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</si>
  <si>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</si>
  <si>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</si>
  <si>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</si>
  <si>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</si>
  <si>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</si>
  <si>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</si>
  <si>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</si>
  <si>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</si>
  <si>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</si>
  <si>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</si>
  <si>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</si>
  <si>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</si>
  <si>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</si>
  <si>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</si>
  <si>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</si>
  <si>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</si>
  <si>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</si>
  <si>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</si>
  <si>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</si>
  <si>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</si>
  <si>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</si>
  <si>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</si>
  <si>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</si>
  <si>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</si>
  <si>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</si>
  <si>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</si>
  <si>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</si>
  <si>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</si>
  <si>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</si>
  <si>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</si>
  <si>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</si>
  <si>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</si>
  <si>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</si>
  <si>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</si>
  <si>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</si>
  <si>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</si>
  <si>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</si>
  <si>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</si>
  <si>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</si>
  <si>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</si>
  <si>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</si>
  <si>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</si>
  <si>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</si>
  <si>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</si>
  <si>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</si>
  <si>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</si>
  <si>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</si>
  <si>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</si>
  <si>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</si>
  <si>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</si>
  <si>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</si>
  <si>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</si>
  <si>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</si>
  <si>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</si>
  <si>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</si>
  <si>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</si>
  <si>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</si>
  <si>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</si>
  <si>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</si>
  <si>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</si>
  <si>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</si>
  <si>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</si>
  <si>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</si>
  <si>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</si>
  <si>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</si>
  <si>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</si>
  <si>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</si>
  <si>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</si>
  <si>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</si>
  <si>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</si>
  <si>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</si>
  <si>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</si>
  <si>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</si>
  <si>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</si>
  <si>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</si>
  <si>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</si>
  <si>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</si>
  <si>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</si>
  <si>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</si>
  <si>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</si>
  <si>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</si>
  <si>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</si>
  <si>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t>…</t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</si>
  <si>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</si>
  <si>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</si>
  <si>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</si>
  <si>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</si>
  <si>
    <t>-</t>
  </si>
  <si>
    <t>-</t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</si>
  <si>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</si>
  <si>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</si>
  <si>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說　　明：人口資料係戶籍登記數。</t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</si>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</sst>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  <numFmt numFmtId="236" formatCode="[$-404]dddd\,\ mmmm\ dd\,\ yyyy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207" fontId="7" fillId="0" borderId="18" xfId="0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207" fontId="7" fillId="0" borderId="18" xfId="15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horizontal="right" vertical="center"/>
    </xf>
    <xf numFmtId="207" fontId="7" fillId="0" borderId="18" xfId="15" applyNumberFormat="1" applyFont="1" applyFill="1" applyBorder="1" applyAlignment="1">
      <alignment horizontal="right" vertical="center"/>
    </xf>
    <xf numFmtId="207" fontId="7" fillId="0" borderId="18" xfId="0" applyNumberFormat="1" applyFont="1" applyFill="1" applyBorder="1" applyAlignment="1">
      <alignment vertical="center"/>
    </xf>
    <xf numFmtId="41" fontId="7" fillId="0" borderId="18" xfId="15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207" fontId="51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207" fontId="7" fillId="0" borderId="19" xfId="0" applyNumberFormat="1" applyFont="1" applyFill="1" applyBorder="1" applyAlignment="1">
      <alignment horizontal="right"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207" fontId="7" fillId="0" borderId="2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207" fontId="51" fillId="0" borderId="20" xfId="0" applyNumberFormat="1" applyFont="1" applyFill="1" applyBorder="1" applyAlignment="1">
      <alignment horizontal="right" vertical="center"/>
    </xf>
    <xf numFmtId="181" fontId="7" fillId="0" borderId="18" xfId="15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6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203" fontId="7" fillId="0" borderId="18" xfId="15" applyNumberFormat="1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vertical="top" wrapText="1"/>
    </xf>
    <xf numFmtId="0" fontId="61" fillId="0" borderId="0" xfId="0" applyFont="1" applyFill="1" applyAlignment="1">
      <alignment/>
    </xf>
    <xf numFmtId="0" fontId="0" fillId="0" borderId="6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80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6" fontId="4" fillId="2" borderId="0" xfId="15" applyNumberFormat="1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6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208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207" fontId="7" fillId="0" borderId="19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186" fontId="4" fillId="2" borderId="5" xfId="0" applyNumberFormat="1" applyFont="1" applyFill="1" applyBorder="1" applyAlignment="1">
      <alignment horizontal="right" vertical="top"/>
    </xf>
    <xf numFmtId="41" fontId="4" fillId="2" borderId="5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80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7" fontId="1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07" fontId="17" fillId="0" borderId="20" xfId="0" applyNumberFormat="1" applyFont="1" applyFill="1" applyBorder="1" applyAlignment="1">
      <alignment horizontal="center" vertical="center" wrapText="1"/>
    </xf>
    <xf numFmtId="207" fontId="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207" fontId="7" fillId="0" borderId="20" xfId="0" applyNumberFormat="1" applyFont="1" applyFill="1" applyBorder="1" applyAlignment="1">
      <alignment horizontal="center" vertical="center" wrapText="1"/>
    </xf>
    <xf numFmtId="207" fontId="7" fillId="0" borderId="19" xfId="0" applyNumberFormat="1" applyFont="1" applyFill="1" applyBorder="1" applyAlignment="1">
      <alignment horizontal="center" vertical="center" wrapText="1"/>
    </xf>
    <xf numFmtId="207" fontId="2" fillId="0" borderId="20" xfId="0" applyNumberFormat="1" applyFont="1" applyFill="1" applyBorder="1" applyAlignment="1">
      <alignment horizontal="center" vertical="center" wrapText="1"/>
    </xf>
    <xf numFmtId="207" fontId="8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207" fontId="8" fillId="0" borderId="20" xfId="0" applyNumberFormat="1" applyFont="1" applyFill="1" applyBorder="1" applyAlignment="1">
      <alignment horizontal="center" vertical="center" wrapText="1"/>
    </xf>
    <xf numFmtId="207" fontId="4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07" fontId="15" fillId="0" borderId="19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1" fontId="4" fillId="0" borderId="26" xfId="15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1" fontId="4" fillId="0" borderId="21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distributed" vertical="center"/>
    </xf>
    <xf numFmtId="186" fontId="4" fillId="0" borderId="6" xfId="0" applyNumberFormat="1" applyFont="1" applyFill="1" applyBorder="1" applyAlignment="1">
      <alignment vertical="center"/>
    </xf>
    <xf numFmtId="186" fontId="4" fillId="0" borderId="5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207" fontId="4" fillId="0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6" xfId="0" applyNumberFormat="1" applyFont="1" applyFill="1" applyBorder="1" applyAlignment="1">
      <alignment horizontal="right" vertical="center"/>
    </xf>
    <xf numFmtId="218" fontId="4" fillId="2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15" xfId="0" applyNumberFormat="1" applyFont="1" applyFill="1" applyBorder="1" applyAlignment="1">
      <alignment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17" fillId="2" borderId="20" xfId="0" applyNumberFormat="1" applyFont="1" applyFill="1" applyBorder="1" applyAlignment="1">
      <alignment horizontal="center" vertical="center" wrapText="1"/>
    </xf>
    <xf numFmtId="181" fontId="34" fillId="2" borderId="2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81" fontId="34" fillId="2" borderId="33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86" fontId="4" fillId="2" borderId="6" xfId="0" applyNumberFormat="1" applyFont="1" applyFill="1" applyBorder="1" applyAlignment="1">
      <alignment horizontal="right" vertical="center"/>
    </xf>
    <xf numFmtId="186" fontId="4" fillId="2" borderId="5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86" fontId="4" fillId="2" borderId="15" xfId="15" applyNumberFormat="1" applyFont="1" applyFill="1" applyBorder="1" applyAlignment="1">
      <alignment horizontal="right" vertical="center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86" fontId="4" fillId="2" borderId="6" xfId="0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6421996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202324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1472566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6862624"/>
        <c:axId val="42001569"/>
        <c:axId val="42469802"/>
      </c:bar3D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862624"/>
        <c:crossesAt val="1"/>
        <c:crossBetween val="between"/>
        <c:dispUnits/>
        <c:majorUnit val="400"/>
      </c:valAx>
      <c:serAx>
        <c:axId val="4246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015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46683899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23299445"/>
        <c:axId val="8368414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8206863"/>
        <c:axId val="675290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68414"/>
        <c:crosses val="autoZero"/>
        <c:auto val="0"/>
        <c:lblOffset val="100"/>
        <c:noMultiLvlLbl val="0"/>
      </c:catAx>
      <c:valAx>
        <c:axId val="8368414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299445"/>
        <c:crossesAt val="1"/>
        <c:crossBetween val="between"/>
        <c:dispUnits/>
        <c:majorUnit val="5"/>
      </c:valAx>
      <c:catAx>
        <c:axId val="8206863"/>
        <c:scaling>
          <c:orientation val="minMax"/>
        </c:scaling>
        <c:axPos val="b"/>
        <c:delete val="1"/>
        <c:majorTickMark val="in"/>
        <c:minorTickMark val="none"/>
        <c:tickLblPos val="nextTo"/>
        <c:crossAx val="6752904"/>
        <c:crosses val="autoZero"/>
        <c:auto val="0"/>
        <c:lblOffset val="100"/>
        <c:noMultiLvlLbl val="0"/>
      </c:catAx>
      <c:valAx>
        <c:axId val="675290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8206863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60776137"/>
        <c:axId val="10114322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0114322"/>
        <c:crosses val="autoZero"/>
        <c:auto val="0"/>
        <c:lblOffset val="100"/>
        <c:noMultiLvlLbl val="0"/>
      </c:catAx>
      <c:valAx>
        <c:axId val="1011432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761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920035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58474653"/>
        <c:axId val="56509830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38826423"/>
        <c:axId val="13893488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56509830"/>
        <c:crosses val="autoZero"/>
        <c:auto val="0"/>
        <c:lblOffset val="100"/>
        <c:noMultiLvlLbl val="0"/>
      </c:catAx>
      <c:valAx>
        <c:axId val="56509830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474653"/>
        <c:crossesAt val="1"/>
        <c:crossBetween val="between"/>
        <c:dispUnits/>
        <c:majorUnit val="3000"/>
      </c:valAx>
      <c:catAx>
        <c:axId val="38826423"/>
        <c:scaling>
          <c:orientation val="minMax"/>
        </c:scaling>
        <c:axPos val="b"/>
        <c:delete val="1"/>
        <c:majorTickMark val="in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26423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93252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130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2769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129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6364;&#40599;\100&#24180;\&#36895;&#22577;1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6" customWidth="1"/>
    <col min="2" max="3" width="10.625" style="161" customWidth="1"/>
    <col min="4" max="4" width="12.75390625" style="161" bestFit="1" customWidth="1"/>
    <col min="5" max="5" width="11.00390625" style="160" customWidth="1"/>
    <col min="6" max="6" width="11.00390625" style="161" customWidth="1"/>
    <col min="7" max="7" width="10.875" style="161" customWidth="1"/>
    <col min="8" max="8" width="12.875" style="160" customWidth="1"/>
    <col min="9" max="9" width="3.875" style="140" customWidth="1"/>
    <col min="10" max="16384" width="9.00390625" style="140" customWidth="1"/>
  </cols>
  <sheetData>
    <row r="1" spans="1:8" ht="25.5" customHeight="1">
      <c r="A1" s="343" t="s">
        <v>212</v>
      </c>
      <c r="B1" s="344"/>
      <c r="C1" s="344"/>
      <c r="D1" s="344"/>
      <c r="E1" s="344"/>
      <c r="F1" s="344"/>
      <c r="G1" s="344"/>
      <c r="H1" s="344"/>
    </row>
    <row r="2" spans="1:8" s="141" customFormat="1" ht="25.5" customHeight="1">
      <c r="A2" s="345" t="s">
        <v>423</v>
      </c>
      <c r="B2" s="346"/>
      <c r="C2" s="346"/>
      <c r="D2" s="346"/>
      <c r="E2" s="346"/>
      <c r="F2" s="346"/>
      <c r="G2" s="346"/>
      <c r="H2" s="346"/>
    </row>
    <row r="3" spans="1:8" s="141" customFormat="1" ht="25.5" customHeight="1">
      <c r="A3" s="355" t="s">
        <v>576</v>
      </c>
      <c r="B3" s="356"/>
      <c r="C3" s="356"/>
      <c r="D3" s="356"/>
      <c r="E3" s="356"/>
      <c r="F3" s="356"/>
      <c r="G3" s="356"/>
      <c r="H3" s="356"/>
    </row>
    <row r="4" spans="1:8" s="141" customFormat="1" ht="25.5" customHeight="1">
      <c r="A4" s="359" t="s">
        <v>424</v>
      </c>
      <c r="B4" s="350" t="s">
        <v>216</v>
      </c>
      <c r="C4" s="350" t="s">
        <v>217</v>
      </c>
      <c r="D4" s="361" t="s">
        <v>218</v>
      </c>
      <c r="E4" s="363" t="s">
        <v>219</v>
      </c>
      <c r="F4" s="352" t="s">
        <v>425</v>
      </c>
      <c r="G4" s="361" t="s">
        <v>220</v>
      </c>
      <c r="H4" s="357" t="s">
        <v>426</v>
      </c>
    </row>
    <row r="5" spans="1:8" s="141" customFormat="1" ht="25.5" customHeight="1">
      <c r="A5" s="360"/>
      <c r="B5" s="351"/>
      <c r="C5" s="351"/>
      <c r="D5" s="362"/>
      <c r="E5" s="364"/>
      <c r="F5" s="342"/>
      <c r="G5" s="365"/>
      <c r="H5" s="358"/>
    </row>
    <row r="6" spans="1:8" ht="32.25">
      <c r="A6" s="142" t="s">
        <v>427</v>
      </c>
      <c r="B6" s="143"/>
      <c r="C6" s="143"/>
      <c r="D6" s="143"/>
      <c r="E6" s="144"/>
      <c r="F6" s="143"/>
      <c r="G6" s="143"/>
      <c r="H6" s="144"/>
    </row>
    <row r="7" spans="1:8" ht="27">
      <c r="A7" s="145" t="s">
        <v>221</v>
      </c>
      <c r="B7" s="149">
        <v>154293</v>
      </c>
      <c r="C7" s="149">
        <v>154184</v>
      </c>
      <c r="D7" s="143">
        <f>B7-C7</f>
        <v>109</v>
      </c>
      <c r="E7" s="147">
        <f>D7/C7*100</f>
        <v>0.07069475431951434</v>
      </c>
      <c r="F7" s="149">
        <v>152185</v>
      </c>
      <c r="G7" s="148">
        <f>B7-F7</f>
        <v>2108</v>
      </c>
      <c r="H7" s="147">
        <f>G7/F7*100</f>
        <v>1.385156224332227</v>
      </c>
    </row>
    <row r="8" spans="1:8" ht="27">
      <c r="A8" s="145" t="s">
        <v>222</v>
      </c>
      <c r="B8" s="149">
        <v>460220</v>
      </c>
      <c r="C8" s="149">
        <v>460368</v>
      </c>
      <c r="D8" s="143">
        <f>B8-C8</f>
        <v>-148</v>
      </c>
      <c r="E8" s="147">
        <f>D8/C8*100</f>
        <v>-0.03214819448788795</v>
      </c>
      <c r="F8" s="149">
        <v>461901</v>
      </c>
      <c r="G8" s="148">
        <f>B8-F8</f>
        <v>-1681</v>
      </c>
      <c r="H8" s="147">
        <f>G8/F8*100</f>
        <v>-0.3639307990240333</v>
      </c>
    </row>
    <row r="9" spans="1:8" ht="27">
      <c r="A9" s="145" t="s">
        <v>223</v>
      </c>
      <c r="B9" s="149">
        <v>234543</v>
      </c>
      <c r="C9" s="149">
        <v>234608</v>
      </c>
      <c r="D9" s="143">
        <f>B9-C9</f>
        <v>-65</v>
      </c>
      <c r="E9" s="147">
        <f>D9/C9*100</f>
        <v>-0.027705790083884605</v>
      </c>
      <c r="F9" s="149">
        <v>235764</v>
      </c>
      <c r="G9" s="148">
        <f>B9-F9</f>
        <v>-1221</v>
      </c>
      <c r="H9" s="147">
        <f>G9/F9*100</f>
        <v>-0.5178907721280603</v>
      </c>
    </row>
    <row r="10" spans="1:8" ht="27">
      <c r="A10" s="145" t="s">
        <v>224</v>
      </c>
      <c r="B10" s="149">
        <v>225677</v>
      </c>
      <c r="C10" s="149">
        <v>225760</v>
      </c>
      <c r="D10" s="143">
        <f>B10-C10</f>
        <v>-83</v>
      </c>
      <c r="E10" s="147">
        <f>D10/C10*100</f>
        <v>-0.03676470588235294</v>
      </c>
      <c r="F10" s="149">
        <v>226137</v>
      </c>
      <c r="G10" s="148">
        <f>B10-F10</f>
        <v>-460</v>
      </c>
      <c r="H10" s="147">
        <f>G10/F10*100</f>
        <v>-0.20341651299875738</v>
      </c>
    </row>
    <row r="11" spans="1:8" ht="45">
      <c r="A11" s="145" t="s">
        <v>401</v>
      </c>
      <c r="B11" s="149">
        <v>215</v>
      </c>
      <c r="C11" s="149">
        <v>215</v>
      </c>
      <c r="D11" s="150">
        <f>B11-C11</f>
        <v>0</v>
      </c>
      <c r="E11" s="150">
        <f>D11/C11*100</f>
        <v>0</v>
      </c>
      <c r="F11" s="149">
        <v>215</v>
      </c>
      <c r="G11" s="150">
        <f>B11-F11</f>
        <v>0</v>
      </c>
      <c r="H11" s="150">
        <f>G11/F11*100</f>
        <v>0</v>
      </c>
    </row>
    <row r="12" spans="1:8" ht="27">
      <c r="A12" s="145" t="s">
        <v>355</v>
      </c>
      <c r="B12" s="149">
        <v>-57</v>
      </c>
      <c r="C12" s="149">
        <v>-25</v>
      </c>
      <c r="D12" s="151" t="s">
        <v>213</v>
      </c>
      <c r="E12" s="151" t="s">
        <v>213</v>
      </c>
      <c r="F12" s="149">
        <v>-33</v>
      </c>
      <c r="G12" s="151" t="s">
        <v>213</v>
      </c>
      <c r="H12" s="151" t="s">
        <v>213</v>
      </c>
    </row>
    <row r="13" spans="1:8" ht="27">
      <c r="A13" s="145" t="s">
        <v>225</v>
      </c>
      <c r="B13" s="149">
        <v>237</v>
      </c>
      <c r="C13" s="149">
        <v>286</v>
      </c>
      <c r="D13" s="151" t="s">
        <v>213</v>
      </c>
      <c r="E13" s="151" t="s">
        <v>213</v>
      </c>
      <c r="F13" s="149">
        <v>239</v>
      </c>
      <c r="G13" s="151" t="s">
        <v>213</v>
      </c>
      <c r="H13" s="151" t="s">
        <v>213</v>
      </c>
    </row>
    <row r="14" spans="1:8" ht="27">
      <c r="A14" s="145" t="s">
        <v>226</v>
      </c>
      <c r="B14" s="149">
        <v>294</v>
      </c>
      <c r="C14" s="149">
        <v>311</v>
      </c>
      <c r="D14" s="151" t="s">
        <v>213</v>
      </c>
      <c r="E14" s="151" t="s">
        <v>213</v>
      </c>
      <c r="F14" s="149">
        <v>272</v>
      </c>
      <c r="G14" s="151" t="s">
        <v>213</v>
      </c>
      <c r="H14" s="151" t="s">
        <v>213</v>
      </c>
    </row>
    <row r="15" spans="1:8" ht="27">
      <c r="A15" s="145" t="s">
        <v>227</v>
      </c>
      <c r="B15" s="149">
        <v>-91</v>
      </c>
      <c r="C15" s="149">
        <v>-93</v>
      </c>
      <c r="D15" s="151" t="s">
        <v>213</v>
      </c>
      <c r="E15" s="151" t="s">
        <v>213</v>
      </c>
      <c r="F15" s="149">
        <v>58</v>
      </c>
      <c r="G15" s="151" t="s">
        <v>213</v>
      </c>
      <c r="H15" s="151" t="s">
        <v>213</v>
      </c>
    </row>
    <row r="16" spans="1:8" ht="27">
      <c r="A16" s="145" t="s">
        <v>228</v>
      </c>
      <c r="B16" s="149">
        <v>1421</v>
      </c>
      <c r="C16" s="149">
        <v>1684</v>
      </c>
      <c r="D16" s="151" t="s">
        <v>213</v>
      </c>
      <c r="E16" s="151" t="s">
        <v>213</v>
      </c>
      <c r="F16" s="149">
        <v>1568</v>
      </c>
      <c r="G16" s="151" t="s">
        <v>213</v>
      </c>
      <c r="H16" s="151" t="s">
        <v>213</v>
      </c>
    </row>
    <row r="17" spans="1:8" ht="27">
      <c r="A17" s="145" t="s">
        <v>229</v>
      </c>
      <c r="B17" s="149">
        <v>1512</v>
      </c>
      <c r="C17" s="149">
        <v>1777</v>
      </c>
      <c r="D17" s="151" t="s">
        <v>213</v>
      </c>
      <c r="E17" s="151" t="s">
        <v>213</v>
      </c>
      <c r="F17" s="149">
        <v>1510</v>
      </c>
      <c r="G17" s="151" t="s">
        <v>213</v>
      </c>
      <c r="H17" s="151" t="s">
        <v>213</v>
      </c>
    </row>
    <row r="18" spans="1:8" ht="16.5">
      <c r="A18" s="152"/>
      <c r="B18" s="149"/>
      <c r="C18" s="149"/>
      <c r="D18" s="148"/>
      <c r="E18" s="147"/>
      <c r="F18" s="148"/>
      <c r="G18" s="148"/>
      <c r="H18" s="143"/>
    </row>
    <row r="19" spans="1:8" ht="32.25">
      <c r="A19" s="142" t="s">
        <v>230</v>
      </c>
      <c r="B19" s="149"/>
      <c r="C19" s="149"/>
      <c r="D19" s="143"/>
      <c r="E19" s="147"/>
      <c r="F19" s="143"/>
      <c r="G19" s="148"/>
      <c r="H19" s="143"/>
    </row>
    <row r="20" spans="1:8" ht="27">
      <c r="A20" s="145" t="s">
        <v>231</v>
      </c>
      <c r="B20" s="149">
        <v>246</v>
      </c>
      <c r="C20" s="149">
        <v>281</v>
      </c>
      <c r="D20" s="143">
        <f>B20-C20</f>
        <v>-35</v>
      </c>
      <c r="E20" s="147">
        <f>D20/C20*100</f>
        <v>-12.455516014234876</v>
      </c>
      <c r="F20" s="149">
        <v>341</v>
      </c>
      <c r="G20" s="148">
        <f>B20-F20</f>
        <v>-95</v>
      </c>
      <c r="H20" s="147">
        <f>G20/F20*100</f>
        <v>-27.859237536656888</v>
      </c>
    </row>
    <row r="21" spans="1:8" ht="27">
      <c r="A21" s="145" t="s">
        <v>232</v>
      </c>
      <c r="B21" s="149">
        <v>2396</v>
      </c>
      <c r="C21" s="149">
        <v>888</v>
      </c>
      <c r="D21" s="143">
        <f>B21-C21</f>
        <v>1508</v>
      </c>
      <c r="E21" s="147">
        <f>D21/C21*100</f>
        <v>169.81981981981983</v>
      </c>
      <c r="F21" s="146">
        <v>2684</v>
      </c>
      <c r="G21" s="148">
        <f>B21-F21</f>
        <v>-288</v>
      </c>
      <c r="H21" s="147">
        <f>G21/F21*100</f>
        <v>-10.730253353204173</v>
      </c>
    </row>
    <row r="22" spans="1:8" ht="23.25">
      <c r="A22" s="154" t="s">
        <v>233</v>
      </c>
      <c r="B22" s="146">
        <v>55</v>
      </c>
      <c r="C22" s="146">
        <v>53</v>
      </c>
      <c r="D22" s="143">
        <f>B22-C22</f>
        <v>2</v>
      </c>
      <c r="E22" s="147">
        <f>D22/C22*100</f>
        <v>3.7735849056603774</v>
      </c>
      <c r="F22" s="146">
        <v>54</v>
      </c>
      <c r="G22" s="148">
        <f>B22-F22</f>
        <v>1</v>
      </c>
      <c r="H22" s="147">
        <f>G22/F22*100</f>
        <v>1.8518518518518516</v>
      </c>
    </row>
    <row r="23" spans="1:8" ht="39.75">
      <c r="A23" s="145" t="s">
        <v>234</v>
      </c>
      <c r="B23" s="149">
        <v>521</v>
      </c>
      <c r="C23" s="149">
        <v>964</v>
      </c>
      <c r="D23" s="143">
        <f>B23-C23</f>
        <v>-443</v>
      </c>
      <c r="E23" s="147">
        <f>D23/C23*100</f>
        <v>-45.954356846473026</v>
      </c>
      <c r="F23" s="149">
        <v>732</v>
      </c>
      <c r="G23" s="148">
        <f>B23-F23</f>
        <v>-211</v>
      </c>
      <c r="H23" s="147">
        <f>G23/F23*100</f>
        <v>-28.825136612021858</v>
      </c>
    </row>
    <row r="24" spans="1:8" ht="27">
      <c r="A24" s="155" t="s">
        <v>235</v>
      </c>
      <c r="B24" s="156">
        <v>5387207.01</v>
      </c>
      <c r="C24" s="156">
        <v>5538006.03</v>
      </c>
      <c r="D24" s="157">
        <f>B24-C24</f>
        <v>-150799.02000000048</v>
      </c>
      <c r="E24" s="158">
        <f>D24/C24*100</f>
        <v>-2.7229840340206435</v>
      </c>
      <c r="F24" s="254">
        <v>5122406</v>
      </c>
      <c r="G24" s="159">
        <v>264801</v>
      </c>
      <c r="H24" s="158">
        <f>G24/F24*100</f>
        <v>5.169465286429854</v>
      </c>
    </row>
    <row r="25" spans="1:5" ht="25.5" customHeight="1">
      <c r="A25" s="160"/>
      <c r="E25" s="162"/>
    </row>
    <row r="26" spans="1:8" ht="25.5" customHeight="1">
      <c r="A26" s="343" t="s">
        <v>214</v>
      </c>
      <c r="B26" s="344"/>
      <c r="C26" s="344"/>
      <c r="D26" s="344"/>
      <c r="E26" s="344"/>
      <c r="F26" s="344"/>
      <c r="G26" s="344"/>
      <c r="H26" s="344"/>
    </row>
    <row r="27" spans="1:8" ht="25.5" customHeight="1">
      <c r="A27" s="345" t="s">
        <v>215</v>
      </c>
      <c r="B27" s="346"/>
      <c r="C27" s="346"/>
      <c r="D27" s="346"/>
      <c r="E27" s="346"/>
      <c r="F27" s="346"/>
      <c r="G27" s="346"/>
      <c r="H27" s="346"/>
    </row>
    <row r="28" spans="1:8" ht="25.5" customHeight="1">
      <c r="A28" s="349" t="s">
        <v>576</v>
      </c>
      <c r="B28" s="349"/>
      <c r="C28" s="349"/>
      <c r="D28" s="349"/>
      <c r="E28" s="349"/>
      <c r="F28" s="349"/>
      <c r="G28" s="349"/>
      <c r="H28" s="349"/>
    </row>
    <row r="29" spans="1:8" s="141" customFormat="1" ht="25.5" customHeight="1">
      <c r="A29" s="359" t="s">
        <v>236</v>
      </c>
      <c r="B29" s="350" t="s">
        <v>216</v>
      </c>
      <c r="C29" s="350" t="s">
        <v>217</v>
      </c>
      <c r="D29" s="361" t="s">
        <v>218</v>
      </c>
      <c r="E29" s="363" t="s">
        <v>219</v>
      </c>
      <c r="F29" s="361" t="s">
        <v>237</v>
      </c>
      <c r="G29" s="341" t="s">
        <v>220</v>
      </c>
      <c r="H29" s="357" t="s">
        <v>238</v>
      </c>
    </row>
    <row r="30" spans="1:8" s="141" customFormat="1" ht="25.5" customHeight="1">
      <c r="A30" s="340"/>
      <c r="B30" s="351"/>
      <c r="C30" s="351"/>
      <c r="D30" s="353"/>
      <c r="E30" s="347"/>
      <c r="F30" s="354"/>
      <c r="G30" s="339"/>
      <c r="H30" s="348"/>
    </row>
    <row r="31" spans="1:8" ht="16.5">
      <c r="A31" s="163" t="s">
        <v>239</v>
      </c>
      <c r="B31" s="164"/>
      <c r="C31" s="164"/>
      <c r="D31" s="164"/>
      <c r="E31" s="165"/>
      <c r="F31" s="166"/>
      <c r="G31" s="164"/>
      <c r="H31" s="165"/>
    </row>
    <row r="32" spans="1:8" ht="26.25">
      <c r="A32" s="145" t="s">
        <v>379</v>
      </c>
      <c r="B32" s="148">
        <f>'稅捐表'!C113</f>
        <v>77168</v>
      </c>
      <c r="C32" s="148">
        <f>'稅捐表'!C112</f>
        <v>234652</v>
      </c>
      <c r="D32" s="148">
        <f>B32-C32</f>
        <v>-157484</v>
      </c>
      <c r="E32" s="144">
        <f>D32/C32*100</f>
        <v>-67.11385370676577</v>
      </c>
      <c r="F32" s="148">
        <f>'稅捐表'!C100</f>
        <v>104867</v>
      </c>
      <c r="G32" s="148">
        <f>B32-F32</f>
        <v>-27699</v>
      </c>
      <c r="H32" s="167">
        <f>G32/F32*100</f>
        <v>-26.41345704559108</v>
      </c>
    </row>
    <row r="33" spans="1:8" ht="16.5">
      <c r="A33" s="152"/>
      <c r="B33" s="148"/>
      <c r="C33" s="148"/>
      <c r="D33" s="148"/>
      <c r="E33" s="144"/>
      <c r="F33" s="148"/>
      <c r="G33" s="148"/>
      <c r="H33" s="167"/>
    </row>
    <row r="34" spans="1:8" ht="60.75">
      <c r="A34" s="168" t="s">
        <v>377</v>
      </c>
      <c r="B34" s="143"/>
      <c r="C34" s="143"/>
      <c r="D34" s="143"/>
      <c r="E34" s="144"/>
      <c r="F34" s="153"/>
      <c r="G34" s="143"/>
      <c r="H34" s="144"/>
    </row>
    <row r="35" spans="1:8" ht="27">
      <c r="A35" s="145" t="s">
        <v>378</v>
      </c>
      <c r="B35" s="148">
        <f>'保安防衛'!C43</f>
        <v>473</v>
      </c>
      <c r="C35" s="148">
        <f>'保安防衛'!C42</f>
        <v>634</v>
      </c>
      <c r="D35" s="148">
        <f>B35-C35</f>
        <v>-161</v>
      </c>
      <c r="E35" s="144">
        <f>D35/C35*100</f>
        <v>-25.39432176656151</v>
      </c>
      <c r="F35" s="148">
        <f>'保安防衛'!C30</f>
        <v>627</v>
      </c>
      <c r="G35" s="148">
        <f>B35-F35</f>
        <v>-154</v>
      </c>
      <c r="H35" s="167">
        <f>G35/F35*100</f>
        <v>-24.561403508771928</v>
      </c>
    </row>
    <row r="36" spans="1:8" ht="32.25" customHeight="1">
      <c r="A36" s="145" t="s">
        <v>380</v>
      </c>
      <c r="B36" s="143">
        <f>'保安防衛'!D43</f>
        <v>441</v>
      </c>
      <c r="C36" s="143">
        <f>'保安防衛'!D42</f>
        <v>601</v>
      </c>
      <c r="D36" s="148">
        <f>B36-C36</f>
        <v>-160</v>
      </c>
      <c r="E36" s="144">
        <f>ROUND(D36,0)/ROUND(C36,0)*100</f>
        <v>-26.622296173044923</v>
      </c>
      <c r="F36" s="143">
        <f>'保安防衛'!D30</f>
        <v>675.0282</v>
      </c>
      <c r="G36" s="148">
        <f>B36-F36</f>
        <v>-234.02819999999997</v>
      </c>
      <c r="H36" s="169">
        <f>ROUND(G36,0)/ROUND(F36,0)*100</f>
        <v>-34.66666666666667</v>
      </c>
    </row>
    <row r="37" spans="1:8" ht="16.5">
      <c r="A37" s="170"/>
      <c r="B37" s="143"/>
      <c r="C37" s="143"/>
      <c r="D37" s="148"/>
      <c r="E37" s="144"/>
      <c r="F37" s="143"/>
      <c r="G37" s="148"/>
      <c r="H37" s="167"/>
    </row>
    <row r="38" spans="1:8" ht="16.5">
      <c r="A38" s="142" t="s">
        <v>240</v>
      </c>
      <c r="B38" s="143"/>
      <c r="C38" s="143"/>
      <c r="D38" s="143"/>
      <c r="E38" s="144"/>
      <c r="F38" s="153"/>
      <c r="G38" s="143"/>
      <c r="H38" s="144"/>
    </row>
    <row r="39" spans="1:8" ht="27">
      <c r="A39" s="145" t="s">
        <v>241</v>
      </c>
      <c r="B39" s="150">
        <f>'交通事故'!C111</f>
        <v>5</v>
      </c>
      <c r="C39" s="150">
        <f>'交通事故'!C110</f>
        <v>7</v>
      </c>
      <c r="D39" s="171">
        <f>B39-C39</f>
        <v>-2</v>
      </c>
      <c r="E39" s="144">
        <f>D39/C39*100</f>
        <v>-28.57142857142857</v>
      </c>
      <c r="F39" s="143">
        <f>'交通事故'!C98</f>
        <v>3</v>
      </c>
      <c r="G39" s="171">
        <f>B39-F39</f>
        <v>2</v>
      </c>
      <c r="H39" s="167">
        <f>G39/F39*100</f>
        <v>66.66666666666666</v>
      </c>
    </row>
    <row r="40" spans="1:8" ht="27">
      <c r="A40" s="145" t="s">
        <v>242</v>
      </c>
      <c r="B40" s="150">
        <f>'交通事故'!G111</f>
        <v>5</v>
      </c>
      <c r="C40" s="150">
        <f>'交通事故'!G110</f>
        <v>7</v>
      </c>
      <c r="D40" s="171">
        <f>B40-C40</f>
        <v>-2</v>
      </c>
      <c r="E40" s="144">
        <f>D40/C40*100</f>
        <v>-28.57142857142857</v>
      </c>
      <c r="F40" s="143">
        <f>'交通事故'!G98</f>
        <v>3</v>
      </c>
      <c r="G40" s="171">
        <f>B40-F40</f>
        <v>2</v>
      </c>
      <c r="H40" s="167">
        <f>G40/F40*100</f>
        <v>66.66666666666666</v>
      </c>
    </row>
    <row r="41" spans="1:8" ht="27">
      <c r="A41" s="145" t="s">
        <v>243</v>
      </c>
      <c r="B41" s="150">
        <f>'交通事故'!H111</f>
        <v>1</v>
      </c>
      <c r="C41" s="150">
        <f>'交通事故'!H110</f>
        <v>3</v>
      </c>
      <c r="D41" s="148">
        <f>B41-C41</f>
        <v>-2</v>
      </c>
      <c r="E41" s="147">
        <f>D41/C41*100</f>
        <v>-66.66666666666666</v>
      </c>
      <c r="F41" s="150">
        <f>'交通事故'!H98</f>
        <v>0</v>
      </c>
      <c r="G41" s="150">
        <f>B41-F41</f>
        <v>1</v>
      </c>
      <c r="H41" s="150">
        <v>0</v>
      </c>
    </row>
    <row r="42" spans="1:8" ht="16.5">
      <c r="A42" s="152"/>
      <c r="B42" s="143"/>
      <c r="C42" s="143"/>
      <c r="D42" s="150"/>
      <c r="E42" s="150"/>
      <c r="F42" s="143"/>
      <c r="G42" s="150"/>
      <c r="H42" s="172"/>
    </row>
    <row r="43" spans="1:8" ht="16.5">
      <c r="A43" s="142" t="s">
        <v>244</v>
      </c>
      <c r="B43" s="143"/>
      <c r="C43" s="143"/>
      <c r="D43" s="173"/>
      <c r="E43" s="173"/>
      <c r="F43" s="153"/>
      <c r="G43" s="150"/>
      <c r="H43" s="144"/>
    </row>
    <row r="44" spans="1:8" ht="27">
      <c r="A44" s="145" t="s">
        <v>245</v>
      </c>
      <c r="B44" s="143">
        <f>'火災防護'!D111</f>
        <v>3</v>
      </c>
      <c r="C44" s="143">
        <f>'火災防護'!D110</f>
        <v>8</v>
      </c>
      <c r="D44" s="148">
        <f>B44-C44</f>
        <v>-5</v>
      </c>
      <c r="E44" s="147">
        <f>D44/C44*100</f>
        <v>-62.5</v>
      </c>
      <c r="F44" s="143">
        <f>'火災防護'!D98</f>
        <v>10</v>
      </c>
      <c r="G44" s="148">
        <f>B44-F44</f>
        <v>-7</v>
      </c>
      <c r="H44" s="147">
        <f>G44/F44*100</f>
        <v>-70</v>
      </c>
    </row>
    <row r="45" spans="1:8" ht="27">
      <c r="A45" s="145" t="s">
        <v>242</v>
      </c>
      <c r="B45" s="150">
        <f>'火災防護'!G111</f>
        <v>0</v>
      </c>
      <c r="C45" s="150">
        <f>'火災防護'!G110</f>
        <v>1</v>
      </c>
      <c r="D45" s="171">
        <f>B45-C45</f>
        <v>-1</v>
      </c>
      <c r="E45" s="147">
        <f>D45/C45*100</f>
        <v>-100</v>
      </c>
      <c r="F45" s="150">
        <f>'火災防護'!G98</f>
        <v>0</v>
      </c>
      <c r="G45" s="150">
        <f>B45-F45</f>
        <v>0</v>
      </c>
      <c r="H45" s="173">
        <v>0</v>
      </c>
    </row>
    <row r="46" spans="1:8" ht="27">
      <c r="A46" s="145" t="s">
        <v>243</v>
      </c>
      <c r="B46" s="150">
        <f>'火災防護'!H111</f>
        <v>0</v>
      </c>
      <c r="C46" s="150">
        <f>'火災防護'!H110</f>
        <v>0</v>
      </c>
      <c r="D46" s="150">
        <f>B46-C46</f>
        <v>0</v>
      </c>
      <c r="E46" s="173">
        <v>0</v>
      </c>
      <c r="F46" s="150">
        <f>'火災防護'!H98</f>
        <v>0</v>
      </c>
      <c r="G46" s="150">
        <f>B46-F46</f>
        <v>0</v>
      </c>
      <c r="H46" s="173">
        <v>0</v>
      </c>
    </row>
    <row r="47" spans="1:8" ht="16.5">
      <c r="A47" s="152"/>
      <c r="B47" s="150"/>
      <c r="C47" s="150"/>
      <c r="D47" s="150"/>
      <c r="E47" s="150"/>
      <c r="F47" s="150"/>
      <c r="G47" s="150"/>
      <c r="H47" s="150"/>
    </row>
    <row r="48" spans="1:8" ht="32.25">
      <c r="A48" s="142" t="s">
        <v>246</v>
      </c>
      <c r="B48" s="143"/>
      <c r="C48" s="143"/>
      <c r="D48" s="143"/>
      <c r="E48" s="144"/>
      <c r="F48" s="153"/>
      <c r="G48" s="143"/>
      <c r="H48" s="144"/>
    </row>
    <row r="49" spans="1:8" ht="27">
      <c r="A49" s="145" t="s">
        <v>247</v>
      </c>
      <c r="B49" s="173">
        <f>'工商登記'!C110</f>
        <v>926</v>
      </c>
      <c r="C49" s="143">
        <f>'工商登記'!C109</f>
        <v>931</v>
      </c>
      <c r="D49" s="148">
        <f>B49-C49</f>
        <v>-5</v>
      </c>
      <c r="E49" s="147">
        <f>D49/C49*100</f>
        <v>-0.5370569280343717</v>
      </c>
      <c r="F49" s="143">
        <f>'工商登記'!C97</f>
        <v>958</v>
      </c>
      <c r="G49" s="148">
        <f>B49-F49</f>
        <v>-32</v>
      </c>
      <c r="H49" s="167">
        <f>G49/F49*100</f>
        <v>-3.3402922755741122</v>
      </c>
    </row>
    <row r="50" spans="1:8" ht="27">
      <c r="A50" s="145" t="s">
        <v>248</v>
      </c>
      <c r="B50" s="143">
        <f>'工商登記'!F110</f>
        <v>21861</v>
      </c>
      <c r="C50" s="143">
        <f>'工商登記'!F109</f>
        <v>21836</v>
      </c>
      <c r="D50" s="148">
        <f>B50-C50</f>
        <v>25</v>
      </c>
      <c r="E50" s="167">
        <f>D50/C50*100</f>
        <v>0.11448983330280271</v>
      </c>
      <c r="F50" s="143">
        <f>'工商登記'!F97</f>
        <v>21400</v>
      </c>
      <c r="G50" s="148">
        <f>B50-F50</f>
        <v>461</v>
      </c>
      <c r="H50" s="167">
        <f>G50/F50*100</f>
        <v>2.154205607476636</v>
      </c>
    </row>
    <row r="51" spans="1:8" ht="16.5">
      <c r="A51" s="152"/>
      <c r="B51" s="143"/>
      <c r="C51" s="143"/>
      <c r="D51" s="148"/>
      <c r="E51" s="144"/>
      <c r="F51" s="143"/>
      <c r="G51" s="148"/>
      <c r="H51" s="167"/>
    </row>
    <row r="52" spans="1:8" ht="32.25">
      <c r="A52" s="142" t="s">
        <v>249</v>
      </c>
      <c r="B52" s="143"/>
      <c r="C52" s="143"/>
      <c r="D52" s="143"/>
      <c r="E52" s="144"/>
      <c r="F52" s="143"/>
      <c r="G52" s="143"/>
      <c r="H52" s="144"/>
    </row>
    <row r="53" spans="1:8" ht="45.75">
      <c r="A53" s="145" t="s">
        <v>362</v>
      </c>
      <c r="B53" s="143">
        <f>'總樓板面積'!C112</f>
        <v>24488</v>
      </c>
      <c r="C53" s="143">
        <f>'總樓板面積'!C111</f>
        <v>40588</v>
      </c>
      <c r="D53" s="148">
        <f>B53-C53</f>
        <v>-16100</v>
      </c>
      <c r="E53" s="144">
        <f>D53/C53*100</f>
        <v>-39.66689661969055</v>
      </c>
      <c r="F53" s="143">
        <f>'總樓板面積'!C99</f>
        <v>28268</v>
      </c>
      <c r="G53" s="143">
        <f>B53-F53</f>
        <v>-3780</v>
      </c>
      <c r="H53" s="144">
        <f>G53/F53*100</f>
        <v>-13.372010754209708</v>
      </c>
    </row>
    <row r="54" spans="1:8" ht="16.5">
      <c r="A54" s="152"/>
      <c r="B54" s="143"/>
      <c r="C54" s="143"/>
      <c r="D54" s="148"/>
      <c r="E54" s="144"/>
      <c r="F54" s="143"/>
      <c r="G54" s="143"/>
      <c r="H54" s="144"/>
    </row>
    <row r="55" spans="1:8" ht="32.25">
      <c r="A55" s="142" t="s">
        <v>382</v>
      </c>
      <c r="B55" s="143"/>
      <c r="C55" s="143"/>
      <c r="D55" s="143"/>
      <c r="E55" s="144"/>
      <c r="F55" s="153"/>
      <c r="G55" s="143"/>
      <c r="H55" s="144"/>
    </row>
    <row r="56" spans="1:8" ht="27">
      <c r="A56" s="155" t="s">
        <v>381</v>
      </c>
      <c r="B56" s="157">
        <f>'觀光人次'!B109</f>
        <v>397934</v>
      </c>
      <c r="C56" s="157">
        <f>'觀光人次'!B108</f>
        <v>192715</v>
      </c>
      <c r="D56" s="159">
        <f>B56-C56</f>
        <v>205219</v>
      </c>
      <c r="E56" s="174">
        <f>D56/C56*100</f>
        <v>106.48833770074981</v>
      </c>
      <c r="F56" s="157">
        <f>'觀光人次'!B96</f>
        <v>355465</v>
      </c>
      <c r="G56" s="159">
        <f>B56-F56</f>
        <v>42469</v>
      </c>
      <c r="H56" s="175">
        <f>G56/F56*100</f>
        <v>11.947449115946718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1"/>
  <sheetViews>
    <sheetView workbookViewId="0" topLeftCell="A1">
      <pane ySplit="82" topLeftCell="BM83" activePane="bottomLeft" state="frozen"/>
      <selection pane="topLeft" activeCell="A1" sqref="A1"/>
      <selection pane="bottomLeft" activeCell="C124" sqref="C124:C125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17" t="s">
        <v>196</v>
      </c>
      <c r="C1" s="617"/>
      <c r="D1" s="617"/>
      <c r="E1" s="617"/>
      <c r="F1" s="617"/>
      <c r="G1" s="617"/>
      <c r="H1" s="617"/>
      <c r="I1" s="617"/>
    </row>
    <row r="2" spans="2:9" s="3" customFormat="1" ht="24.75" customHeight="1">
      <c r="B2" s="542" t="s">
        <v>197</v>
      </c>
      <c r="C2" s="631" t="s">
        <v>383</v>
      </c>
      <c r="D2" s="622" t="s">
        <v>384</v>
      </c>
      <c r="E2" s="623"/>
      <c r="F2" s="624"/>
      <c r="G2" s="624"/>
      <c r="H2" s="624"/>
      <c r="I2" s="624"/>
    </row>
    <row r="3" spans="2:9" s="4" customFormat="1" ht="24.75" customHeight="1">
      <c r="B3" s="599"/>
      <c r="C3" s="632"/>
      <c r="D3" s="629" t="s">
        <v>385</v>
      </c>
      <c r="E3" s="629" t="s">
        <v>386</v>
      </c>
      <c r="F3" s="629" t="s">
        <v>387</v>
      </c>
      <c r="G3" s="620" t="s">
        <v>388</v>
      </c>
      <c r="H3" s="621"/>
      <c r="I3" s="625" t="s">
        <v>389</v>
      </c>
    </row>
    <row r="4" spans="2:9" s="4" customFormat="1" ht="28.5" customHeight="1" thickBot="1">
      <c r="B4" s="546"/>
      <c r="C4" s="633"/>
      <c r="D4" s="630"/>
      <c r="E4" s="630"/>
      <c r="F4" s="630"/>
      <c r="G4" s="5" t="s">
        <v>390</v>
      </c>
      <c r="H4" s="5" t="s">
        <v>391</v>
      </c>
      <c r="I4" s="626"/>
    </row>
    <row r="5" spans="2:9" ht="24.75" customHeight="1" hidden="1">
      <c r="B5" s="6" t="s">
        <v>198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3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3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4"/>
      <c r="D15" s="125"/>
      <c r="E15" s="125"/>
      <c r="F15" s="125"/>
      <c r="G15" s="125"/>
      <c r="H15" s="125"/>
      <c r="I15" s="125"/>
      <c r="J15" s="11"/>
      <c r="K15" s="126" t="s">
        <v>199</v>
      </c>
      <c r="L15" s="127">
        <v>87</v>
      </c>
    </row>
    <row r="16" spans="2:12" ht="24.75" customHeight="1" hidden="1">
      <c r="B16" s="12" t="s">
        <v>200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28" t="s">
        <v>201</v>
      </c>
      <c r="L16" s="1">
        <v>126</v>
      </c>
    </row>
    <row r="17" spans="2:12" ht="24.75" customHeight="1" hidden="1">
      <c r="B17" s="13" t="s">
        <v>202</v>
      </c>
      <c r="C17" s="129">
        <v>1171</v>
      </c>
      <c r="D17" s="129">
        <v>27</v>
      </c>
      <c r="E17" s="8">
        <f aca="true" t="shared" si="1" ref="E17:E26">D17/30</f>
        <v>0.9</v>
      </c>
      <c r="F17" s="9">
        <v>0</v>
      </c>
      <c r="G17" s="130">
        <v>0</v>
      </c>
      <c r="H17" s="130">
        <v>0</v>
      </c>
      <c r="I17" s="129">
        <v>540</v>
      </c>
      <c r="J17" s="11"/>
      <c r="K17" s="126" t="s">
        <v>203</v>
      </c>
      <c r="L17" s="1">
        <v>69</v>
      </c>
    </row>
    <row r="18" spans="2:12" ht="27" hidden="1">
      <c r="B18" s="13" t="s">
        <v>204</v>
      </c>
      <c r="C18" s="129">
        <v>1041</v>
      </c>
      <c r="D18" s="129">
        <v>27</v>
      </c>
      <c r="E18" s="8">
        <f t="shared" si="1"/>
        <v>0.9</v>
      </c>
      <c r="F18" s="131">
        <v>1</v>
      </c>
      <c r="G18" s="131">
        <v>1</v>
      </c>
      <c r="H18" s="131">
        <v>1</v>
      </c>
      <c r="I18" s="129">
        <v>809</v>
      </c>
      <c r="J18" s="11"/>
      <c r="K18" s="126" t="s">
        <v>2</v>
      </c>
      <c r="L18" s="1">
        <v>265</v>
      </c>
    </row>
    <row r="19" spans="2:12" ht="27" hidden="1">
      <c r="B19" s="13" t="s">
        <v>12</v>
      </c>
      <c r="C19" s="129">
        <v>1140</v>
      </c>
      <c r="D19" s="129">
        <v>19</v>
      </c>
      <c r="E19" s="8">
        <f t="shared" si="1"/>
        <v>0.6333333333333333</v>
      </c>
      <c r="F19" s="9">
        <v>0</v>
      </c>
      <c r="G19" s="130">
        <v>0</v>
      </c>
      <c r="H19" s="14">
        <v>0</v>
      </c>
      <c r="I19" s="129">
        <v>599</v>
      </c>
      <c r="J19" s="15"/>
      <c r="K19" s="126" t="s">
        <v>3</v>
      </c>
      <c r="L19" s="132">
        <v>71</v>
      </c>
    </row>
    <row r="20" spans="2:12" ht="27" hidden="1">
      <c r="B20" s="16" t="s">
        <v>76</v>
      </c>
      <c r="C20" s="129">
        <v>1068</v>
      </c>
      <c r="D20" s="129">
        <v>34</v>
      </c>
      <c r="E20" s="8">
        <f t="shared" si="1"/>
        <v>1.1333333333333333</v>
      </c>
      <c r="F20" s="9">
        <v>0</v>
      </c>
      <c r="G20" s="130">
        <v>0</v>
      </c>
      <c r="H20" s="14">
        <v>0</v>
      </c>
      <c r="I20" s="129">
        <v>166</v>
      </c>
      <c r="J20" s="15"/>
      <c r="K20" s="126" t="s">
        <v>3</v>
      </c>
      <c r="L20" s="132">
        <v>71</v>
      </c>
    </row>
    <row r="21" spans="2:12" ht="27" hidden="1">
      <c r="B21" s="16" t="s">
        <v>77</v>
      </c>
      <c r="C21" s="129">
        <v>1117</v>
      </c>
      <c r="D21" s="129">
        <v>26</v>
      </c>
      <c r="E21" s="8">
        <f t="shared" si="1"/>
        <v>0.8666666666666667</v>
      </c>
      <c r="F21" s="9">
        <v>0</v>
      </c>
      <c r="G21" s="130">
        <v>0</v>
      </c>
      <c r="H21" s="14">
        <v>0</v>
      </c>
      <c r="I21" s="129">
        <v>358</v>
      </c>
      <c r="J21" s="15"/>
      <c r="K21" s="133"/>
      <c r="L21" s="132"/>
    </row>
    <row r="22" spans="2:12" ht="27" hidden="1">
      <c r="B22" s="16" t="s">
        <v>78</v>
      </c>
      <c r="C22" s="129">
        <v>1073</v>
      </c>
      <c r="D22" s="129">
        <v>30</v>
      </c>
      <c r="E22" s="8">
        <f t="shared" si="1"/>
        <v>1</v>
      </c>
      <c r="F22" s="17">
        <v>1</v>
      </c>
      <c r="G22" s="131">
        <v>2</v>
      </c>
      <c r="H22" s="18">
        <v>2</v>
      </c>
      <c r="I22" s="129">
        <v>1737</v>
      </c>
      <c r="J22" s="15"/>
      <c r="K22" s="133"/>
      <c r="L22" s="132"/>
    </row>
    <row r="23" spans="2:12" ht="27" hidden="1">
      <c r="B23" s="16" t="s">
        <v>79</v>
      </c>
      <c r="C23" s="129">
        <v>1126</v>
      </c>
      <c r="D23" s="129">
        <v>66</v>
      </c>
      <c r="E23" s="8">
        <f t="shared" si="1"/>
        <v>2.2</v>
      </c>
      <c r="F23" s="9">
        <v>0</v>
      </c>
      <c r="G23" s="131">
        <v>1</v>
      </c>
      <c r="H23" s="19">
        <v>0</v>
      </c>
      <c r="I23" s="129">
        <v>1303</v>
      </c>
      <c r="J23" s="15"/>
      <c r="K23" s="133"/>
      <c r="L23" s="132"/>
    </row>
    <row r="24" spans="2:12" ht="27" hidden="1">
      <c r="B24" s="16" t="s">
        <v>13</v>
      </c>
      <c r="C24" s="129">
        <v>1148</v>
      </c>
      <c r="D24" s="129">
        <v>33</v>
      </c>
      <c r="E24" s="8">
        <f t="shared" si="1"/>
        <v>1.1</v>
      </c>
      <c r="F24" s="9">
        <v>0</v>
      </c>
      <c r="G24" s="131">
        <v>1</v>
      </c>
      <c r="H24" s="19">
        <v>0</v>
      </c>
      <c r="I24" s="129">
        <v>1384</v>
      </c>
      <c r="J24" s="15"/>
      <c r="K24" s="133"/>
      <c r="L24" s="132"/>
    </row>
    <row r="25" spans="2:12" ht="27" hidden="1">
      <c r="B25" s="16" t="s">
        <v>80</v>
      </c>
      <c r="C25" s="129">
        <v>1002</v>
      </c>
      <c r="D25" s="129">
        <v>17</v>
      </c>
      <c r="E25" s="8">
        <f t="shared" si="1"/>
        <v>0.5666666666666667</v>
      </c>
      <c r="F25" s="9">
        <v>0</v>
      </c>
      <c r="G25" s="131">
        <v>1</v>
      </c>
      <c r="H25" s="19">
        <v>3</v>
      </c>
      <c r="I25" s="129">
        <v>1269</v>
      </c>
      <c r="J25" s="15"/>
      <c r="K25" s="133"/>
      <c r="L25" s="132"/>
    </row>
    <row r="26" spans="2:12" ht="27" hidden="1">
      <c r="B26" s="16" t="s">
        <v>81</v>
      </c>
      <c r="C26" s="134">
        <v>1171</v>
      </c>
      <c r="D26" s="129">
        <v>13</v>
      </c>
      <c r="E26" s="8">
        <f t="shared" si="1"/>
        <v>0.43333333333333335</v>
      </c>
      <c r="F26" s="9">
        <v>0</v>
      </c>
      <c r="G26" s="130">
        <v>0</v>
      </c>
      <c r="H26" s="19">
        <v>0</v>
      </c>
      <c r="I26" s="129">
        <v>726</v>
      </c>
      <c r="J26" s="15"/>
      <c r="K26" s="133"/>
      <c r="L26" s="132"/>
    </row>
    <row r="27" spans="2:12" ht="27" hidden="1">
      <c r="B27" s="16" t="s">
        <v>82</v>
      </c>
      <c r="C27" s="134">
        <v>1028</v>
      </c>
      <c r="D27" s="129">
        <v>17</v>
      </c>
      <c r="E27" s="8">
        <v>0.57</v>
      </c>
      <c r="F27" s="9">
        <v>0</v>
      </c>
      <c r="G27" s="130">
        <v>0</v>
      </c>
      <c r="H27" s="19">
        <v>0</v>
      </c>
      <c r="I27" s="129">
        <v>800</v>
      </c>
      <c r="J27" s="15"/>
      <c r="K27" s="133"/>
      <c r="L27" s="132"/>
    </row>
    <row r="28" spans="2:12" ht="27" hidden="1">
      <c r="B28" s="16" t="s">
        <v>83</v>
      </c>
      <c r="C28" s="134">
        <v>1133</v>
      </c>
      <c r="D28" s="129">
        <v>23</v>
      </c>
      <c r="E28" s="8">
        <v>0.77</v>
      </c>
      <c r="F28" s="9">
        <v>0</v>
      </c>
      <c r="G28" s="130">
        <v>0</v>
      </c>
      <c r="H28" s="19">
        <v>4</v>
      </c>
      <c r="I28" s="129">
        <v>1397</v>
      </c>
      <c r="J28" s="15"/>
      <c r="K28" s="133"/>
      <c r="L28" s="132"/>
    </row>
    <row r="29" spans="2:12" ht="24.75" customHeight="1" hidden="1">
      <c r="B29" s="12"/>
      <c r="C29" s="20"/>
      <c r="J29" s="15"/>
      <c r="K29" s="133"/>
      <c r="L29" s="132"/>
    </row>
    <row r="30" spans="2:12" ht="24.75" customHeight="1" hidden="1">
      <c r="B30" s="12" t="s">
        <v>84</v>
      </c>
      <c r="C30" s="21">
        <v>14103</v>
      </c>
      <c r="D30" s="129">
        <v>286</v>
      </c>
      <c r="E30" s="8">
        <f>D30/360</f>
        <v>0.7944444444444444</v>
      </c>
      <c r="F30" s="9">
        <v>3</v>
      </c>
      <c r="G30" s="130">
        <v>1</v>
      </c>
      <c r="H30" s="19">
        <v>7</v>
      </c>
      <c r="I30" s="129">
        <v>13955</v>
      </c>
      <c r="J30" s="15"/>
      <c r="K30" s="133"/>
      <c r="L30" s="132"/>
    </row>
    <row r="31" spans="2:12" ht="27" hidden="1">
      <c r="B31" s="16" t="s">
        <v>85</v>
      </c>
      <c r="C31" s="134">
        <v>1256</v>
      </c>
      <c r="D31" s="129">
        <v>29</v>
      </c>
      <c r="E31" s="8">
        <f>D31/30</f>
        <v>0.9666666666666667</v>
      </c>
      <c r="F31" s="9">
        <v>0</v>
      </c>
      <c r="G31" s="130">
        <v>0</v>
      </c>
      <c r="H31" s="19">
        <v>1</v>
      </c>
      <c r="I31" s="129">
        <v>464</v>
      </c>
      <c r="J31" s="15"/>
      <c r="K31" s="133"/>
      <c r="L31" s="132"/>
    </row>
    <row r="32" spans="2:12" ht="27" hidden="1">
      <c r="B32" s="16" t="s">
        <v>86</v>
      </c>
      <c r="C32" s="134">
        <v>1074</v>
      </c>
      <c r="D32" s="129">
        <v>23</v>
      </c>
      <c r="E32" s="8">
        <v>0.7666666666666667</v>
      </c>
      <c r="F32" s="9">
        <v>0</v>
      </c>
      <c r="G32" s="130">
        <v>0</v>
      </c>
      <c r="H32" s="19">
        <v>1</v>
      </c>
      <c r="I32" s="129">
        <v>1827</v>
      </c>
      <c r="J32" s="15"/>
      <c r="K32" s="133"/>
      <c r="L32" s="132"/>
    </row>
    <row r="33" spans="2:12" ht="27" hidden="1">
      <c r="B33" s="16" t="s">
        <v>87</v>
      </c>
      <c r="C33" s="134">
        <v>1125</v>
      </c>
      <c r="D33" s="129">
        <v>50</v>
      </c>
      <c r="E33" s="8">
        <f aca="true" t="shared" si="2" ref="E33:E40">D33/30</f>
        <v>1.6666666666666667</v>
      </c>
      <c r="F33" s="9">
        <v>0</v>
      </c>
      <c r="G33" s="130">
        <v>0</v>
      </c>
      <c r="H33" s="19">
        <v>0</v>
      </c>
      <c r="I33" s="129">
        <v>862</v>
      </c>
      <c r="J33" s="15"/>
      <c r="K33" s="133"/>
      <c r="L33" s="132"/>
    </row>
    <row r="34" spans="2:12" ht="27" hidden="1">
      <c r="B34" s="16" t="s">
        <v>95</v>
      </c>
      <c r="C34" s="134">
        <v>1159</v>
      </c>
      <c r="D34" s="129">
        <v>18</v>
      </c>
      <c r="E34" s="8">
        <f t="shared" si="2"/>
        <v>0.6</v>
      </c>
      <c r="F34" s="9">
        <v>0</v>
      </c>
      <c r="G34" s="130">
        <v>0</v>
      </c>
      <c r="H34" s="19">
        <v>0</v>
      </c>
      <c r="I34" s="129">
        <v>560</v>
      </c>
      <c r="J34" s="15"/>
      <c r="K34" s="133"/>
      <c r="L34" s="132"/>
    </row>
    <row r="35" spans="2:12" ht="27" hidden="1">
      <c r="B35" s="16" t="s">
        <v>96</v>
      </c>
      <c r="C35" s="134">
        <v>1262</v>
      </c>
      <c r="D35" s="129">
        <v>13</v>
      </c>
      <c r="E35" s="8">
        <f t="shared" si="2"/>
        <v>0.43333333333333335</v>
      </c>
      <c r="F35" s="9">
        <v>0</v>
      </c>
      <c r="G35" s="130">
        <v>0</v>
      </c>
      <c r="H35" s="19">
        <v>0</v>
      </c>
      <c r="I35" s="129">
        <v>290</v>
      </c>
      <c r="J35" s="15"/>
      <c r="K35" s="133"/>
      <c r="L35" s="132"/>
    </row>
    <row r="36" spans="2:12" ht="27" hidden="1">
      <c r="B36" s="16" t="s">
        <v>97</v>
      </c>
      <c r="C36" s="134">
        <v>1223</v>
      </c>
      <c r="D36" s="129">
        <v>28</v>
      </c>
      <c r="E36" s="8">
        <f t="shared" si="2"/>
        <v>0.9333333333333333</v>
      </c>
      <c r="F36" s="9">
        <v>1</v>
      </c>
      <c r="G36" s="130">
        <v>0</v>
      </c>
      <c r="H36" s="19">
        <v>0</v>
      </c>
      <c r="I36" s="129">
        <v>1138</v>
      </c>
      <c r="J36" s="15"/>
      <c r="K36" s="133"/>
      <c r="L36" s="132"/>
    </row>
    <row r="37" spans="2:12" ht="27" hidden="1">
      <c r="B37" s="16" t="s">
        <v>13</v>
      </c>
      <c r="C37" s="134">
        <v>1136</v>
      </c>
      <c r="D37" s="129">
        <v>19</v>
      </c>
      <c r="E37" s="8">
        <f t="shared" si="2"/>
        <v>0.6333333333333333</v>
      </c>
      <c r="F37" s="9">
        <v>0</v>
      </c>
      <c r="G37" s="130">
        <v>0</v>
      </c>
      <c r="H37" s="19">
        <v>0</v>
      </c>
      <c r="I37" s="129">
        <v>1007</v>
      </c>
      <c r="J37" s="15"/>
      <c r="K37" s="133"/>
      <c r="L37" s="132"/>
    </row>
    <row r="38" spans="2:12" ht="27" hidden="1">
      <c r="B38" s="16" t="s">
        <v>80</v>
      </c>
      <c r="C38" s="134">
        <v>1149</v>
      </c>
      <c r="D38" s="129">
        <v>11</v>
      </c>
      <c r="E38" s="8">
        <f t="shared" si="2"/>
        <v>0.36666666666666664</v>
      </c>
      <c r="F38" s="9">
        <v>1</v>
      </c>
      <c r="G38" s="130">
        <v>0</v>
      </c>
      <c r="H38" s="19">
        <v>1</v>
      </c>
      <c r="I38" s="129">
        <v>1745</v>
      </c>
      <c r="J38" s="15"/>
      <c r="K38" s="133"/>
      <c r="L38" s="132"/>
    </row>
    <row r="39" spans="2:12" ht="27" hidden="1">
      <c r="B39" s="16" t="s">
        <v>81</v>
      </c>
      <c r="C39" s="134">
        <v>1175</v>
      </c>
      <c r="D39" s="129">
        <v>12</v>
      </c>
      <c r="E39" s="8">
        <f t="shared" si="2"/>
        <v>0.4</v>
      </c>
      <c r="F39" s="9">
        <v>0</v>
      </c>
      <c r="G39" s="130">
        <v>0</v>
      </c>
      <c r="H39" s="19">
        <v>0</v>
      </c>
      <c r="I39" s="129">
        <v>373</v>
      </c>
      <c r="J39" s="15"/>
      <c r="K39" s="133"/>
      <c r="L39" s="132"/>
    </row>
    <row r="40" spans="2:12" ht="27" hidden="1">
      <c r="B40" s="16" t="s">
        <v>82</v>
      </c>
      <c r="C40" s="134">
        <v>1162</v>
      </c>
      <c r="D40" s="129">
        <v>17</v>
      </c>
      <c r="E40" s="8">
        <f t="shared" si="2"/>
        <v>0.5666666666666667</v>
      </c>
      <c r="F40" s="9">
        <v>0</v>
      </c>
      <c r="G40" s="130">
        <v>0</v>
      </c>
      <c r="H40" s="19">
        <v>0</v>
      </c>
      <c r="I40" s="129">
        <v>2170</v>
      </c>
      <c r="J40" s="15"/>
      <c r="K40" s="133"/>
      <c r="L40" s="132"/>
    </row>
    <row r="41" spans="2:12" ht="16.5" hidden="1">
      <c r="B41" s="12" t="s">
        <v>84</v>
      </c>
      <c r="C41" s="134"/>
      <c r="D41" s="129"/>
      <c r="E41" s="8"/>
      <c r="F41" s="9"/>
      <c r="G41" s="130"/>
      <c r="H41" s="19"/>
      <c r="I41" s="129"/>
      <c r="J41" s="15"/>
      <c r="K41" s="133"/>
      <c r="L41" s="132"/>
    </row>
    <row r="42" spans="2:12" ht="27" hidden="1">
      <c r="B42" s="16" t="s">
        <v>83</v>
      </c>
      <c r="C42" s="134">
        <v>1264</v>
      </c>
      <c r="D42" s="129">
        <v>19</v>
      </c>
      <c r="E42" s="8">
        <f>D42/30</f>
        <v>0.6333333333333333</v>
      </c>
      <c r="F42" s="9">
        <v>1</v>
      </c>
      <c r="G42" s="130">
        <v>0</v>
      </c>
      <c r="H42" s="19">
        <v>4</v>
      </c>
      <c r="I42" s="129">
        <v>3150</v>
      </c>
      <c r="J42" s="15"/>
      <c r="K42" s="133"/>
      <c r="L42" s="132"/>
    </row>
    <row r="43" spans="2:12" ht="16.5" hidden="1">
      <c r="B43" s="16"/>
      <c r="C43" s="134"/>
      <c r="D43" s="129"/>
      <c r="E43" s="8"/>
      <c r="F43" s="9"/>
      <c r="G43" s="130"/>
      <c r="H43" s="19"/>
      <c r="I43" s="129"/>
      <c r="J43" s="15"/>
      <c r="K43" s="133"/>
      <c r="L43" s="132"/>
    </row>
    <row r="44" spans="2:12" ht="16.5" hidden="1">
      <c r="B44" s="12" t="s">
        <v>88</v>
      </c>
      <c r="C44" s="134">
        <f>SUM(C45:C56)</f>
        <v>14608</v>
      </c>
      <c r="D44" s="129">
        <f>SUM(D45:D56)</f>
        <v>278</v>
      </c>
      <c r="E44" s="8">
        <f>D44/360</f>
        <v>0.7722222222222223</v>
      </c>
      <c r="F44" s="9">
        <v>6</v>
      </c>
      <c r="G44" s="130">
        <f>SUM(G45:G56)</f>
        <v>3</v>
      </c>
      <c r="H44" s="19">
        <f>SUM(H45:H56)</f>
        <v>15</v>
      </c>
      <c r="I44" s="129">
        <f>SUM(I45:I56)</f>
        <v>18363</v>
      </c>
      <c r="J44" s="15"/>
      <c r="K44" s="133"/>
      <c r="L44" s="132"/>
    </row>
    <row r="45" spans="2:12" ht="27" hidden="1">
      <c r="B45" s="16" t="s">
        <v>85</v>
      </c>
      <c r="C45" s="134">
        <v>1353</v>
      </c>
      <c r="D45" s="129">
        <v>26</v>
      </c>
      <c r="E45" s="8">
        <f aca="true" t="shared" si="3" ref="E45:E56">D45/30</f>
        <v>0.8666666666666667</v>
      </c>
      <c r="F45" s="9">
        <v>1</v>
      </c>
      <c r="G45" s="130">
        <v>0</v>
      </c>
      <c r="H45" s="19">
        <v>0</v>
      </c>
      <c r="I45" s="129">
        <v>727</v>
      </c>
      <c r="J45" s="15"/>
      <c r="K45" s="133"/>
      <c r="L45" s="132"/>
    </row>
    <row r="46" spans="2:12" ht="27" hidden="1">
      <c r="B46" s="16" t="s">
        <v>86</v>
      </c>
      <c r="C46" s="134">
        <v>1118</v>
      </c>
      <c r="D46" s="129">
        <v>22</v>
      </c>
      <c r="E46" s="8">
        <f t="shared" si="3"/>
        <v>0.7333333333333333</v>
      </c>
      <c r="F46" s="9">
        <v>0</v>
      </c>
      <c r="G46" s="130">
        <v>0</v>
      </c>
      <c r="H46" s="19">
        <v>0</v>
      </c>
      <c r="I46" s="129">
        <v>1142</v>
      </c>
      <c r="J46" s="15"/>
      <c r="K46" s="133"/>
      <c r="L46" s="132"/>
    </row>
    <row r="47" spans="2:12" ht="27" hidden="1">
      <c r="B47" s="16" t="s">
        <v>87</v>
      </c>
      <c r="C47" s="134">
        <v>1153</v>
      </c>
      <c r="D47" s="129">
        <v>34</v>
      </c>
      <c r="E47" s="8">
        <f t="shared" si="3"/>
        <v>1.1333333333333333</v>
      </c>
      <c r="F47" s="9">
        <v>0</v>
      </c>
      <c r="G47" s="130">
        <v>0</v>
      </c>
      <c r="H47" s="19">
        <v>0</v>
      </c>
      <c r="I47" s="129">
        <v>2324</v>
      </c>
      <c r="J47" s="15"/>
      <c r="K47" s="133"/>
      <c r="L47" s="132"/>
    </row>
    <row r="48" spans="2:12" ht="27" hidden="1">
      <c r="B48" s="16" t="s">
        <v>76</v>
      </c>
      <c r="C48" s="134">
        <v>1110</v>
      </c>
      <c r="D48" s="129">
        <v>42</v>
      </c>
      <c r="E48" s="8">
        <f t="shared" si="3"/>
        <v>1.4</v>
      </c>
      <c r="F48" s="9">
        <v>2</v>
      </c>
      <c r="G48" s="130">
        <v>0</v>
      </c>
      <c r="H48" s="19">
        <v>0</v>
      </c>
      <c r="I48" s="129">
        <v>1127</v>
      </c>
      <c r="J48" s="15"/>
      <c r="K48" s="133"/>
      <c r="L48" s="132"/>
    </row>
    <row r="49" spans="2:12" ht="27" hidden="1">
      <c r="B49" s="16" t="s">
        <v>95</v>
      </c>
      <c r="C49" s="134">
        <v>1277</v>
      </c>
      <c r="D49" s="129">
        <v>18</v>
      </c>
      <c r="E49" s="8">
        <f t="shared" si="3"/>
        <v>0.6</v>
      </c>
      <c r="F49" s="9">
        <v>0</v>
      </c>
      <c r="G49" s="130">
        <v>1</v>
      </c>
      <c r="H49" s="19">
        <v>3</v>
      </c>
      <c r="I49" s="129">
        <v>1077</v>
      </c>
      <c r="J49" s="15"/>
      <c r="K49" s="133"/>
      <c r="L49" s="132"/>
    </row>
    <row r="50" spans="2:12" ht="27" hidden="1">
      <c r="B50" s="16" t="s">
        <v>96</v>
      </c>
      <c r="C50" s="134">
        <v>1198</v>
      </c>
      <c r="D50" s="129">
        <v>18</v>
      </c>
      <c r="E50" s="8">
        <f t="shared" si="3"/>
        <v>0.6</v>
      </c>
      <c r="F50" s="9">
        <v>0</v>
      </c>
      <c r="G50" s="130">
        <v>0</v>
      </c>
      <c r="H50" s="19">
        <v>4</v>
      </c>
      <c r="I50" s="129">
        <v>2080</v>
      </c>
      <c r="J50" s="15"/>
      <c r="K50" s="133"/>
      <c r="L50" s="132"/>
    </row>
    <row r="51" spans="2:12" ht="27" hidden="1">
      <c r="B51" s="16" t="s">
        <v>97</v>
      </c>
      <c r="C51" s="134">
        <v>1253</v>
      </c>
      <c r="D51" s="129">
        <v>26</v>
      </c>
      <c r="E51" s="8">
        <f t="shared" si="3"/>
        <v>0.8666666666666667</v>
      </c>
      <c r="F51" s="9">
        <v>0</v>
      </c>
      <c r="G51" s="130">
        <v>0</v>
      </c>
      <c r="H51" s="19">
        <v>1</v>
      </c>
      <c r="I51" s="129">
        <v>796</v>
      </c>
      <c r="J51" s="15"/>
      <c r="K51" s="133"/>
      <c r="L51" s="132"/>
    </row>
    <row r="52" spans="2:12" ht="27" hidden="1">
      <c r="B52" s="16" t="s">
        <v>13</v>
      </c>
      <c r="C52" s="134">
        <v>1363</v>
      </c>
      <c r="D52" s="129">
        <v>24</v>
      </c>
      <c r="E52" s="8">
        <f t="shared" si="3"/>
        <v>0.8</v>
      </c>
      <c r="F52" s="9">
        <v>0</v>
      </c>
      <c r="G52" s="130">
        <v>1</v>
      </c>
      <c r="H52" s="19">
        <v>2</v>
      </c>
      <c r="I52" s="129">
        <v>1492</v>
      </c>
      <c r="J52" s="15"/>
      <c r="K52" s="133"/>
      <c r="L52" s="132"/>
    </row>
    <row r="53" spans="2:12" ht="27" hidden="1">
      <c r="B53" s="16" t="s">
        <v>80</v>
      </c>
      <c r="C53" s="134">
        <v>1141</v>
      </c>
      <c r="D53" s="129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29">
        <v>3827</v>
      </c>
      <c r="J53" s="15"/>
      <c r="K53" s="133"/>
      <c r="L53" s="132"/>
    </row>
    <row r="54" spans="2:12" ht="27" hidden="1">
      <c r="B54" s="16" t="s">
        <v>81</v>
      </c>
      <c r="C54" s="134">
        <v>1188</v>
      </c>
      <c r="D54" s="129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29">
        <v>738</v>
      </c>
      <c r="J54" s="15"/>
      <c r="K54" s="133"/>
      <c r="L54" s="132"/>
    </row>
    <row r="55" spans="2:12" ht="27" hidden="1">
      <c r="B55" s="16" t="s">
        <v>82</v>
      </c>
      <c r="C55" s="134">
        <v>1204</v>
      </c>
      <c r="D55" s="135">
        <v>16</v>
      </c>
      <c r="E55" s="136">
        <f t="shared" si="3"/>
        <v>0.5333333333333333</v>
      </c>
      <c r="F55" s="137">
        <v>1</v>
      </c>
      <c r="G55" s="9">
        <v>0</v>
      </c>
      <c r="H55" s="137">
        <v>1</v>
      </c>
      <c r="I55" s="135">
        <v>700</v>
      </c>
      <c r="J55" s="15"/>
      <c r="K55" s="133"/>
      <c r="L55" s="132"/>
    </row>
    <row r="56" spans="2:12" ht="27" hidden="1">
      <c r="B56" s="16" t="s">
        <v>83</v>
      </c>
      <c r="C56" s="134">
        <v>1250</v>
      </c>
      <c r="D56" s="135">
        <v>20</v>
      </c>
      <c r="E56" s="136">
        <f t="shared" si="3"/>
        <v>0.6666666666666666</v>
      </c>
      <c r="F56" s="137">
        <v>2</v>
      </c>
      <c r="G56" s="137">
        <v>1</v>
      </c>
      <c r="H56" s="137">
        <v>4</v>
      </c>
      <c r="I56" s="135">
        <v>2333</v>
      </c>
      <c r="J56" s="15"/>
      <c r="K56" s="133"/>
      <c r="L56" s="132"/>
    </row>
    <row r="57" spans="2:12" ht="16.5" hidden="1">
      <c r="B57" s="12" t="s">
        <v>89</v>
      </c>
      <c r="C57" s="134">
        <f>SUM(C58:C69)</f>
        <v>16371</v>
      </c>
      <c r="D57" s="135">
        <f>SUM(D58:D69)</f>
        <v>134</v>
      </c>
      <c r="E57" s="8">
        <f>D57/360</f>
        <v>0.37222222222222223</v>
      </c>
      <c r="F57" s="137">
        <f>SUM(F58:F69)</f>
        <v>18</v>
      </c>
      <c r="G57" s="137">
        <f>SUM(G58:G69)</f>
        <v>3</v>
      </c>
      <c r="H57" s="137">
        <f>SUM(H58:H69)</f>
        <v>17</v>
      </c>
      <c r="I57" s="137">
        <f>SUM(I58:I69)</f>
        <v>25512</v>
      </c>
      <c r="J57" s="15"/>
      <c r="K57" s="133"/>
      <c r="L57" s="132"/>
    </row>
    <row r="58" spans="2:12" ht="27" hidden="1">
      <c r="B58" s="16" t="s">
        <v>85</v>
      </c>
      <c r="C58" s="134">
        <v>1245</v>
      </c>
      <c r="D58" s="135">
        <v>11</v>
      </c>
      <c r="E58" s="136">
        <f aca="true" t="shared" si="4" ref="E58:E63">D58/30</f>
        <v>0.36666666666666664</v>
      </c>
      <c r="F58" s="137">
        <v>3</v>
      </c>
      <c r="G58" s="9">
        <v>0</v>
      </c>
      <c r="H58" s="137">
        <v>2</v>
      </c>
      <c r="I58" s="135">
        <v>970</v>
      </c>
      <c r="J58" s="15"/>
      <c r="K58" s="133"/>
      <c r="L58" s="132"/>
    </row>
    <row r="59" spans="2:12" ht="27" hidden="1">
      <c r="B59" s="16" t="s">
        <v>86</v>
      </c>
      <c r="C59" s="134">
        <v>1259</v>
      </c>
      <c r="D59" s="135">
        <v>10</v>
      </c>
      <c r="E59" s="136">
        <f t="shared" si="4"/>
        <v>0.3333333333333333</v>
      </c>
      <c r="F59" s="9">
        <v>0</v>
      </c>
      <c r="G59" s="9">
        <v>0</v>
      </c>
      <c r="H59" s="137">
        <v>4</v>
      </c>
      <c r="I59" s="135">
        <v>2345</v>
      </c>
      <c r="J59" s="15"/>
      <c r="K59" s="133"/>
      <c r="L59" s="132"/>
    </row>
    <row r="60" spans="2:12" ht="27" hidden="1">
      <c r="B60" s="16" t="s">
        <v>87</v>
      </c>
      <c r="C60" s="134">
        <v>1219</v>
      </c>
      <c r="D60" s="135">
        <v>13</v>
      </c>
      <c r="E60" s="136">
        <f t="shared" si="4"/>
        <v>0.43333333333333335</v>
      </c>
      <c r="F60" s="9">
        <v>0</v>
      </c>
      <c r="G60" s="9">
        <v>0</v>
      </c>
      <c r="H60" s="9">
        <v>0</v>
      </c>
      <c r="I60" s="135">
        <v>802</v>
      </c>
      <c r="J60" s="15"/>
      <c r="K60" s="133"/>
      <c r="L60" s="132"/>
    </row>
    <row r="61" spans="2:12" ht="27" hidden="1">
      <c r="B61" s="16" t="s">
        <v>76</v>
      </c>
      <c r="C61" s="134">
        <v>1237</v>
      </c>
      <c r="D61" s="135">
        <v>9</v>
      </c>
      <c r="E61" s="136">
        <f t="shared" si="4"/>
        <v>0.3</v>
      </c>
      <c r="F61" s="137">
        <v>7</v>
      </c>
      <c r="G61" s="9">
        <v>0</v>
      </c>
      <c r="H61" s="9">
        <v>0</v>
      </c>
      <c r="I61" s="135">
        <v>1810</v>
      </c>
      <c r="J61" s="15"/>
      <c r="K61" s="133"/>
      <c r="L61" s="132"/>
    </row>
    <row r="62" spans="2:12" ht="27" hidden="1">
      <c r="B62" s="16" t="s">
        <v>95</v>
      </c>
      <c r="C62" s="134">
        <v>1241</v>
      </c>
      <c r="D62" s="135">
        <v>6</v>
      </c>
      <c r="E62" s="136">
        <f t="shared" si="4"/>
        <v>0.2</v>
      </c>
      <c r="F62" s="9">
        <v>0</v>
      </c>
      <c r="G62" s="9">
        <v>0</v>
      </c>
      <c r="H62" s="135">
        <v>1</v>
      </c>
      <c r="I62" s="135">
        <v>523</v>
      </c>
      <c r="J62" s="15"/>
      <c r="K62" s="133"/>
      <c r="L62" s="132"/>
    </row>
    <row r="63" spans="2:12" ht="27" hidden="1">
      <c r="B63" s="16" t="s">
        <v>96</v>
      </c>
      <c r="C63" s="134">
        <v>1185</v>
      </c>
      <c r="D63" s="135">
        <v>10</v>
      </c>
      <c r="E63" s="136">
        <f t="shared" si="4"/>
        <v>0.3333333333333333</v>
      </c>
      <c r="F63" s="9">
        <v>0</v>
      </c>
      <c r="G63" s="9">
        <v>0</v>
      </c>
      <c r="H63" s="135">
        <v>4</v>
      </c>
      <c r="I63" s="135">
        <v>565</v>
      </c>
      <c r="J63" s="15"/>
      <c r="K63" s="133"/>
      <c r="L63" s="132"/>
    </row>
    <row r="64" spans="2:12" ht="27" hidden="1">
      <c r="B64" s="16" t="s">
        <v>97</v>
      </c>
      <c r="C64" s="134">
        <v>1352</v>
      </c>
      <c r="D64" s="135">
        <v>9</v>
      </c>
      <c r="E64" s="136">
        <f aca="true" t="shared" si="5" ref="E64:E69">D64/30</f>
        <v>0.3</v>
      </c>
      <c r="F64" s="135">
        <v>3</v>
      </c>
      <c r="G64" s="9">
        <v>0</v>
      </c>
      <c r="H64" s="9">
        <v>0</v>
      </c>
      <c r="I64" s="135">
        <v>1194</v>
      </c>
      <c r="J64" s="15"/>
      <c r="K64" s="133"/>
      <c r="L64" s="132"/>
    </row>
    <row r="65" spans="2:12" ht="27" hidden="1">
      <c r="B65" s="16" t="s">
        <v>13</v>
      </c>
      <c r="C65" s="135">
        <v>1479</v>
      </c>
      <c r="D65" s="135">
        <v>9</v>
      </c>
      <c r="E65" s="136">
        <f t="shared" si="5"/>
        <v>0.3</v>
      </c>
      <c r="F65" s="135">
        <v>2</v>
      </c>
      <c r="G65" s="135">
        <v>2</v>
      </c>
      <c r="H65" s="135">
        <v>3</v>
      </c>
      <c r="I65" s="135">
        <v>593</v>
      </c>
      <c r="J65" s="15"/>
      <c r="K65" s="133"/>
      <c r="L65" s="132"/>
    </row>
    <row r="66" spans="2:12" ht="27" hidden="1">
      <c r="B66" s="16" t="s">
        <v>80</v>
      </c>
      <c r="C66" s="135">
        <v>1267</v>
      </c>
      <c r="D66" s="135">
        <v>15</v>
      </c>
      <c r="E66" s="136">
        <f t="shared" si="5"/>
        <v>0.5</v>
      </c>
      <c r="F66" s="135">
        <v>1</v>
      </c>
      <c r="G66" s="9">
        <v>0</v>
      </c>
      <c r="H66" s="135">
        <v>2</v>
      </c>
      <c r="I66" s="135">
        <v>557</v>
      </c>
      <c r="J66" s="15"/>
      <c r="K66" s="133"/>
      <c r="L66" s="132"/>
    </row>
    <row r="67" spans="2:12" ht="27" hidden="1">
      <c r="B67" s="16" t="s">
        <v>81</v>
      </c>
      <c r="C67" s="135">
        <v>1386</v>
      </c>
      <c r="D67" s="135">
        <v>15</v>
      </c>
      <c r="E67" s="136">
        <f t="shared" si="5"/>
        <v>0.5</v>
      </c>
      <c r="F67" s="135">
        <v>2</v>
      </c>
      <c r="G67" s="9">
        <v>0</v>
      </c>
      <c r="H67" s="9">
        <v>0</v>
      </c>
      <c r="I67" s="135">
        <v>15147</v>
      </c>
      <c r="J67" s="15"/>
      <c r="K67" s="133"/>
      <c r="L67" s="132"/>
    </row>
    <row r="68" spans="2:12" ht="27" hidden="1">
      <c r="B68" s="16" t="s">
        <v>82</v>
      </c>
      <c r="C68" s="135">
        <v>1213</v>
      </c>
      <c r="D68" s="135">
        <v>9</v>
      </c>
      <c r="E68" s="136">
        <f t="shared" si="5"/>
        <v>0.3</v>
      </c>
      <c r="F68" s="9">
        <v>0</v>
      </c>
      <c r="G68" s="9">
        <v>0</v>
      </c>
      <c r="H68" s="135">
        <v>1</v>
      </c>
      <c r="I68" s="135">
        <v>655</v>
      </c>
      <c r="J68" s="15"/>
      <c r="K68" s="133"/>
      <c r="L68" s="132"/>
    </row>
    <row r="69" spans="2:12" ht="27" hidden="1">
      <c r="B69" s="16" t="s">
        <v>83</v>
      </c>
      <c r="C69" s="135">
        <v>2288</v>
      </c>
      <c r="D69" s="135">
        <v>18</v>
      </c>
      <c r="E69" s="136">
        <f t="shared" si="5"/>
        <v>0.6</v>
      </c>
      <c r="F69" s="9">
        <v>0</v>
      </c>
      <c r="G69" s="135">
        <v>1</v>
      </c>
      <c r="H69" s="9">
        <v>0</v>
      </c>
      <c r="I69" s="135">
        <v>351</v>
      </c>
      <c r="J69" s="15"/>
      <c r="K69" s="133"/>
      <c r="L69" s="132"/>
    </row>
    <row r="70" spans="2:12" ht="27" customHeight="1" hidden="1">
      <c r="B70" s="12" t="s">
        <v>90</v>
      </c>
      <c r="C70" s="135">
        <f>SUM(C71:C82)</f>
        <v>17088</v>
      </c>
      <c r="D70" s="135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3"/>
      <c r="L70" s="132"/>
    </row>
    <row r="71" spans="2:12" ht="27" hidden="1">
      <c r="B71" s="16" t="s">
        <v>85</v>
      </c>
      <c r="C71" s="135">
        <v>1407</v>
      </c>
      <c r="D71" s="135">
        <v>11</v>
      </c>
      <c r="E71" s="136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5">
        <v>1205</v>
      </c>
      <c r="J71" s="15"/>
      <c r="K71" s="133"/>
      <c r="L71" s="132"/>
    </row>
    <row r="72" spans="2:12" ht="27" hidden="1">
      <c r="B72" s="16" t="s">
        <v>86</v>
      </c>
      <c r="C72" s="135">
        <v>1389</v>
      </c>
      <c r="D72" s="135">
        <v>11</v>
      </c>
      <c r="E72" s="136">
        <f t="shared" si="6"/>
        <v>0.36666666666666664</v>
      </c>
      <c r="F72" s="9">
        <v>0</v>
      </c>
      <c r="G72" s="9">
        <v>0</v>
      </c>
      <c r="H72" s="9">
        <v>0</v>
      </c>
      <c r="I72" s="135">
        <v>383</v>
      </c>
      <c r="J72" s="15"/>
      <c r="K72" s="133"/>
      <c r="L72" s="132"/>
    </row>
    <row r="73" spans="2:12" ht="27" hidden="1">
      <c r="B73" s="16" t="s">
        <v>87</v>
      </c>
      <c r="C73" s="135">
        <v>1316</v>
      </c>
      <c r="D73" s="135">
        <v>13</v>
      </c>
      <c r="E73" s="136">
        <f t="shared" si="6"/>
        <v>0.43333333333333335</v>
      </c>
      <c r="F73" s="9">
        <v>0</v>
      </c>
      <c r="G73" s="9">
        <v>0</v>
      </c>
      <c r="H73" s="9">
        <v>0</v>
      </c>
      <c r="I73" s="135">
        <v>124</v>
      </c>
      <c r="J73" s="15"/>
      <c r="K73" s="133"/>
      <c r="L73" s="132"/>
    </row>
    <row r="74" spans="2:12" ht="27" hidden="1">
      <c r="B74" s="16" t="s">
        <v>76</v>
      </c>
      <c r="C74" s="135">
        <v>1294</v>
      </c>
      <c r="D74" s="135">
        <v>8</v>
      </c>
      <c r="E74" s="136">
        <f t="shared" si="6"/>
        <v>0.26666666666666666</v>
      </c>
      <c r="F74" s="9">
        <v>0</v>
      </c>
      <c r="G74" s="9">
        <v>0</v>
      </c>
      <c r="H74" s="199">
        <v>2</v>
      </c>
      <c r="I74" s="135">
        <v>533</v>
      </c>
      <c r="J74" s="15"/>
      <c r="K74" s="133"/>
      <c r="L74" s="132"/>
    </row>
    <row r="75" spans="2:12" s="22" customFormat="1" ht="27" hidden="1">
      <c r="B75" s="16" t="s">
        <v>95</v>
      </c>
      <c r="C75" s="135">
        <v>1461</v>
      </c>
      <c r="D75" s="135">
        <v>12</v>
      </c>
      <c r="E75" s="136">
        <f t="shared" si="6"/>
        <v>0.4</v>
      </c>
      <c r="F75" s="199">
        <v>4</v>
      </c>
      <c r="G75" s="199">
        <v>2</v>
      </c>
      <c r="H75" s="199">
        <v>2</v>
      </c>
      <c r="I75" s="135">
        <v>843</v>
      </c>
      <c r="J75" s="15"/>
      <c r="K75" s="133"/>
      <c r="L75" s="132"/>
    </row>
    <row r="76" spans="2:12" s="22" customFormat="1" ht="27" hidden="1">
      <c r="B76" s="16" t="s">
        <v>96</v>
      </c>
      <c r="C76" s="135">
        <v>1427</v>
      </c>
      <c r="D76" s="135">
        <v>10</v>
      </c>
      <c r="E76" s="136">
        <f t="shared" si="6"/>
        <v>0.3333333333333333</v>
      </c>
      <c r="F76" s="9">
        <v>0</v>
      </c>
      <c r="G76" s="9">
        <v>0</v>
      </c>
      <c r="H76" s="199">
        <v>1</v>
      </c>
      <c r="I76" s="135">
        <v>1104</v>
      </c>
      <c r="J76" s="15"/>
      <c r="K76" s="133"/>
      <c r="L76" s="132"/>
    </row>
    <row r="77" spans="2:12" s="22" customFormat="1" ht="27" hidden="1">
      <c r="B77" s="16" t="s">
        <v>97</v>
      </c>
      <c r="C77" s="135">
        <v>1511</v>
      </c>
      <c r="D77" s="135">
        <v>9</v>
      </c>
      <c r="E77" s="136">
        <f aca="true" t="shared" si="7" ref="E77:E82">D77/30</f>
        <v>0.3</v>
      </c>
      <c r="F77" s="9">
        <v>0</v>
      </c>
      <c r="G77" s="9">
        <v>0</v>
      </c>
      <c r="H77" s="199">
        <v>4</v>
      </c>
      <c r="I77" s="135">
        <v>2260</v>
      </c>
      <c r="J77" s="15"/>
      <c r="K77" s="133"/>
      <c r="L77" s="132"/>
    </row>
    <row r="78" spans="2:12" s="22" customFormat="1" ht="27" hidden="1">
      <c r="B78" s="16" t="s">
        <v>13</v>
      </c>
      <c r="C78" s="135">
        <v>1507</v>
      </c>
      <c r="D78" s="135">
        <v>13</v>
      </c>
      <c r="E78" s="136">
        <f t="shared" si="7"/>
        <v>0.43333333333333335</v>
      </c>
      <c r="F78" s="9">
        <v>0</v>
      </c>
      <c r="G78" s="9">
        <v>0</v>
      </c>
      <c r="H78" s="199">
        <v>1</v>
      </c>
      <c r="I78" s="135">
        <v>4449</v>
      </c>
      <c r="J78" s="15"/>
      <c r="K78" s="133"/>
      <c r="L78" s="132"/>
    </row>
    <row r="79" spans="2:12" s="22" customFormat="1" ht="27" hidden="1">
      <c r="B79" s="16" t="s">
        <v>80</v>
      </c>
      <c r="C79" s="135">
        <v>1455</v>
      </c>
      <c r="D79" s="135">
        <v>11</v>
      </c>
      <c r="E79" s="136">
        <f t="shared" si="7"/>
        <v>0.36666666666666664</v>
      </c>
      <c r="F79" s="9">
        <v>0</v>
      </c>
      <c r="G79" s="9">
        <v>0</v>
      </c>
      <c r="H79" s="199">
        <v>1</v>
      </c>
      <c r="I79" s="135">
        <v>991</v>
      </c>
      <c r="J79" s="15"/>
      <c r="K79" s="133"/>
      <c r="L79" s="132"/>
    </row>
    <row r="80" spans="2:12" s="22" customFormat="1" ht="27" hidden="1">
      <c r="B80" s="16" t="s">
        <v>81</v>
      </c>
      <c r="C80" s="135">
        <v>1608</v>
      </c>
      <c r="D80" s="135">
        <v>11</v>
      </c>
      <c r="E80" s="136">
        <f t="shared" si="7"/>
        <v>0.36666666666666664</v>
      </c>
      <c r="F80" s="9">
        <v>0</v>
      </c>
      <c r="G80" s="9">
        <v>0</v>
      </c>
      <c r="H80" s="9">
        <v>0</v>
      </c>
      <c r="I80" s="135">
        <v>790</v>
      </c>
      <c r="J80" s="15"/>
      <c r="K80" s="133"/>
      <c r="L80" s="132"/>
    </row>
    <row r="81" spans="2:12" s="22" customFormat="1" ht="27" hidden="1">
      <c r="B81" s="16" t="s">
        <v>82</v>
      </c>
      <c r="C81" s="135">
        <v>1332</v>
      </c>
      <c r="D81" s="135">
        <v>14</v>
      </c>
      <c r="E81" s="136">
        <f t="shared" si="7"/>
        <v>0.4666666666666667</v>
      </c>
      <c r="F81" s="9">
        <v>0</v>
      </c>
      <c r="G81" s="9">
        <v>0</v>
      </c>
      <c r="H81" s="199">
        <v>4</v>
      </c>
      <c r="I81" s="135">
        <v>2403</v>
      </c>
      <c r="J81" s="15"/>
      <c r="K81" s="133"/>
      <c r="L81" s="132"/>
    </row>
    <row r="82" spans="2:12" s="22" customFormat="1" ht="27" hidden="1">
      <c r="B82" s="16" t="s">
        <v>83</v>
      </c>
      <c r="C82" s="135">
        <v>1381</v>
      </c>
      <c r="D82" s="135">
        <v>13</v>
      </c>
      <c r="E82" s="136">
        <f t="shared" si="7"/>
        <v>0.43333333333333335</v>
      </c>
      <c r="F82" s="9">
        <v>0</v>
      </c>
      <c r="G82" s="9">
        <v>0</v>
      </c>
      <c r="H82" s="199">
        <v>1</v>
      </c>
      <c r="I82" s="135">
        <v>12775</v>
      </c>
      <c r="J82" s="15"/>
      <c r="K82" s="133"/>
      <c r="L82" s="132"/>
    </row>
    <row r="83" spans="2:12" s="22" customFormat="1" ht="27" customHeight="1" hidden="1">
      <c r="B83" s="12" t="s">
        <v>208</v>
      </c>
      <c r="C83" s="236">
        <f>SUM(C84:C95)</f>
        <v>17553</v>
      </c>
      <c r="D83" s="236">
        <f>SUM(D84:D95)</f>
        <v>87</v>
      </c>
      <c r="E83" s="237">
        <f>D83/360</f>
        <v>0.24166666666666667</v>
      </c>
      <c r="F83" s="238">
        <f>SUM(F84:F95)</f>
        <v>7</v>
      </c>
      <c r="G83" s="238">
        <f>SUM(G84:G95)</f>
        <v>4</v>
      </c>
      <c r="H83" s="236">
        <f>SUM(H84:H95)</f>
        <v>22</v>
      </c>
      <c r="I83" s="236">
        <f>SUM(I84:I95)</f>
        <v>11012</v>
      </c>
      <c r="J83" s="15"/>
      <c r="K83" s="133"/>
      <c r="L83" s="132"/>
    </row>
    <row r="84" spans="2:12" s="22" customFormat="1" ht="27" hidden="1">
      <c r="B84" s="16" t="s">
        <v>85</v>
      </c>
      <c r="C84" s="236">
        <v>1676</v>
      </c>
      <c r="D84" s="236">
        <v>12</v>
      </c>
      <c r="E84" s="237">
        <f aca="true" t="shared" si="8" ref="E84:E94">D84/30</f>
        <v>0.4</v>
      </c>
      <c r="F84" s="238">
        <v>0</v>
      </c>
      <c r="G84" s="238">
        <v>3</v>
      </c>
      <c r="H84" s="238">
        <v>0</v>
      </c>
      <c r="I84" s="236">
        <v>1189</v>
      </c>
      <c r="J84" s="15"/>
      <c r="K84" s="133"/>
      <c r="L84" s="132"/>
    </row>
    <row r="85" spans="2:12" s="22" customFormat="1" ht="27" hidden="1">
      <c r="B85" s="16" t="s">
        <v>86</v>
      </c>
      <c r="C85" s="236">
        <v>1372</v>
      </c>
      <c r="D85" s="236">
        <v>10</v>
      </c>
      <c r="E85" s="237">
        <f t="shared" si="8"/>
        <v>0.3333333333333333</v>
      </c>
      <c r="F85" s="238">
        <v>0</v>
      </c>
      <c r="G85" s="238">
        <v>0</v>
      </c>
      <c r="H85" s="236">
        <v>6</v>
      </c>
      <c r="I85" s="236">
        <v>1350</v>
      </c>
      <c r="J85" s="15"/>
      <c r="K85" s="133"/>
      <c r="L85" s="132"/>
    </row>
    <row r="86" spans="2:12" s="22" customFormat="1" ht="27" hidden="1">
      <c r="B86" s="16" t="s">
        <v>87</v>
      </c>
      <c r="C86" s="236">
        <v>1377</v>
      </c>
      <c r="D86" s="236">
        <v>10</v>
      </c>
      <c r="E86" s="237">
        <f t="shared" si="8"/>
        <v>0.3333333333333333</v>
      </c>
      <c r="F86" s="238">
        <v>0</v>
      </c>
      <c r="G86" s="238">
        <v>0</v>
      </c>
      <c r="H86" s="238">
        <v>0</v>
      </c>
      <c r="I86" s="236">
        <v>1555</v>
      </c>
      <c r="J86" s="15"/>
      <c r="K86" s="133"/>
      <c r="L86" s="132"/>
    </row>
    <row r="87" spans="2:12" s="22" customFormat="1" ht="27" hidden="1">
      <c r="B87" s="16" t="s">
        <v>76</v>
      </c>
      <c r="C87" s="236">
        <v>1360</v>
      </c>
      <c r="D87" s="236">
        <v>6</v>
      </c>
      <c r="E87" s="237">
        <f t="shared" si="8"/>
        <v>0.2</v>
      </c>
      <c r="F87" s="238">
        <v>0</v>
      </c>
      <c r="G87" s="238">
        <v>0</v>
      </c>
      <c r="H87" s="238">
        <v>4</v>
      </c>
      <c r="I87" s="236">
        <v>570</v>
      </c>
      <c r="J87" s="15"/>
      <c r="K87" s="133"/>
      <c r="L87" s="132"/>
    </row>
    <row r="88" spans="2:12" s="22" customFormat="1" ht="27" hidden="1">
      <c r="B88" s="16" t="s">
        <v>95</v>
      </c>
      <c r="C88" s="236">
        <v>1425</v>
      </c>
      <c r="D88" s="236">
        <v>6</v>
      </c>
      <c r="E88" s="237">
        <f t="shared" si="8"/>
        <v>0.2</v>
      </c>
      <c r="F88" s="238">
        <v>0</v>
      </c>
      <c r="G88" s="238">
        <v>0</v>
      </c>
      <c r="H88" s="238">
        <v>0</v>
      </c>
      <c r="I88" s="236">
        <v>825</v>
      </c>
      <c r="J88" s="15"/>
      <c r="K88" s="133"/>
      <c r="L88" s="132"/>
    </row>
    <row r="89" spans="2:12" s="22" customFormat="1" ht="27" hidden="1">
      <c r="B89" s="16" t="s">
        <v>96</v>
      </c>
      <c r="C89" s="236">
        <v>1398</v>
      </c>
      <c r="D89" s="236">
        <v>6</v>
      </c>
      <c r="E89" s="237">
        <f t="shared" si="8"/>
        <v>0.2</v>
      </c>
      <c r="F89" s="236">
        <v>2</v>
      </c>
      <c r="G89" s="238">
        <v>0</v>
      </c>
      <c r="H89" s="238">
        <v>0</v>
      </c>
      <c r="I89" s="236">
        <v>155</v>
      </c>
      <c r="J89" s="15"/>
      <c r="K89" s="133"/>
      <c r="L89" s="132"/>
    </row>
    <row r="90" spans="2:12" s="22" customFormat="1" ht="27" hidden="1">
      <c r="B90" s="16" t="s">
        <v>97</v>
      </c>
      <c r="C90" s="236">
        <v>1583</v>
      </c>
      <c r="D90" s="236">
        <v>7</v>
      </c>
      <c r="E90" s="237">
        <f t="shared" si="8"/>
        <v>0.23333333333333334</v>
      </c>
      <c r="F90" s="238">
        <v>0</v>
      </c>
      <c r="G90" s="238">
        <v>0</v>
      </c>
      <c r="H90" s="236">
        <v>6</v>
      </c>
      <c r="I90" s="236">
        <v>215</v>
      </c>
      <c r="J90" s="15"/>
      <c r="K90" s="133"/>
      <c r="L90" s="132"/>
    </row>
    <row r="91" spans="2:12" s="22" customFormat="1" ht="27" hidden="1">
      <c r="B91" s="16" t="s">
        <v>251</v>
      </c>
      <c r="C91" s="236">
        <v>1517</v>
      </c>
      <c r="D91" s="236">
        <v>8</v>
      </c>
      <c r="E91" s="237">
        <f t="shared" si="8"/>
        <v>0.26666666666666666</v>
      </c>
      <c r="F91" s="238">
        <v>5</v>
      </c>
      <c r="G91" s="238">
        <v>0</v>
      </c>
      <c r="H91" s="238">
        <v>0</v>
      </c>
      <c r="I91" s="236">
        <v>1161</v>
      </c>
      <c r="J91" s="15"/>
      <c r="K91" s="133"/>
      <c r="L91" s="132"/>
    </row>
    <row r="92" spans="2:12" s="22" customFormat="1" ht="27" hidden="1">
      <c r="B92" s="16" t="s">
        <v>255</v>
      </c>
      <c r="C92" s="236">
        <v>1502</v>
      </c>
      <c r="D92" s="236">
        <v>7</v>
      </c>
      <c r="E92" s="237">
        <f t="shared" si="8"/>
        <v>0.23333333333333334</v>
      </c>
      <c r="F92" s="238">
        <v>0</v>
      </c>
      <c r="G92" s="238">
        <v>0</v>
      </c>
      <c r="H92" s="238">
        <v>3</v>
      </c>
      <c r="I92" s="236">
        <v>1932</v>
      </c>
      <c r="J92" s="15"/>
      <c r="K92" s="133"/>
      <c r="L92" s="132"/>
    </row>
    <row r="93" spans="2:12" s="22" customFormat="1" ht="27" hidden="1">
      <c r="B93" s="16" t="s">
        <v>257</v>
      </c>
      <c r="C93" s="236">
        <v>1410</v>
      </c>
      <c r="D93" s="236">
        <v>6</v>
      </c>
      <c r="E93" s="237">
        <f t="shared" si="8"/>
        <v>0.2</v>
      </c>
      <c r="F93" s="238">
        <v>0</v>
      </c>
      <c r="G93" s="238">
        <v>0</v>
      </c>
      <c r="H93" s="238">
        <v>0</v>
      </c>
      <c r="I93" s="236">
        <v>1300</v>
      </c>
      <c r="J93" s="15"/>
      <c r="K93" s="133"/>
      <c r="L93" s="132"/>
    </row>
    <row r="94" spans="2:12" s="22" customFormat="1" ht="27" hidden="1">
      <c r="B94" s="16" t="s">
        <v>82</v>
      </c>
      <c r="C94" s="236">
        <v>1433</v>
      </c>
      <c r="D94" s="236">
        <v>3</v>
      </c>
      <c r="E94" s="237">
        <f t="shared" si="8"/>
        <v>0.1</v>
      </c>
      <c r="F94" s="238">
        <v>0</v>
      </c>
      <c r="G94" s="238">
        <v>1</v>
      </c>
      <c r="H94" s="236">
        <v>1</v>
      </c>
      <c r="I94" s="236">
        <v>490</v>
      </c>
      <c r="J94" s="15"/>
      <c r="K94" s="133"/>
      <c r="L94" s="132"/>
    </row>
    <row r="95" spans="2:12" s="22" customFormat="1" ht="27" hidden="1">
      <c r="B95" s="16" t="s">
        <v>83</v>
      </c>
      <c r="C95" s="236">
        <v>1500</v>
      </c>
      <c r="D95" s="236">
        <v>6</v>
      </c>
      <c r="E95" s="237">
        <f>D95/30</f>
        <v>0.2</v>
      </c>
      <c r="F95" s="238">
        <v>0</v>
      </c>
      <c r="G95" s="238">
        <v>0</v>
      </c>
      <c r="H95" s="236">
        <v>2</v>
      </c>
      <c r="I95" s="236">
        <v>270</v>
      </c>
      <c r="J95" s="15"/>
      <c r="K95" s="133"/>
      <c r="L95" s="132"/>
    </row>
    <row r="96" spans="2:12" s="22" customFormat="1" ht="27" customHeight="1">
      <c r="B96" s="12" t="s">
        <v>356</v>
      </c>
      <c r="C96" s="236">
        <f>SUM(C97:C108)</f>
        <v>18548</v>
      </c>
      <c r="D96" s="236">
        <f>SUM(D97:D108)</f>
        <v>56</v>
      </c>
      <c r="E96" s="237">
        <f>D96/360</f>
        <v>0.15555555555555556</v>
      </c>
      <c r="F96" s="236">
        <f>SUM(F97:F108)</f>
        <v>3</v>
      </c>
      <c r="G96" s="236">
        <f>SUM(G97:G108)</f>
        <v>0</v>
      </c>
      <c r="H96" s="236">
        <f>SUM(H97:H108)</f>
        <v>9</v>
      </c>
      <c r="I96" s="236">
        <f>SUM(I97:I108)</f>
        <v>8913</v>
      </c>
      <c r="J96" s="15"/>
      <c r="K96" s="133"/>
      <c r="L96" s="132"/>
    </row>
    <row r="97" spans="2:12" s="22" customFormat="1" ht="27" hidden="1">
      <c r="B97" s="16" t="s">
        <v>85</v>
      </c>
      <c r="C97" s="236">
        <v>1667</v>
      </c>
      <c r="D97" s="236">
        <v>8</v>
      </c>
      <c r="E97" s="237">
        <f aca="true" t="shared" si="9" ref="E97:E121">D97/30</f>
        <v>0.26666666666666666</v>
      </c>
      <c r="F97" s="238">
        <v>0</v>
      </c>
      <c r="G97" s="238">
        <v>0</v>
      </c>
      <c r="H97" s="238">
        <v>0</v>
      </c>
      <c r="I97" s="236">
        <v>77</v>
      </c>
      <c r="J97" s="15"/>
      <c r="K97" s="133"/>
      <c r="L97" s="132"/>
    </row>
    <row r="98" spans="2:12" s="22" customFormat="1" ht="27">
      <c r="B98" s="16" t="s">
        <v>86</v>
      </c>
      <c r="C98" s="236">
        <v>1525</v>
      </c>
      <c r="D98" s="236">
        <v>10</v>
      </c>
      <c r="E98" s="237">
        <f t="shared" si="9"/>
        <v>0.3333333333333333</v>
      </c>
      <c r="F98" s="238">
        <v>0</v>
      </c>
      <c r="G98" s="238">
        <v>0</v>
      </c>
      <c r="H98" s="236">
        <v>0</v>
      </c>
      <c r="I98" s="236">
        <v>1203</v>
      </c>
      <c r="J98" s="15"/>
      <c r="K98" s="133"/>
      <c r="L98" s="132"/>
    </row>
    <row r="99" spans="2:12" s="22" customFormat="1" ht="27">
      <c r="B99" s="16" t="s">
        <v>87</v>
      </c>
      <c r="C99" s="236">
        <v>1557</v>
      </c>
      <c r="D99" s="236">
        <v>8</v>
      </c>
      <c r="E99" s="237">
        <f t="shared" si="9"/>
        <v>0.26666666666666666</v>
      </c>
      <c r="F99" s="238">
        <v>0</v>
      </c>
      <c r="G99" s="238">
        <v>0</v>
      </c>
      <c r="H99" s="238">
        <v>0</v>
      </c>
      <c r="I99" s="236">
        <v>350</v>
      </c>
      <c r="J99" s="15"/>
      <c r="K99" s="133"/>
      <c r="L99" s="132"/>
    </row>
    <row r="100" spans="2:12" s="22" customFormat="1" ht="27">
      <c r="B100" s="16" t="s">
        <v>76</v>
      </c>
      <c r="C100" s="236">
        <v>1531</v>
      </c>
      <c r="D100" s="236">
        <v>5</v>
      </c>
      <c r="E100" s="237">
        <f t="shared" si="9"/>
        <v>0.16666666666666666</v>
      </c>
      <c r="F100" s="238">
        <v>0</v>
      </c>
      <c r="G100" s="238">
        <v>0</v>
      </c>
      <c r="H100" s="238">
        <v>0</v>
      </c>
      <c r="I100" s="236">
        <v>235</v>
      </c>
      <c r="J100" s="15"/>
      <c r="K100" s="133"/>
      <c r="L100" s="132"/>
    </row>
    <row r="101" spans="2:12" s="22" customFormat="1" ht="27">
      <c r="B101" s="16" t="s">
        <v>95</v>
      </c>
      <c r="C101" s="236">
        <v>1612</v>
      </c>
      <c r="D101" s="236">
        <v>3</v>
      </c>
      <c r="E101" s="237">
        <f t="shared" si="9"/>
        <v>0.1</v>
      </c>
      <c r="F101" s="238">
        <v>0</v>
      </c>
      <c r="G101" s="238">
        <v>0</v>
      </c>
      <c r="H101" s="238">
        <v>0</v>
      </c>
      <c r="I101" s="236">
        <v>20</v>
      </c>
      <c r="J101" s="15"/>
      <c r="K101" s="133"/>
      <c r="L101" s="132"/>
    </row>
    <row r="102" spans="2:12" s="22" customFormat="1" ht="27">
      <c r="B102" s="16" t="s">
        <v>96</v>
      </c>
      <c r="C102" s="236">
        <v>1511</v>
      </c>
      <c r="D102" s="236">
        <v>1</v>
      </c>
      <c r="E102" s="237">
        <f t="shared" si="9"/>
        <v>0.03333333333333333</v>
      </c>
      <c r="F102" s="236">
        <v>1</v>
      </c>
      <c r="G102" s="238">
        <v>0</v>
      </c>
      <c r="H102" s="238">
        <v>0</v>
      </c>
      <c r="I102" s="236">
        <v>2000</v>
      </c>
      <c r="J102" s="15"/>
      <c r="K102" s="133"/>
      <c r="L102" s="132"/>
    </row>
    <row r="103" spans="2:12" s="22" customFormat="1" ht="27">
      <c r="B103" s="16" t="s">
        <v>97</v>
      </c>
      <c r="C103" s="236">
        <v>1772</v>
      </c>
      <c r="D103" s="236">
        <v>3</v>
      </c>
      <c r="E103" s="237">
        <f t="shared" si="9"/>
        <v>0.1</v>
      </c>
      <c r="F103" s="238">
        <v>0</v>
      </c>
      <c r="G103" s="238">
        <v>0</v>
      </c>
      <c r="H103" s="236">
        <v>4</v>
      </c>
      <c r="I103" s="236">
        <v>180</v>
      </c>
      <c r="J103" s="15"/>
      <c r="K103" s="133"/>
      <c r="L103" s="132"/>
    </row>
    <row r="104" spans="2:12" s="22" customFormat="1" ht="27">
      <c r="B104" s="16" t="s">
        <v>251</v>
      </c>
      <c r="C104" s="236">
        <v>1738</v>
      </c>
      <c r="D104" s="236">
        <v>3</v>
      </c>
      <c r="E104" s="237">
        <f t="shared" si="9"/>
        <v>0.1</v>
      </c>
      <c r="F104" s="238">
        <v>0</v>
      </c>
      <c r="G104" s="238">
        <v>0</v>
      </c>
      <c r="H104" s="238">
        <v>0</v>
      </c>
      <c r="I104" s="236">
        <v>3130</v>
      </c>
      <c r="J104" s="15"/>
      <c r="K104" s="133"/>
      <c r="L104" s="132"/>
    </row>
    <row r="105" spans="2:12" s="22" customFormat="1" ht="27">
      <c r="B105" s="16" t="s">
        <v>255</v>
      </c>
      <c r="C105" s="236">
        <v>1468</v>
      </c>
      <c r="D105" s="236">
        <v>3</v>
      </c>
      <c r="E105" s="237">
        <f t="shared" si="9"/>
        <v>0.1</v>
      </c>
      <c r="F105" s="238">
        <v>0</v>
      </c>
      <c r="G105" s="238">
        <v>0</v>
      </c>
      <c r="H105" s="238">
        <v>0</v>
      </c>
      <c r="I105" s="236">
        <v>205</v>
      </c>
      <c r="J105" s="15"/>
      <c r="K105" s="133"/>
      <c r="L105" s="132"/>
    </row>
    <row r="106" spans="2:12" s="22" customFormat="1" ht="27">
      <c r="B106" s="16" t="s">
        <v>257</v>
      </c>
      <c r="C106" s="236">
        <v>1385</v>
      </c>
      <c r="D106" s="236">
        <v>3</v>
      </c>
      <c r="E106" s="237">
        <f t="shared" si="9"/>
        <v>0.1</v>
      </c>
      <c r="F106" s="238">
        <v>0</v>
      </c>
      <c r="G106" s="238">
        <v>0</v>
      </c>
      <c r="H106" s="238">
        <v>0</v>
      </c>
      <c r="I106" s="236">
        <v>213</v>
      </c>
      <c r="J106" s="15"/>
      <c r="K106" s="133"/>
      <c r="L106" s="132"/>
    </row>
    <row r="107" spans="2:12" s="22" customFormat="1" ht="27">
      <c r="B107" s="16" t="s">
        <v>82</v>
      </c>
      <c r="C107" s="236">
        <v>1376</v>
      </c>
      <c r="D107" s="236">
        <v>3</v>
      </c>
      <c r="E107" s="237">
        <f t="shared" si="9"/>
        <v>0.1</v>
      </c>
      <c r="F107" s="238">
        <v>0</v>
      </c>
      <c r="G107" s="238">
        <v>0</v>
      </c>
      <c r="H107" s="236">
        <v>0</v>
      </c>
      <c r="I107" s="236">
        <v>100</v>
      </c>
      <c r="J107" s="15"/>
      <c r="K107" s="133"/>
      <c r="L107" s="132"/>
    </row>
    <row r="108" spans="2:12" s="22" customFormat="1" ht="27">
      <c r="B108" s="16" t="s">
        <v>83</v>
      </c>
      <c r="C108" s="236">
        <v>1406</v>
      </c>
      <c r="D108" s="236">
        <v>6</v>
      </c>
      <c r="E108" s="237">
        <f t="shared" si="9"/>
        <v>0.2</v>
      </c>
      <c r="F108" s="238">
        <v>2</v>
      </c>
      <c r="G108" s="238">
        <v>0</v>
      </c>
      <c r="H108" s="236">
        <v>5</v>
      </c>
      <c r="I108" s="236">
        <v>1200</v>
      </c>
      <c r="J108" s="15"/>
      <c r="K108" s="133"/>
      <c r="L108" s="132"/>
    </row>
    <row r="109" spans="2:12" s="22" customFormat="1" ht="27" customHeight="1">
      <c r="B109" s="12" t="s">
        <v>561</v>
      </c>
      <c r="C109" s="236">
        <f>SUM(C110:C121)</f>
        <v>3359</v>
      </c>
      <c r="D109" s="236">
        <f>SUM(D110:D121)</f>
        <v>11</v>
      </c>
      <c r="E109" s="237">
        <f>D109/60</f>
        <v>0.18333333333333332</v>
      </c>
      <c r="F109" s="236">
        <f>SUM(F110:F121)</f>
        <v>5</v>
      </c>
      <c r="G109" s="236">
        <f>SUM(G110:G121)</f>
        <v>1</v>
      </c>
      <c r="H109" s="236">
        <f>SUM(H110:H121)</f>
        <v>0</v>
      </c>
      <c r="I109" s="236">
        <f>SUM(I110:I121)</f>
        <v>2990</v>
      </c>
      <c r="J109" s="15"/>
      <c r="K109" s="133"/>
      <c r="L109" s="132"/>
    </row>
    <row r="110" spans="2:12" s="22" customFormat="1" ht="27" customHeight="1">
      <c r="B110" s="16" t="s">
        <v>85</v>
      </c>
      <c r="C110" s="236">
        <v>1742</v>
      </c>
      <c r="D110" s="236">
        <v>8</v>
      </c>
      <c r="E110" s="237">
        <f t="shared" si="9"/>
        <v>0.26666666666666666</v>
      </c>
      <c r="F110" s="238">
        <v>5</v>
      </c>
      <c r="G110" s="238">
        <v>1</v>
      </c>
      <c r="H110" s="236">
        <v>0</v>
      </c>
      <c r="I110" s="236">
        <v>2950</v>
      </c>
      <c r="J110" s="15"/>
      <c r="K110" s="133"/>
      <c r="L110" s="132"/>
    </row>
    <row r="111" spans="2:12" s="22" customFormat="1" ht="27" customHeight="1" thickBot="1">
      <c r="B111" s="16" t="s">
        <v>86</v>
      </c>
      <c r="C111" s="236">
        <v>1617</v>
      </c>
      <c r="D111" s="236">
        <v>3</v>
      </c>
      <c r="E111" s="237">
        <f t="shared" si="9"/>
        <v>0.1</v>
      </c>
      <c r="F111" s="238">
        <v>0</v>
      </c>
      <c r="G111" s="238">
        <v>0</v>
      </c>
      <c r="H111" s="236">
        <v>0</v>
      </c>
      <c r="I111" s="236">
        <v>40</v>
      </c>
      <c r="J111" s="15"/>
      <c r="K111" s="133"/>
      <c r="L111" s="132"/>
    </row>
    <row r="112" spans="2:12" s="22" customFormat="1" ht="27" customHeight="1" hidden="1">
      <c r="B112" s="16" t="s">
        <v>87</v>
      </c>
      <c r="C112" s="236"/>
      <c r="D112" s="236"/>
      <c r="E112" s="237">
        <f t="shared" si="9"/>
        <v>0</v>
      </c>
      <c r="F112" s="238"/>
      <c r="G112" s="238"/>
      <c r="H112" s="236"/>
      <c r="I112" s="236"/>
      <c r="J112" s="15"/>
      <c r="K112" s="133"/>
      <c r="L112" s="132"/>
    </row>
    <row r="113" spans="2:12" s="22" customFormat="1" ht="27" customHeight="1" hidden="1">
      <c r="B113" s="16" t="s">
        <v>76</v>
      </c>
      <c r="C113" s="236"/>
      <c r="D113" s="236"/>
      <c r="E113" s="237">
        <f t="shared" si="9"/>
        <v>0</v>
      </c>
      <c r="F113" s="238"/>
      <c r="G113" s="238"/>
      <c r="H113" s="236"/>
      <c r="I113" s="236"/>
      <c r="J113" s="15"/>
      <c r="K113" s="133"/>
      <c r="L113" s="132"/>
    </row>
    <row r="114" spans="2:12" s="22" customFormat="1" ht="27" customHeight="1" hidden="1">
      <c r="B114" s="16" t="s">
        <v>95</v>
      </c>
      <c r="C114" s="236"/>
      <c r="D114" s="236"/>
      <c r="E114" s="237">
        <f t="shared" si="9"/>
        <v>0</v>
      </c>
      <c r="F114" s="238"/>
      <c r="G114" s="238"/>
      <c r="H114" s="236"/>
      <c r="I114" s="236"/>
      <c r="J114" s="15"/>
      <c r="K114" s="133"/>
      <c r="L114" s="132"/>
    </row>
    <row r="115" spans="2:12" s="22" customFormat="1" ht="27" customHeight="1" hidden="1">
      <c r="B115" s="16" t="s">
        <v>96</v>
      </c>
      <c r="C115" s="236"/>
      <c r="D115" s="236"/>
      <c r="E115" s="237">
        <f t="shared" si="9"/>
        <v>0</v>
      </c>
      <c r="F115" s="238"/>
      <c r="G115" s="238"/>
      <c r="H115" s="236"/>
      <c r="I115" s="236"/>
      <c r="J115" s="15"/>
      <c r="K115" s="133"/>
      <c r="L115" s="132"/>
    </row>
    <row r="116" spans="2:12" s="22" customFormat="1" ht="27" customHeight="1" hidden="1">
      <c r="B116" s="16" t="s">
        <v>97</v>
      </c>
      <c r="C116" s="236"/>
      <c r="D116" s="236"/>
      <c r="E116" s="237">
        <f t="shared" si="9"/>
        <v>0</v>
      </c>
      <c r="F116" s="238"/>
      <c r="G116" s="238"/>
      <c r="H116" s="236"/>
      <c r="I116" s="236"/>
      <c r="J116" s="15"/>
      <c r="K116" s="133"/>
      <c r="L116" s="132"/>
    </row>
    <row r="117" spans="2:12" s="22" customFormat="1" ht="27" customHeight="1" hidden="1">
      <c r="B117" s="16" t="s">
        <v>251</v>
      </c>
      <c r="C117" s="236"/>
      <c r="D117" s="236"/>
      <c r="E117" s="237">
        <f t="shared" si="9"/>
        <v>0</v>
      </c>
      <c r="F117" s="238"/>
      <c r="G117" s="238"/>
      <c r="H117" s="236"/>
      <c r="I117" s="236"/>
      <c r="J117" s="15"/>
      <c r="K117" s="133"/>
      <c r="L117" s="132"/>
    </row>
    <row r="118" spans="2:12" s="22" customFormat="1" ht="27" customHeight="1" hidden="1">
      <c r="B118" s="16" t="s">
        <v>255</v>
      </c>
      <c r="C118" s="236"/>
      <c r="D118" s="236"/>
      <c r="E118" s="237">
        <f t="shared" si="9"/>
        <v>0</v>
      </c>
      <c r="F118" s="238"/>
      <c r="G118" s="238"/>
      <c r="H118" s="236"/>
      <c r="I118" s="236"/>
      <c r="J118" s="15"/>
      <c r="K118" s="133"/>
      <c r="L118" s="132"/>
    </row>
    <row r="119" spans="2:12" s="22" customFormat="1" ht="27" customHeight="1" hidden="1">
      <c r="B119" s="16" t="s">
        <v>257</v>
      </c>
      <c r="C119" s="236"/>
      <c r="D119" s="236"/>
      <c r="E119" s="237">
        <f t="shared" si="9"/>
        <v>0</v>
      </c>
      <c r="F119" s="238"/>
      <c r="G119" s="238"/>
      <c r="H119" s="236"/>
      <c r="I119" s="236"/>
      <c r="J119" s="15"/>
      <c r="K119" s="133"/>
      <c r="L119" s="132"/>
    </row>
    <row r="120" spans="2:12" s="22" customFormat="1" ht="27" customHeight="1" hidden="1">
      <c r="B120" s="16" t="s">
        <v>82</v>
      </c>
      <c r="C120" s="236"/>
      <c r="D120" s="236"/>
      <c r="E120" s="237">
        <f t="shared" si="9"/>
        <v>0</v>
      </c>
      <c r="F120" s="238"/>
      <c r="G120" s="238"/>
      <c r="H120" s="236"/>
      <c r="I120" s="236"/>
      <c r="J120" s="15"/>
      <c r="K120" s="133"/>
      <c r="L120" s="132"/>
    </row>
    <row r="121" spans="2:12" s="22" customFormat="1" ht="27" customHeight="1" hidden="1" thickBot="1">
      <c r="B121" s="16" t="s">
        <v>83</v>
      </c>
      <c r="C121" s="236"/>
      <c r="D121" s="236"/>
      <c r="E121" s="237">
        <f t="shared" si="9"/>
        <v>0</v>
      </c>
      <c r="F121" s="238"/>
      <c r="G121" s="238"/>
      <c r="H121" s="236"/>
      <c r="I121" s="236"/>
      <c r="J121" s="15"/>
      <c r="K121" s="133"/>
      <c r="L121" s="132"/>
    </row>
    <row r="122" spans="2:9" ht="24.75" customHeight="1" thickBot="1">
      <c r="B122" s="545" t="s">
        <v>399</v>
      </c>
      <c r="C122" s="567">
        <f>(C111-C110)/C110*100</f>
        <v>-7.175660160734787</v>
      </c>
      <c r="D122" s="605">
        <f aca="true" t="shared" si="10" ref="D122:I122">(D111-D110)/D110*100</f>
        <v>-62.5</v>
      </c>
      <c r="E122" s="605">
        <f t="shared" si="10"/>
        <v>-62.5</v>
      </c>
      <c r="F122" s="605">
        <f t="shared" si="10"/>
        <v>-100</v>
      </c>
      <c r="G122" s="605">
        <f t="shared" si="10"/>
        <v>-100</v>
      </c>
      <c r="H122" s="605" t="s">
        <v>578</v>
      </c>
      <c r="I122" s="544">
        <f t="shared" si="10"/>
        <v>-98.64406779661017</v>
      </c>
    </row>
    <row r="123" spans="2:9" ht="24.75" customHeight="1" thickBot="1">
      <c r="B123" s="619"/>
      <c r="C123" s="567"/>
      <c r="D123" s="606"/>
      <c r="E123" s="606"/>
      <c r="F123" s="606"/>
      <c r="G123" s="606"/>
      <c r="H123" s="606"/>
      <c r="I123" s="544"/>
    </row>
    <row r="124" spans="2:9" ht="24.75" customHeight="1" thickBot="1">
      <c r="B124" s="627" t="s">
        <v>400</v>
      </c>
      <c r="C124" s="544">
        <f>(C111-C98)/C98*100</f>
        <v>6.032786885245902</v>
      </c>
      <c r="D124" s="605">
        <f aca="true" t="shared" si="11" ref="D124:I124">(D111-D98)/D98*100</f>
        <v>-70</v>
      </c>
      <c r="E124" s="605">
        <f t="shared" si="11"/>
        <v>-70</v>
      </c>
      <c r="F124" s="613" t="s">
        <v>578</v>
      </c>
      <c r="G124" s="613" t="s">
        <v>578</v>
      </c>
      <c r="H124" s="613" t="s">
        <v>578</v>
      </c>
      <c r="I124" s="605">
        <f t="shared" si="11"/>
        <v>-96.67497921862011</v>
      </c>
    </row>
    <row r="125" spans="2:9" ht="24.75" customHeight="1" thickBot="1">
      <c r="B125" s="628"/>
      <c r="C125" s="544"/>
      <c r="D125" s="606"/>
      <c r="E125" s="606"/>
      <c r="F125" s="614"/>
      <c r="G125" s="614"/>
      <c r="H125" s="614"/>
      <c r="I125" s="606"/>
    </row>
    <row r="126" spans="2:9" ht="24.75" customHeight="1">
      <c r="B126" s="3" t="s">
        <v>205</v>
      </c>
      <c r="C126" s="23"/>
      <c r="D126" s="24"/>
      <c r="E126" s="24"/>
      <c r="F126" s="24"/>
      <c r="G126" s="24"/>
      <c r="H126" s="24"/>
      <c r="I126" s="24"/>
    </row>
    <row r="127" spans="2:3" ht="24.75" customHeight="1">
      <c r="B127" s="138" t="s">
        <v>206</v>
      </c>
      <c r="C127" s="25"/>
    </row>
    <row r="128" spans="2:9" ht="24.75" customHeight="1">
      <c r="B128" s="563"/>
      <c r="C128" s="608"/>
      <c r="D128" s="608"/>
      <c r="E128" s="608"/>
      <c r="F128" s="608"/>
      <c r="G128" s="608"/>
      <c r="H128" s="608"/>
      <c r="I128" s="608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</sheetData>
  <mergeCells count="26">
    <mergeCell ref="I122:I123"/>
    <mergeCell ref="E122:E123"/>
    <mergeCell ref="I124:I125"/>
    <mergeCell ref="F122:F123"/>
    <mergeCell ref="G122:G123"/>
    <mergeCell ref="H122:H123"/>
    <mergeCell ref="H124:H125"/>
    <mergeCell ref="B2:B4"/>
    <mergeCell ref="G124:G125"/>
    <mergeCell ref="B122:B123"/>
    <mergeCell ref="B124:B125"/>
    <mergeCell ref="F124:F125"/>
    <mergeCell ref="E3:E4"/>
    <mergeCell ref="F3:F4"/>
    <mergeCell ref="C2:C4"/>
    <mergeCell ref="D3:D4"/>
    <mergeCell ref="B1:I1"/>
    <mergeCell ref="B128:I128"/>
    <mergeCell ref="G3:H3"/>
    <mergeCell ref="D2:I2"/>
    <mergeCell ref="C122:C123"/>
    <mergeCell ref="C124:C125"/>
    <mergeCell ref="E124:E125"/>
    <mergeCell ref="I3:I4"/>
    <mergeCell ref="D122:D123"/>
    <mergeCell ref="D124:D12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29"/>
  <sheetViews>
    <sheetView workbookViewId="0" topLeftCell="A1">
      <pane ySplit="68" topLeftCell="BM69" activePane="bottomLeft" state="frozen"/>
      <selection pane="topLeft" activeCell="F121" sqref="E121:J123"/>
      <selection pane="bottomLeft" activeCell="C108" sqref="C108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636" t="s">
        <v>143</v>
      </c>
      <c r="D1" s="636"/>
      <c r="E1" s="636"/>
      <c r="F1" s="636"/>
      <c r="G1" s="99" t="s">
        <v>144</v>
      </c>
    </row>
    <row r="2" spans="2:7" s="101" customFormat="1" ht="19.5" customHeight="1">
      <c r="B2" s="637" t="s">
        <v>145</v>
      </c>
      <c r="C2" s="641" t="s">
        <v>146</v>
      </c>
      <c r="D2" s="639" t="s">
        <v>147</v>
      </c>
      <c r="E2" s="639"/>
      <c r="F2" s="639"/>
      <c r="G2" s="640"/>
    </row>
    <row r="3" spans="2:7" s="104" customFormat="1" ht="33" customHeight="1" thickBot="1">
      <c r="B3" s="638"/>
      <c r="C3" s="633"/>
      <c r="D3" s="250" t="s">
        <v>394</v>
      </c>
      <c r="E3" s="251" t="s">
        <v>395</v>
      </c>
      <c r="F3" s="102" t="s">
        <v>148</v>
      </c>
      <c r="G3" s="103" t="s">
        <v>149</v>
      </c>
    </row>
    <row r="4" spans="2:7" ht="3" customHeight="1" hidden="1">
      <c r="B4" s="6" t="s">
        <v>150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5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6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6"/>
      <c r="I13" s="31"/>
    </row>
    <row r="14" spans="3:9" ht="24.75" customHeight="1" hidden="1">
      <c r="C14" s="107"/>
      <c r="H14" s="106"/>
      <c r="I14" s="31"/>
    </row>
    <row r="15" spans="2:9" ht="31.5" customHeight="1" hidden="1">
      <c r="B15" s="12" t="s">
        <v>151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6"/>
      <c r="I15" s="31"/>
    </row>
    <row r="16" spans="2:9" ht="31.5" customHeight="1" hidden="1">
      <c r="B16" s="13" t="s">
        <v>152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6"/>
      <c r="I16" s="108"/>
    </row>
    <row r="17" spans="2:9" ht="31.5" customHeight="1" hidden="1">
      <c r="B17" s="13" t="s">
        <v>153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6"/>
      <c r="I17" s="108"/>
    </row>
    <row r="18" spans="2:9" ht="31.5" customHeight="1" hidden="1">
      <c r="B18" s="13" t="s">
        <v>154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6"/>
      <c r="I18" s="108"/>
    </row>
    <row r="19" spans="2:9" ht="31.5" customHeight="1" hidden="1">
      <c r="B19" s="16" t="s">
        <v>155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6"/>
      <c r="I19" s="108"/>
    </row>
    <row r="20" spans="2:9" ht="31.5" customHeight="1" hidden="1">
      <c r="B20" s="16" t="s">
        <v>156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6"/>
      <c r="I20" s="108"/>
    </row>
    <row r="21" spans="2:9" ht="31.5" customHeight="1" hidden="1">
      <c r="B21" s="16" t="s">
        <v>157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6"/>
      <c r="I21" s="108"/>
    </row>
    <row r="22" spans="2:9" ht="31.5" customHeight="1" hidden="1">
      <c r="B22" s="16" t="s">
        <v>158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6"/>
      <c r="I22" s="108"/>
    </row>
    <row r="23" spans="2:9" ht="31.5" customHeight="1" hidden="1">
      <c r="B23" s="16" t="s">
        <v>159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6"/>
      <c r="I23" s="108"/>
    </row>
    <row r="24" spans="2:9" ht="31.5" customHeight="1" hidden="1">
      <c r="B24" s="16" t="s">
        <v>160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6"/>
      <c r="I24" s="108"/>
    </row>
    <row r="25" spans="2:9" ht="31.5" customHeight="1" hidden="1">
      <c r="B25" s="16" t="s">
        <v>161</v>
      </c>
      <c r="C25" s="39">
        <v>958</v>
      </c>
      <c r="D25" s="109">
        <v>99</v>
      </c>
      <c r="E25" s="28">
        <v>64</v>
      </c>
      <c r="F25" s="28">
        <v>21225</v>
      </c>
      <c r="G25" s="28">
        <v>3540899</v>
      </c>
      <c r="H25" s="106"/>
      <c r="I25" s="108"/>
    </row>
    <row r="26" spans="2:9" ht="31.5" customHeight="1" hidden="1">
      <c r="B26" s="16" t="s">
        <v>162</v>
      </c>
      <c r="C26" s="39">
        <v>962</v>
      </c>
      <c r="D26" s="109">
        <v>107</v>
      </c>
      <c r="E26" s="28">
        <v>71</v>
      </c>
      <c r="F26" s="28">
        <v>21261</v>
      </c>
      <c r="G26" s="28">
        <v>3559894</v>
      </c>
      <c r="H26" s="106"/>
      <c r="I26" s="108"/>
    </row>
    <row r="27" spans="2:9" ht="31.5" customHeight="1" hidden="1">
      <c r="B27" s="16" t="s">
        <v>163</v>
      </c>
      <c r="C27" s="39">
        <v>962</v>
      </c>
      <c r="D27" s="109">
        <v>128</v>
      </c>
      <c r="E27" s="28">
        <v>154</v>
      </c>
      <c r="F27" s="28">
        <v>21235</v>
      </c>
      <c r="G27" s="28">
        <v>3574062</v>
      </c>
      <c r="H27" s="106"/>
      <c r="I27" s="108"/>
    </row>
    <row r="28" spans="2:9" ht="31.5" customHeight="1" hidden="1">
      <c r="B28" s="12" t="s">
        <v>164</v>
      </c>
      <c r="C28" s="39">
        <v>908</v>
      </c>
      <c r="D28" s="109">
        <v>122</v>
      </c>
      <c r="E28" s="28">
        <v>98</v>
      </c>
      <c r="F28" s="28">
        <v>21596</v>
      </c>
      <c r="G28" s="28">
        <v>3748928</v>
      </c>
      <c r="H28" s="106"/>
      <c r="I28" s="108"/>
    </row>
    <row r="29" spans="2:9" ht="27" hidden="1">
      <c r="B29" s="16" t="s">
        <v>165</v>
      </c>
      <c r="C29" s="39">
        <v>949</v>
      </c>
      <c r="D29" s="109">
        <v>96</v>
      </c>
      <c r="E29" s="28">
        <v>167</v>
      </c>
      <c r="F29" s="28">
        <v>21164</v>
      </c>
      <c r="G29" s="28">
        <v>3562753</v>
      </c>
      <c r="H29" s="106"/>
      <c r="I29" s="108"/>
    </row>
    <row r="30" spans="2:9" ht="27" hidden="1">
      <c r="B30" s="16" t="s">
        <v>166</v>
      </c>
      <c r="C30" s="39">
        <v>948</v>
      </c>
      <c r="D30" s="109">
        <v>59</v>
      </c>
      <c r="E30" s="28">
        <v>65</v>
      </c>
      <c r="F30" s="28">
        <v>21158</v>
      </c>
      <c r="G30" s="28">
        <v>3564283</v>
      </c>
      <c r="H30" s="106"/>
      <c r="I30" s="108"/>
    </row>
    <row r="31" spans="2:9" ht="27" hidden="1">
      <c r="B31" s="16" t="s">
        <v>167</v>
      </c>
      <c r="C31" s="39">
        <v>947</v>
      </c>
      <c r="D31" s="109">
        <v>128</v>
      </c>
      <c r="E31" s="28">
        <v>94</v>
      </c>
      <c r="F31" s="28">
        <v>21192</v>
      </c>
      <c r="G31" s="28">
        <v>3585968</v>
      </c>
      <c r="H31" s="106"/>
      <c r="I31" s="108"/>
    </row>
    <row r="32" spans="2:9" ht="27" hidden="1">
      <c r="B32" s="16" t="s">
        <v>155</v>
      </c>
      <c r="C32" s="39">
        <v>947</v>
      </c>
      <c r="D32" s="109">
        <v>130</v>
      </c>
      <c r="E32" s="28">
        <v>80</v>
      </c>
      <c r="F32" s="28">
        <v>21242</v>
      </c>
      <c r="G32" s="28">
        <v>3603138</v>
      </c>
      <c r="H32" s="106"/>
      <c r="I32" s="108"/>
    </row>
    <row r="33" spans="2:9" ht="27" hidden="1">
      <c r="B33" s="16" t="s">
        <v>156</v>
      </c>
      <c r="C33" s="39">
        <v>950</v>
      </c>
      <c r="D33" s="109">
        <v>145</v>
      </c>
      <c r="E33" s="28">
        <v>66</v>
      </c>
      <c r="F33" s="28">
        <v>21321</v>
      </c>
      <c r="G33" s="28">
        <v>3635393</v>
      </c>
      <c r="H33" s="106"/>
      <c r="I33" s="108"/>
    </row>
    <row r="34" spans="2:9" ht="27" hidden="1">
      <c r="B34" s="16" t="s">
        <v>168</v>
      </c>
      <c r="C34" s="39">
        <v>950</v>
      </c>
      <c r="D34" s="109">
        <v>160</v>
      </c>
      <c r="E34" s="28">
        <v>103</v>
      </c>
      <c r="F34" s="28">
        <v>21378</v>
      </c>
      <c r="G34" s="28">
        <v>3657543</v>
      </c>
      <c r="H34" s="106"/>
      <c r="I34" s="108"/>
    </row>
    <row r="35" spans="2:9" ht="27" hidden="1">
      <c r="B35" s="16" t="s">
        <v>169</v>
      </c>
      <c r="C35" s="39">
        <v>900</v>
      </c>
      <c r="D35" s="109">
        <v>135</v>
      </c>
      <c r="E35" s="28">
        <v>83</v>
      </c>
      <c r="F35" s="28">
        <v>21430</v>
      </c>
      <c r="G35" s="28">
        <v>3674083</v>
      </c>
      <c r="H35" s="106"/>
      <c r="I35" s="108"/>
    </row>
    <row r="36" spans="2:9" ht="27" hidden="1">
      <c r="B36" s="16" t="s">
        <v>159</v>
      </c>
      <c r="C36" s="39">
        <v>900</v>
      </c>
      <c r="D36" s="109">
        <v>119</v>
      </c>
      <c r="E36" s="28">
        <v>65</v>
      </c>
      <c r="F36" s="28">
        <v>21484</v>
      </c>
      <c r="G36" s="28">
        <v>3684287</v>
      </c>
      <c r="H36" s="106"/>
      <c r="I36" s="108"/>
    </row>
    <row r="37" spans="2:9" ht="27" hidden="1">
      <c r="B37" s="16" t="s">
        <v>160</v>
      </c>
      <c r="C37" s="39">
        <v>900</v>
      </c>
      <c r="D37" s="109">
        <v>143</v>
      </c>
      <c r="E37" s="28">
        <v>93</v>
      </c>
      <c r="F37" s="28">
        <v>21534</v>
      </c>
      <c r="G37" s="28">
        <v>3698116</v>
      </c>
      <c r="H37" s="106"/>
      <c r="I37" s="108"/>
    </row>
    <row r="38" spans="2:9" ht="27" hidden="1">
      <c r="B38" s="16" t="s">
        <v>161</v>
      </c>
      <c r="C38" s="39">
        <v>905</v>
      </c>
      <c r="D38" s="109">
        <v>133</v>
      </c>
      <c r="E38" s="28">
        <v>92</v>
      </c>
      <c r="F38" s="28">
        <v>21575</v>
      </c>
      <c r="G38" s="28">
        <v>3720384</v>
      </c>
      <c r="H38" s="106"/>
      <c r="I38" s="108"/>
    </row>
    <row r="39" spans="2:9" ht="27" hidden="1">
      <c r="B39" s="16" t="s">
        <v>162</v>
      </c>
      <c r="C39" s="39">
        <v>907</v>
      </c>
      <c r="D39" s="109">
        <v>137</v>
      </c>
      <c r="E39" s="28">
        <v>140</v>
      </c>
      <c r="F39" s="28">
        <v>21572</v>
      </c>
      <c r="G39" s="28">
        <v>3728985</v>
      </c>
      <c r="H39" s="106"/>
      <c r="I39" s="108"/>
    </row>
    <row r="40" spans="2:9" ht="16.5" hidden="1">
      <c r="B40" s="12" t="s">
        <v>164</v>
      </c>
      <c r="C40" s="39"/>
      <c r="D40" s="109"/>
      <c r="E40" s="28"/>
      <c r="F40" s="28"/>
      <c r="G40" s="28"/>
      <c r="H40" s="106"/>
      <c r="I40" s="108"/>
    </row>
    <row r="41" spans="2:9" ht="27" hidden="1">
      <c r="B41" s="16" t="s">
        <v>163</v>
      </c>
      <c r="C41" s="39">
        <v>908</v>
      </c>
      <c r="D41" s="109">
        <v>122</v>
      </c>
      <c r="E41" s="28">
        <v>98</v>
      </c>
      <c r="F41" s="28">
        <v>21596</v>
      </c>
      <c r="G41" s="28">
        <v>3748928</v>
      </c>
      <c r="H41" s="106"/>
      <c r="I41" s="108"/>
    </row>
    <row r="42" spans="2:9" ht="16.5" hidden="1">
      <c r="B42" s="16"/>
      <c r="C42" s="39"/>
      <c r="D42" s="109"/>
      <c r="E42" s="28"/>
      <c r="F42" s="28"/>
      <c r="G42" s="28"/>
      <c r="H42" s="106"/>
      <c r="I42" s="108"/>
    </row>
    <row r="43" spans="2:9" ht="16.5" hidden="1">
      <c r="B43" s="12" t="s">
        <v>170</v>
      </c>
      <c r="C43" s="39">
        <f>C55</f>
        <v>886</v>
      </c>
      <c r="D43" s="109">
        <f>SUM(D44:D55)</f>
        <v>1373</v>
      </c>
      <c r="E43" s="110">
        <f>SUM(E44:E55)</f>
        <v>1493</v>
      </c>
      <c r="F43" s="110">
        <f>F55</f>
        <v>21426</v>
      </c>
      <c r="G43" s="110">
        <f>G55</f>
        <v>3877739</v>
      </c>
      <c r="H43" s="106"/>
      <c r="I43" s="108"/>
    </row>
    <row r="44" spans="2:9" ht="27" hidden="1">
      <c r="B44" s="16" t="s">
        <v>165</v>
      </c>
      <c r="C44" s="39">
        <v>895</v>
      </c>
      <c r="D44" s="109">
        <v>122</v>
      </c>
      <c r="E44" s="110">
        <v>83</v>
      </c>
      <c r="F44" s="110">
        <v>21635</v>
      </c>
      <c r="G44" s="110">
        <v>3766138</v>
      </c>
      <c r="H44" s="106"/>
      <c r="I44" s="108"/>
    </row>
    <row r="45" spans="2:9" ht="27" hidden="1">
      <c r="B45" s="16" t="s">
        <v>166</v>
      </c>
      <c r="C45" s="39">
        <v>895</v>
      </c>
      <c r="D45" s="109">
        <v>98</v>
      </c>
      <c r="E45" s="110">
        <v>94</v>
      </c>
      <c r="F45" s="110">
        <v>21639</v>
      </c>
      <c r="G45" s="110">
        <v>3777144</v>
      </c>
      <c r="H45" s="106"/>
      <c r="I45" s="108"/>
    </row>
    <row r="46" spans="2:9" ht="27" hidden="1">
      <c r="B46" s="16" t="s">
        <v>167</v>
      </c>
      <c r="C46" s="39">
        <v>898</v>
      </c>
      <c r="D46" s="109">
        <v>141</v>
      </c>
      <c r="E46" s="110">
        <v>172</v>
      </c>
      <c r="F46" s="110">
        <v>21608</v>
      </c>
      <c r="G46" s="110">
        <v>3786548</v>
      </c>
      <c r="H46" s="106"/>
      <c r="I46" s="108"/>
    </row>
    <row r="47" spans="2:9" ht="27" hidden="1">
      <c r="B47" s="16" t="s">
        <v>155</v>
      </c>
      <c r="C47" s="39">
        <v>900</v>
      </c>
      <c r="D47" s="109">
        <v>108</v>
      </c>
      <c r="E47" s="110">
        <v>254</v>
      </c>
      <c r="F47" s="110">
        <v>21462</v>
      </c>
      <c r="G47" s="110">
        <v>3768872</v>
      </c>
      <c r="H47" s="106"/>
      <c r="I47" s="108"/>
    </row>
    <row r="48" spans="2:9" ht="27" hidden="1">
      <c r="B48" s="16" t="s">
        <v>156</v>
      </c>
      <c r="C48" s="39">
        <v>901</v>
      </c>
      <c r="D48" s="109">
        <v>119</v>
      </c>
      <c r="E48" s="110">
        <v>118</v>
      </c>
      <c r="F48" s="110">
        <v>21463</v>
      </c>
      <c r="G48" s="110">
        <v>3787333</v>
      </c>
      <c r="H48" s="106"/>
      <c r="I48" s="108"/>
    </row>
    <row r="49" spans="2:9" ht="27" hidden="1">
      <c r="B49" s="16" t="s">
        <v>168</v>
      </c>
      <c r="C49" s="39">
        <v>899</v>
      </c>
      <c r="D49" s="109">
        <v>114</v>
      </c>
      <c r="E49" s="110">
        <v>181</v>
      </c>
      <c r="F49" s="110">
        <v>21396</v>
      </c>
      <c r="G49" s="110">
        <v>3773570</v>
      </c>
      <c r="H49" s="106"/>
      <c r="I49" s="108"/>
    </row>
    <row r="50" spans="2:9" ht="27" hidden="1">
      <c r="B50" s="16" t="s">
        <v>169</v>
      </c>
      <c r="C50" s="39">
        <v>899</v>
      </c>
      <c r="D50" s="109">
        <v>97</v>
      </c>
      <c r="E50" s="110">
        <v>229</v>
      </c>
      <c r="F50" s="110">
        <v>21264</v>
      </c>
      <c r="G50" s="110">
        <v>3750985</v>
      </c>
      <c r="H50" s="106"/>
      <c r="I50" s="108"/>
    </row>
    <row r="51" spans="2:9" ht="27" hidden="1">
      <c r="B51" s="16" t="s">
        <v>159</v>
      </c>
      <c r="C51" s="39">
        <v>887</v>
      </c>
      <c r="D51" s="109">
        <v>160</v>
      </c>
      <c r="E51" s="110">
        <v>80</v>
      </c>
      <c r="F51" s="110">
        <v>21344</v>
      </c>
      <c r="G51" s="110">
        <v>3800312</v>
      </c>
      <c r="H51" s="106"/>
      <c r="I51" s="108"/>
    </row>
    <row r="52" spans="2:9" ht="27" hidden="1">
      <c r="B52" s="16" t="s">
        <v>160</v>
      </c>
      <c r="C52" s="39">
        <v>885</v>
      </c>
      <c r="D52" s="109">
        <v>112</v>
      </c>
      <c r="E52" s="110">
        <v>84</v>
      </c>
      <c r="F52" s="110">
        <v>21343</v>
      </c>
      <c r="G52" s="110">
        <v>3790808</v>
      </c>
      <c r="H52" s="106"/>
      <c r="I52" s="108"/>
    </row>
    <row r="53" spans="2:9" s="111" customFormat="1" ht="27" hidden="1">
      <c r="B53" s="16" t="s">
        <v>161</v>
      </c>
      <c r="C53" s="39">
        <v>884</v>
      </c>
      <c r="D53" s="109">
        <v>99</v>
      </c>
      <c r="E53" s="110">
        <v>53</v>
      </c>
      <c r="F53" s="110">
        <v>21380</v>
      </c>
      <c r="G53" s="110">
        <v>3821326</v>
      </c>
      <c r="H53" s="106"/>
      <c r="I53" s="29"/>
    </row>
    <row r="54" spans="2:9" s="111" customFormat="1" ht="27" hidden="1">
      <c r="B54" s="16" t="s">
        <v>162</v>
      </c>
      <c r="C54" s="39">
        <v>883</v>
      </c>
      <c r="D54" s="109">
        <v>117</v>
      </c>
      <c r="E54" s="110">
        <v>81</v>
      </c>
      <c r="F54" s="110">
        <v>21411</v>
      </c>
      <c r="G54" s="110">
        <v>3856605</v>
      </c>
      <c r="H54" s="106"/>
      <c r="I54" s="29"/>
    </row>
    <row r="55" spans="2:9" s="111" customFormat="1" ht="27" hidden="1">
      <c r="B55" s="16" t="s">
        <v>163</v>
      </c>
      <c r="C55" s="39">
        <v>886</v>
      </c>
      <c r="D55" s="109">
        <v>86</v>
      </c>
      <c r="E55" s="110">
        <v>64</v>
      </c>
      <c r="F55" s="110">
        <v>21426</v>
      </c>
      <c r="G55" s="110">
        <v>3877739</v>
      </c>
      <c r="H55" s="106"/>
      <c r="I55" s="29"/>
    </row>
    <row r="56" spans="2:9" s="111" customFormat="1" ht="16.5" hidden="1">
      <c r="B56" s="12" t="s">
        <v>171</v>
      </c>
      <c r="C56" s="110">
        <v>914</v>
      </c>
      <c r="D56" s="110">
        <f>SUM(D57:D68)</f>
        <v>1183</v>
      </c>
      <c r="E56" s="110">
        <f>SUM(E57:E68)</f>
        <v>934</v>
      </c>
      <c r="F56" s="110">
        <f>F68</f>
        <v>21308</v>
      </c>
      <c r="G56" s="28">
        <f>G68</f>
        <v>4076796</v>
      </c>
      <c r="H56" s="106"/>
      <c r="I56" s="29"/>
    </row>
    <row r="57" spans="2:9" s="111" customFormat="1" ht="27" hidden="1">
      <c r="B57" s="16" t="s">
        <v>165</v>
      </c>
      <c r="C57" s="110">
        <v>886</v>
      </c>
      <c r="D57" s="110">
        <v>118</v>
      </c>
      <c r="E57" s="110">
        <v>132</v>
      </c>
      <c r="F57" s="110">
        <v>21396</v>
      </c>
      <c r="G57" s="110">
        <v>3882447</v>
      </c>
      <c r="H57" s="106"/>
      <c r="I57" s="29"/>
    </row>
    <row r="58" spans="2:9" s="111" customFormat="1" ht="27" hidden="1">
      <c r="B58" s="16" t="s">
        <v>166</v>
      </c>
      <c r="C58" s="110">
        <v>888</v>
      </c>
      <c r="D58" s="110">
        <v>67</v>
      </c>
      <c r="E58" s="110">
        <v>47</v>
      </c>
      <c r="F58" s="110">
        <v>21407</v>
      </c>
      <c r="G58" s="110">
        <v>3886824</v>
      </c>
      <c r="H58" s="106"/>
      <c r="I58" s="29"/>
    </row>
    <row r="59" spans="2:9" s="111" customFormat="1" ht="27" hidden="1">
      <c r="B59" s="16" t="s">
        <v>167</v>
      </c>
      <c r="C59" s="110">
        <v>889</v>
      </c>
      <c r="D59" s="110">
        <v>117</v>
      </c>
      <c r="E59" s="110">
        <v>101</v>
      </c>
      <c r="F59" s="110">
        <v>21421</v>
      </c>
      <c r="G59" s="110">
        <v>3891310</v>
      </c>
      <c r="H59" s="106"/>
      <c r="I59" s="29"/>
    </row>
    <row r="60" spans="2:9" s="111" customFormat="1" ht="27" hidden="1">
      <c r="B60" s="16" t="s">
        <v>155</v>
      </c>
      <c r="C60" s="110">
        <v>892</v>
      </c>
      <c r="D60" s="110">
        <v>121</v>
      </c>
      <c r="E60" s="110">
        <v>70</v>
      </c>
      <c r="F60" s="110">
        <v>21467</v>
      </c>
      <c r="G60" s="110">
        <v>3934644</v>
      </c>
      <c r="H60" s="106"/>
      <c r="I60" s="29"/>
    </row>
    <row r="61" spans="2:9" s="111" customFormat="1" ht="27" hidden="1">
      <c r="B61" s="16" t="s">
        <v>156</v>
      </c>
      <c r="C61" s="110">
        <v>892</v>
      </c>
      <c r="D61" s="110">
        <v>130</v>
      </c>
      <c r="E61" s="110">
        <v>86</v>
      </c>
      <c r="F61" s="110">
        <v>21505</v>
      </c>
      <c r="G61" s="110">
        <v>3961073</v>
      </c>
      <c r="H61" s="106"/>
      <c r="I61" s="29"/>
    </row>
    <row r="62" spans="2:9" s="111" customFormat="1" ht="27" hidden="1">
      <c r="B62" s="16" t="s">
        <v>168</v>
      </c>
      <c r="C62" s="110">
        <v>892</v>
      </c>
      <c r="D62" s="110">
        <v>124</v>
      </c>
      <c r="E62" s="110">
        <v>72</v>
      </c>
      <c r="F62" s="110">
        <v>21557</v>
      </c>
      <c r="G62" s="110">
        <v>3999922</v>
      </c>
      <c r="H62" s="106"/>
      <c r="I62" s="29"/>
    </row>
    <row r="63" spans="2:9" s="111" customFormat="1" ht="27" hidden="1">
      <c r="B63" s="16" t="s">
        <v>169</v>
      </c>
      <c r="C63" s="110">
        <v>897</v>
      </c>
      <c r="D63" s="110">
        <v>96</v>
      </c>
      <c r="E63" s="110">
        <v>72</v>
      </c>
      <c r="F63" s="110">
        <v>21577</v>
      </c>
      <c r="G63" s="110">
        <v>4016870</v>
      </c>
      <c r="H63" s="106"/>
      <c r="I63" s="29"/>
    </row>
    <row r="64" spans="2:9" s="111" customFormat="1" ht="27" hidden="1">
      <c r="B64" s="16" t="s">
        <v>159</v>
      </c>
      <c r="C64" s="110">
        <v>901</v>
      </c>
      <c r="D64" s="110">
        <v>91</v>
      </c>
      <c r="E64" s="110">
        <v>67</v>
      </c>
      <c r="F64" s="110">
        <v>21428</v>
      </c>
      <c r="G64" s="110">
        <v>4026165</v>
      </c>
      <c r="H64" s="106"/>
      <c r="I64" s="29"/>
    </row>
    <row r="65" spans="2:9" s="111" customFormat="1" ht="27" hidden="1">
      <c r="B65" s="16" t="s">
        <v>160</v>
      </c>
      <c r="C65" s="110">
        <v>908</v>
      </c>
      <c r="D65" s="110">
        <v>55</v>
      </c>
      <c r="E65" s="110">
        <v>73</v>
      </c>
      <c r="F65" s="110">
        <v>21271</v>
      </c>
      <c r="G65" s="110">
        <v>4037319</v>
      </c>
      <c r="H65" s="106"/>
      <c r="I65" s="29"/>
    </row>
    <row r="66" spans="2:9" s="111" customFormat="1" ht="27" hidden="1">
      <c r="B66" s="16" t="s">
        <v>161</v>
      </c>
      <c r="C66" s="110">
        <v>909</v>
      </c>
      <c r="D66" s="110">
        <v>81</v>
      </c>
      <c r="E66" s="110">
        <v>70</v>
      </c>
      <c r="F66" s="110">
        <v>21273</v>
      </c>
      <c r="G66" s="110">
        <v>4061422</v>
      </c>
      <c r="H66" s="106"/>
      <c r="I66" s="29"/>
    </row>
    <row r="67" spans="2:9" s="111" customFormat="1" ht="27" hidden="1">
      <c r="B67" s="16" t="s">
        <v>162</v>
      </c>
      <c r="C67" s="110">
        <v>911</v>
      </c>
      <c r="D67" s="110">
        <v>101</v>
      </c>
      <c r="E67" s="110">
        <v>68</v>
      </c>
      <c r="F67" s="110">
        <v>21303</v>
      </c>
      <c r="G67" s="110">
        <v>4070511</v>
      </c>
      <c r="H67" s="106"/>
      <c r="I67" s="29"/>
    </row>
    <row r="68" spans="2:9" s="111" customFormat="1" ht="27" hidden="1">
      <c r="B68" s="16" t="s">
        <v>163</v>
      </c>
      <c r="C68" s="110">
        <v>914</v>
      </c>
      <c r="D68" s="110">
        <v>82</v>
      </c>
      <c r="E68" s="110">
        <v>76</v>
      </c>
      <c r="F68" s="110">
        <v>21308</v>
      </c>
      <c r="G68" s="110">
        <v>4076796</v>
      </c>
      <c r="H68" s="106"/>
      <c r="I68" s="29"/>
    </row>
    <row r="69" spans="2:9" s="111" customFormat="1" ht="27" customHeight="1" hidden="1">
      <c r="B69" s="12" t="s">
        <v>172</v>
      </c>
      <c r="C69" s="110">
        <v>926</v>
      </c>
      <c r="D69" s="110">
        <f>SUM(D70:D81)</f>
        <v>1046</v>
      </c>
      <c r="E69" s="110">
        <f>SUM(E70:E81)</f>
        <v>1017</v>
      </c>
      <c r="F69" s="110">
        <v>21129</v>
      </c>
      <c r="G69" s="110">
        <v>4009425</v>
      </c>
      <c r="H69" s="106"/>
      <c r="I69" s="29"/>
    </row>
    <row r="70" spans="2:9" s="111" customFormat="1" ht="27" hidden="1">
      <c r="B70" s="16" t="s">
        <v>165</v>
      </c>
      <c r="C70" s="110">
        <v>916</v>
      </c>
      <c r="D70" s="110">
        <v>92</v>
      </c>
      <c r="E70" s="110">
        <v>107</v>
      </c>
      <c r="F70" s="110">
        <v>21279</v>
      </c>
      <c r="G70" s="110">
        <v>4069333</v>
      </c>
      <c r="H70" s="106"/>
      <c r="I70" s="29"/>
    </row>
    <row r="71" spans="2:9" s="111" customFormat="1" ht="27" hidden="1">
      <c r="B71" s="16" t="s">
        <v>166</v>
      </c>
      <c r="C71" s="110">
        <v>914</v>
      </c>
      <c r="D71" s="110">
        <v>43</v>
      </c>
      <c r="E71" s="110">
        <v>32</v>
      </c>
      <c r="F71" s="110">
        <v>21286</v>
      </c>
      <c r="G71" s="110">
        <v>4069345</v>
      </c>
      <c r="H71" s="106"/>
      <c r="I71" s="29"/>
    </row>
    <row r="72" spans="2:9" s="111" customFormat="1" ht="27" hidden="1">
      <c r="B72" s="16" t="s">
        <v>167</v>
      </c>
      <c r="C72" s="110">
        <v>915</v>
      </c>
      <c r="D72" s="110">
        <v>89</v>
      </c>
      <c r="E72" s="110">
        <v>68</v>
      </c>
      <c r="F72" s="110">
        <v>21297</v>
      </c>
      <c r="G72" s="110">
        <v>4074601</v>
      </c>
      <c r="H72" s="106"/>
      <c r="I72" s="29"/>
    </row>
    <row r="73" spans="2:9" s="111" customFormat="1" ht="27" hidden="1">
      <c r="B73" s="16" t="s">
        <v>155</v>
      </c>
      <c r="C73" s="110">
        <v>916</v>
      </c>
      <c r="D73" s="110">
        <v>130</v>
      </c>
      <c r="E73" s="110">
        <v>96</v>
      </c>
      <c r="F73" s="110">
        <v>21317</v>
      </c>
      <c r="G73" s="110">
        <v>4087456</v>
      </c>
      <c r="H73" s="106"/>
      <c r="I73" s="29"/>
    </row>
    <row r="74" spans="2:9" s="111" customFormat="1" ht="27" hidden="1">
      <c r="B74" s="16" t="s">
        <v>156</v>
      </c>
      <c r="C74" s="110">
        <v>919</v>
      </c>
      <c r="D74" s="110">
        <v>85</v>
      </c>
      <c r="E74" s="110">
        <v>89</v>
      </c>
      <c r="F74" s="110">
        <v>21290</v>
      </c>
      <c r="G74" s="110">
        <v>4030518</v>
      </c>
      <c r="H74" s="106"/>
      <c r="I74" s="29"/>
    </row>
    <row r="75" spans="2:9" s="111" customFormat="1" ht="27" hidden="1">
      <c r="B75" s="16" t="s">
        <v>157</v>
      </c>
      <c r="C75" s="110">
        <v>923</v>
      </c>
      <c r="D75" s="110">
        <v>96</v>
      </c>
      <c r="E75" s="110">
        <v>75</v>
      </c>
      <c r="F75" s="110">
        <v>21304</v>
      </c>
      <c r="G75" s="110">
        <v>4047573</v>
      </c>
      <c r="H75" s="106"/>
      <c r="I75" s="29"/>
    </row>
    <row r="76" spans="2:9" s="111" customFormat="1" ht="27" hidden="1">
      <c r="B76" s="16" t="s">
        <v>158</v>
      </c>
      <c r="C76" s="110">
        <v>921</v>
      </c>
      <c r="D76" s="110">
        <v>92</v>
      </c>
      <c r="E76" s="110">
        <v>76</v>
      </c>
      <c r="F76" s="110">
        <v>21307</v>
      </c>
      <c r="G76" s="110">
        <v>4036944</v>
      </c>
      <c r="H76" s="106"/>
      <c r="I76" s="29"/>
    </row>
    <row r="77" spans="2:9" s="111" customFormat="1" ht="27" hidden="1">
      <c r="B77" s="16" t="s">
        <v>159</v>
      </c>
      <c r="C77" s="110">
        <v>922</v>
      </c>
      <c r="D77" s="110">
        <v>75</v>
      </c>
      <c r="E77" s="110">
        <v>89</v>
      </c>
      <c r="F77" s="110">
        <v>21287</v>
      </c>
      <c r="G77" s="110">
        <v>4036560</v>
      </c>
      <c r="H77" s="106"/>
      <c r="I77" s="29"/>
    </row>
    <row r="78" spans="2:9" s="111" customFormat="1" ht="27" hidden="1">
      <c r="B78" s="16" t="s">
        <v>160</v>
      </c>
      <c r="C78" s="110">
        <v>922</v>
      </c>
      <c r="D78" s="110">
        <v>82</v>
      </c>
      <c r="E78" s="110">
        <v>108</v>
      </c>
      <c r="F78" s="110">
        <v>21224</v>
      </c>
      <c r="G78" s="110">
        <v>4025770</v>
      </c>
      <c r="H78" s="106"/>
      <c r="I78" s="29"/>
    </row>
    <row r="79" spans="2:9" s="111" customFormat="1" ht="27" hidden="1">
      <c r="B79" s="16" t="s">
        <v>161</v>
      </c>
      <c r="C79" s="110">
        <v>923</v>
      </c>
      <c r="D79" s="110">
        <v>71</v>
      </c>
      <c r="E79" s="110">
        <v>102</v>
      </c>
      <c r="F79" s="110">
        <v>21189</v>
      </c>
      <c r="G79" s="110">
        <v>4025644</v>
      </c>
      <c r="H79" s="106"/>
      <c r="I79" s="29"/>
    </row>
    <row r="80" spans="2:9" s="111" customFormat="1" ht="27" hidden="1">
      <c r="B80" s="16" t="s">
        <v>162</v>
      </c>
      <c r="C80" s="110">
        <v>925</v>
      </c>
      <c r="D80" s="110">
        <v>78</v>
      </c>
      <c r="E80" s="110">
        <v>72</v>
      </c>
      <c r="F80" s="110">
        <v>21183</v>
      </c>
      <c r="G80" s="110">
        <v>4023144</v>
      </c>
      <c r="H80" s="106"/>
      <c r="I80" s="29"/>
    </row>
    <row r="81" spans="2:9" s="111" customFormat="1" ht="27" hidden="1">
      <c r="B81" s="16" t="s">
        <v>163</v>
      </c>
      <c r="C81" s="110">
        <v>926</v>
      </c>
      <c r="D81" s="110">
        <v>113</v>
      </c>
      <c r="E81" s="110">
        <v>103</v>
      </c>
      <c r="F81" s="110">
        <v>21129</v>
      </c>
      <c r="G81" s="110">
        <v>4009425</v>
      </c>
      <c r="H81" s="106"/>
      <c r="I81" s="29"/>
    </row>
    <row r="82" spans="2:9" s="111" customFormat="1" ht="27" customHeight="1" hidden="1">
      <c r="B82" s="12" t="s">
        <v>209</v>
      </c>
      <c r="C82" s="110">
        <f>C94</f>
        <v>952</v>
      </c>
      <c r="D82" s="110">
        <f>SUM(D83:D94)</f>
        <v>1235</v>
      </c>
      <c r="E82" s="110">
        <f>SUM(E83:E94)</f>
        <v>883</v>
      </c>
      <c r="F82" s="110">
        <f>F94</f>
        <v>21373</v>
      </c>
      <c r="G82" s="110">
        <f>G94</f>
        <v>4063453</v>
      </c>
      <c r="H82" s="106"/>
      <c r="I82" s="29"/>
    </row>
    <row r="83" spans="2:9" s="111" customFormat="1" ht="27" hidden="1">
      <c r="B83" s="16" t="s">
        <v>165</v>
      </c>
      <c r="C83" s="110">
        <v>928</v>
      </c>
      <c r="D83" s="110">
        <v>87</v>
      </c>
      <c r="E83" s="110">
        <v>59</v>
      </c>
      <c r="F83" s="110">
        <v>21152</v>
      </c>
      <c r="G83" s="110">
        <v>4013850</v>
      </c>
      <c r="H83" s="106"/>
      <c r="I83" s="29"/>
    </row>
    <row r="84" spans="2:9" s="111" customFormat="1" ht="27" hidden="1">
      <c r="B84" s="16" t="s">
        <v>166</v>
      </c>
      <c r="C84" s="110">
        <v>931</v>
      </c>
      <c r="D84" s="110">
        <v>82</v>
      </c>
      <c r="E84" s="110">
        <v>73</v>
      </c>
      <c r="F84" s="110">
        <v>21147</v>
      </c>
      <c r="G84" s="110">
        <v>4024644</v>
      </c>
      <c r="H84" s="106"/>
      <c r="I84" s="29"/>
    </row>
    <row r="85" spans="2:9" s="111" customFormat="1" ht="27" hidden="1">
      <c r="B85" s="16" t="s">
        <v>167</v>
      </c>
      <c r="C85" s="110">
        <v>936</v>
      </c>
      <c r="D85" s="110">
        <v>92</v>
      </c>
      <c r="E85" s="110">
        <v>67</v>
      </c>
      <c r="F85" s="110">
        <v>21130</v>
      </c>
      <c r="G85" s="110">
        <v>4016834</v>
      </c>
      <c r="H85" s="106"/>
      <c r="I85" s="29"/>
    </row>
    <row r="86" spans="2:9" s="111" customFormat="1" ht="27" hidden="1">
      <c r="B86" s="16" t="s">
        <v>155</v>
      </c>
      <c r="C86" s="110">
        <v>939</v>
      </c>
      <c r="D86" s="110">
        <v>113</v>
      </c>
      <c r="E86" s="110">
        <v>67</v>
      </c>
      <c r="F86" s="110">
        <v>21166</v>
      </c>
      <c r="G86" s="110">
        <v>4014120</v>
      </c>
      <c r="H86" s="106"/>
      <c r="I86" s="29"/>
    </row>
    <row r="87" spans="2:9" s="111" customFormat="1" ht="27" hidden="1">
      <c r="B87" s="16" t="s">
        <v>392</v>
      </c>
      <c r="C87" s="110">
        <v>938</v>
      </c>
      <c r="D87" s="110">
        <v>104</v>
      </c>
      <c r="E87" s="110">
        <v>89</v>
      </c>
      <c r="F87" s="110">
        <v>21177</v>
      </c>
      <c r="G87" s="110">
        <v>4013647</v>
      </c>
      <c r="H87" s="106"/>
      <c r="I87" s="29"/>
    </row>
    <row r="88" spans="2:9" s="111" customFormat="1" ht="27" hidden="1">
      <c r="B88" s="16" t="s">
        <v>157</v>
      </c>
      <c r="C88" s="110">
        <v>941</v>
      </c>
      <c r="D88" s="110">
        <v>120</v>
      </c>
      <c r="E88" s="110">
        <v>82</v>
      </c>
      <c r="F88" s="110">
        <v>21214</v>
      </c>
      <c r="G88" s="110">
        <v>4024383</v>
      </c>
      <c r="H88" s="106"/>
      <c r="I88" s="29"/>
    </row>
    <row r="89" spans="2:9" s="111" customFormat="1" ht="27" hidden="1">
      <c r="B89" s="16" t="s">
        <v>158</v>
      </c>
      <c r="C89" s="110">
        <v>943</v>
      </c>
      <c r="D89" s="110">
        <v>116</v>
      </c>
      <c r="E89" s="110">
        <v>50</v>
      </c>
      <c r="F89" s="110">
        <v>21274</v>
      </c>
      <c r="G89" s="110">
        <v>4029390</v>
      </c>
      <c r="H89" s="106"/>
      <c r="I89" s="29"/>
    </row>
    <row r="90" spans="2:9" s="111" customFormat="1" ht="27" hidden="1">
      <c r="B90" s="16" t="s">
        <v>13</v>
      </c>
      <c r="C90" s="110">
        <v>944</v>
      </c>
      <c r="D90" s="110">
        <v>104</v>
      </c>
      <c r="E90" s="110">
        <v>52</v>
      </c>
      <c r="F90" s="110">
        <v>21325</v>
      </c>
      <c r="G90" s="110">
        <v>4045991</v>
      </c>
      <c r="H90" s="106"/>
      <c r="I90" s="29"/>
    </row>
    <row r="91" spans="2:9" s="111" customFormat="1" ht="27" hidden="1">
      <c r="B91" s="16" t="s">
        <v>80</v>
      </c>
      <c r="C91" s="110">
        <v>943</v>
      </c>
      <c r="D91" s="110">
        <v>126</v>
      </c>
      <c r="E91" s="110">
        <v>75</v>
      </c>
      <c r="F91" s="110">
        <v>21350</v>
      </c>
      <c r="G91" s="110">
        <v>4046622</v>
      </c>
      <c r="H91" s="106"/>
      <c r="I91" s="29"/>
    </row>
    <row r="92" spans="2:9" s="111" customFormat="1" ht="27" hidden="1">
      <c r="B92" s="16" t="s">
        <v>81</v>
      </c>
      <c r="C92" s="110">
        <v>946</v>
      </c>
      <c r="D92" s="110">
        <v>99</v>
      </c>
      <c r="E92" s="110">
        <v>54</v>
      </c>
      <c r="F92" s="110">
        <v>21397</v>
      </c>
      <c r="G92" s="110">
        <v>4059800</v>
      </c>
      <c r="H92" s="106"/>
      <c r="I92" s="29"/>
    </row>
    <row r="93" spans="2:9" s="111" customFormat="1" ht="27" hidden="1">
      <c r="B93" s="16" t="s">
        <v>162</v>
      </c>
      <c r="C93" s="110">
        <v>948</v>
      </c>
      <c r="D93" s="110">
        <v>92</v>
      </c>
      <c r="E93" s="110">
        <v>67</v>
      </c>
      <c r="F93" s="110">
        <v>21424</v>
      </c>
      <c r="G93" s="110">
        <v>4074178</v>
      </c>
      <c r="H93" s="106"/>
      <c r="I93" s="29"/>
    </row>
    <row r="94" spans="2:9" s="111" customFormat="1" ht="27" hidden="1">
      <c r="B94" s="16" t="s">
        <v>163</v>
      </c>
      <c r="C94" s="110">
        <v>952</v>
      </c>
      <c r="D94" s="110">
        <v>100</v>
      </c>
      <c r="E94" s="110">
        <v>148</v>
      </c>
      <c r="F94" s="110">
        <v>21373</v>
      </c>
      <c r="G94" s="110">
        <v>4063453</v>
      </c>
      <c r="H94" s="106"/>
      <c r="I94" s="29"/>
    </row>
    <row r="95" spans="2:9" s="111" customFormat="1" ht="27" customHeight="1">
      <c r="B95" s="12" t="s">
        <v>357</v>
      </c>
      <c r="C95" s="110">
        <f>C107</f>
        <v>931</v>
      </c>
      <c r="D95" s="110">
        <f>SUM(D96:D107)</f>
        <v>1216</v>
      </c>
      <c r="E95" s="110">
        <f>SUM(E96:E107)</f>
        <v>829</v>
      </c>
      <c r="F95" s="110">
        <f>F107</f>
        <v>21787</v>
      </c>
      <c r="G95" s="110">
        <f>G107</f>
        <v>4204992</v>
      </c>
      <c r="H95" s="106"/>
      <c r="I95" s="29"/>
    </row>
    <row r="96" spans="2:9" s="111" customFormat="1" ht="27" hidden="1">
      <c r="B96" s="16" t="s">
        <v>165</v>
      </c>
      <c r="C96" s="110">
        <v>956</v>
      </c>
      <c r="D96" s="110">
        <v>106</v>
      </c>
      <c r="E96" s="110">
        <v>103</v>
      </c>
      <c r="F96" s="110">
        <v>21379</v>
      </c>
      <c r="G96" s="110">
        <v>4074257</v>
      </c>
      <c r="H96" s="106"/>
      <c r="I96" s="29"/>
    </row>
    <row r="97" spans="2:9" s="111" customFormat="1" ht="28.5">
      <c r="B97" s="16" t="s">
        <v>166</v>
      </c>
      <c r="C97" s="110">
        <v>958</v>
      </c>
      <c r="D97" s="110">
        <v>62</v>
      </c>
      <c r="E97" s="110">
        <v>41</v>
      </c>
      <c r="F97" s="110">
        <v>21400</v>
      </c>
      <c r="G97" s="110">
        <v>4075110</v>
      </c>
      <c r="H97" s="106"/>
      <c r="I97" s="29"/>
    </row>
    <row r="98" spans="2:9" s="111" customFormat="1" ht="28.5">
      <c r="B98" s="16" t="s">
        <v>167</v>
      </c>
      <c r="C98" s="110">
        <v>908</v>
      </c>
      <c r="D98" s="110">
        <v>119</v>
      </c>
      <c r="E98" s="110">
        <v>88</v>
      </c>
      <c r="F98" s="110">
        <v>21431</v>
      </c>
      <c r="G98" s="110">
        <v>4093109</v>
      </c>
      <c r="H98" s="106"/>
      <c r="I98" s="29"/>
    </row>
    <row r="99" spans="2:9" s="111" customFormat="1" ht="28.5">
      <c r="B99" s="16" t="s">
        <v>155</v>
      </c>
      <c r="C99" s="110">
        <v>910</v>
      </c>
      <c r="D99" s="110">
        <v>62</v>
      </c>
      <c r="E99" s="110">
        <v>58</v>
      </c>
      <c r="F99" s="110">
        <v>21460</v>
      </c>
      <c r="G99" s="110">
        <v>4100982</v>
      </c>
      <c r="H99" s="106"/>
      <c r="I99" s="29"/>
    </row>
    <row r="100" spans="2:9" s="111" customFormat="1" ht="28.5">
      <c r="B100" s="16" t="s">
        <v>392</v>
      </c>
      <c r="C100" s="110">
        <v>913</v>
      </c>
      <c r="D100" s="110">
        <v>137</v>
      </c>
      <c r="E100" s="110">
        <v>78</v>
      </c>
      <c r="F100" s="110">
        <v>21518</v>
      </c>
      <c r="G100" s="110">
        <v>4117949</v>
      </c>
      <c r="H100" s="106"/>
      <c r="I100" s="29"/>
    </row>
    <row r="101" spans="2:9" s="111" customFormat="1" ht="28.5">
      <c r="B101" s="16" t="s">
        <v>157</v>
      </c>
      <c r="C101" s="110">
        <v>916</v>
      </c>
      <c r="D101" s="110">
        <v>109</v>
      </c>
      <c r="E101" s="110">
        <v>71</v>
      </c>
      <c r="F101" s="110">
        <v>21558</v>
      </c>
      <c r="G101" s="110">
        <v>4115503</v>
      </c>
      <c r="H101" s="106"/>
      <c r="I101" s="29"/>
    </row>
    <row r="102" spans="2:9" s="111" customFormat="1" ht="28.5">
      <c r="B102" s="16" t="s">
        <v>158</v>
      </c>
      <c r="C102" s="110">
        <v>919</v>
      </c>
      <c r="D102" s="110">
        <v>108</v>
      </c>
      <c r="E102" s="110">
        <v>80</v>
      </c>
      <c r="F102" s="110">
        <v>21586</v>
      </c>
      <c r="G102" s="110">
        <v>4156382</v>
      </c>
      <c r="H102" s="106"/>
      <c r="I102" s="29"/>
    </row>
    <row r="103" spans="2:9" s="111" customFormat="1" ht="28.5">
      <c r="B103" s="16" t="s">
        <v>13</v>
      </c>
      <c r="C103" s="110">
        <v>924</v>
      </c>
      <c r="D103" s="110">
        <v>91</v>
      </c>
      <c r="E103" s="110">
        <v>72</v>
      </c>
      <c r="F103" s="110">
        <v>21603</v>
      </c>
      <c r="G103" s="110">
        <v>4156051</v>
      </c>
      <c r="H103" s="106"/>
      <c r="I103" s="29"/>
    </row>
    <row r="104" spans="2:9" s="111" customFormat="1" ht="28.5">
      <c r="B104" s="16" t="s">
        <v>80</v>
      </c>
      <c r="C104" s="110">
        <v>927</v>
      </c>
      <c r="D104" s="110">
        <v>112</v>
      </c>
      <c r="E104" s="110">
        <v>73</v>
      </c>
      <c r="F104" s="110">
        <v>21639</v>
      </c>
      <c r="G104" s="110">
        <v>4170531</v>
      </c>
      <c r="H104" s="106"/>
      <c r="I104" s="29"/>
    </row>
    <row r="105" spans="2:9" s="111" customFormat="1" ht="28.5">
      <c r="B105" s="16" t="s">
        <v>81</v>
      </c>
      <c r="C105" s="110">
        <v>927</v>
      </c>
      <c r="D105" s="110">
        <v>91</v>
      </c>
      <c r="E105" s="110">
        <v>48</v>
      </c>
      <c r="F105" s="110">
        <v>21683</v>
      </c>
      <c r="G105" s="110">
        <v>4181412</v>
      </c>
      <c r="H105" s="106"/>
      <c r="I105" s="29"/>
    </row>
    <row r="106" spans="2:9" s="111" customFormat="1" ht="28.5">
      <c r="B106" s="16" t="s">
        <v>162</v>
      </c>
      <c r="C106" s="110">
        <v>929</v>
      </c>
      <c r="D106" s="110">
        <v>140</v>
      </c>
      <c r="E106" s="110">
        <v>76</v>
      </c>
      <c r="F106" s="110">
        <v>21750</v>
      </c>
      <c r="G106" s="110">
        <v>4207988</v>
      </c>
      <c r="H106" s="106"/>
      <c r="I106" s="29"/>
    </row>
    <row r="107" spans="2:9" s="111" customFormat="1" ht="28.5">
      <c r="B107" s="16" t="s">
        <v>163</v>
      </c>
      <c r="C107" s="110">
        <v>931</v>
      </c>
      <c r="D107" s="110">
        <v>79</v>
      </c>
      <c r="E107" s="110">
        <v>41</v>
      </c>
      <c r="F107" s="110">
        <v>21787</v>
      </c>
      <c r="G107" s="110">
        <v>4204992</v>
      </c>
      <c r="H107" s="106"/>
      <c r="I107" s="29"/>
    </row>
    <row r="108" spans="2:9" s="111" customFormat="1" ht="27" customHeight="1">
      <c r="B108" s="12" t="s">
        <v>561</v>
      </c>
      <c r="C108" s="110">
        <f>C110</f>
        <v>926</v>
      </c>
      <c r="D108" s="110">
        <f>SUM(D109:D120)</f>
        <v>197</v>
      </c>
      <c r="E108" s="110">
        <f>SUM(E109:E120)</f>
        <v>124</v>
      </c>
      <c r="F108" s="110">
        <f>F110</f>
        <v>21861</v>
      </c>
      <c r="G108" s="110">
        <f>G110</f>
        <v>4247132</v>
      </c>
      <c r="H108" s="106"/>
      <c r="I108" s="29"/>
    </row>
    <row r="109" spans="2:9" s="111" customFormat="1" ht="27" customHeight="1">
      <c r="B109" s="16" t="s">
        <v>165</v>
      </c>
      <c r="C109" s="110">
        <v>931</v>
      </c>
      <c r="D109" s="110">
        <v>141</v>
      </c>
      <c r="E109" s="110">
        <v>94</v>
      </c>
      <c r="F109" s="110">
        <v>21836</v>
      </c>
      <c r="G109" s="110">
        <v>4237418</v>
      </c>
      <c r="H109" s="106"/>
      <c r="I109" s="29"/>
    </row>
    <row r="110" spans="2:9" s="111" customFormat="1" ht="27" customHeight="1" thickBot="1">
      <c r="B110" s="16" t="s">
        <v>166</v>
      </c>
      <c r="C110" s="110">
        <v>926</v>
      </c>
      <c r="D110" s="110">
        <v>56</v>
      </c>
      <c r="E110" s="110">
        <v>30</v>
      </c>
      <c r="F110" s="110">
        <v>21861</v>
      </c>
      <c r="G110" s="110">
        <v>4247132</v>
      </c>
      <c r="H110" s="106"/>
      <c r="I110" s="29"/>
    </row>
    <row r="111" spans="2:9" s="111" customFormat="1" ht="27" customHeight="1" hidden="1">
      <c r="B111" s="16" t="s">
        <v>167</v>
      </c>
      <c r="C111" s="110"/>
      <c r="D111" s="110"/>
      <c r="E111" s="110"/>
      <c r="F111" s="110"/>
      <c r="G111" s="110"/>
      <c r="H111" s="106"/>
      <c r="I111" s="29"/>
    </row>
    <row r="112" spans="2:9" s="111" customFormat="1" ht="27" customHeight="1" hidden="1">
      <c r="B112" s="16" t="s">
        <v>155</v>
      </c>
      <c r="C112" s="110"/>
      <c r="D112" s="110"/>
      <c r="E112" s="110"/>
      <c r="F112" s="110"/>
      <c r="G112" s="110"/>
      <c r="H112" s="106"/>
      <c r="I112" s="29"/>
    </row>
    <row r="113" spans="2:9" s="111" customFormat="1" ht="27" customHeight="1" hidden="1">
      <c r="B113" s="16" t="s">
        <v>392</v>
      </c>
      <c r="C113" s="110"/>
      <c r="D113" s="110"/>
      <c r="E113" s="110"/>
      <c r="F113" s="110"/>
      <c r="G113" s="110"/>
      <c r="H113" s="106"/>
      <c r="I113" s="29"/>
    </row>
    <row r="114" spans="2:9" s="111" customFormat="1" ht="27" customHeight="1" hidden="1">
      <c r="B114" s="16" t="s">
        <v>157</v>
      </c>
      <c r="C114" s="110"/>
      <c r="D114" s="110"/>
      <c r="E114" s="110"/>
      <c r="F114" s="110"/>
      <c r="G114" s="110"/>
      <c r="H114" s="106"/>
      <c r="I114" s="29"/>
    </row>
    <row r="115" spans="2:9" s="111" customFormat="1" ht="27" customHeight="1" hidden="1">
      <c r="B115" s="16" t="s">
        <v>158</v>
      </c>
      <c r="C115" s="110"/>
      <c r="D115" s="110"/>
      <c r="E115" s="110"/>
      <c r="F115" s="110"/>
      <c r="G115" s="110"/>
      <c r="H115" s="106"/>
      <c r="I115" s="29"/>
    </row>
    <row r="116" spans="2:9" s="111" customFormat="1" ht="27" customHeight="1" hidden="1">
      <c r="B116" s="16" t="s">
        <v>13</v>
      </c>
      <c r="C116" s="110"/>
      <c r="D116" s="110"/>
      <c r="E116" s="110"/>
      <c r="F116" s="110"/>
      <c r="G116" s="110"/>
      <c r="H116" s="106"/>
      <c r="I116" s="29"/>
    </row>
    <row r="117" spans="2:9" s="111" customFormat="1" ht="27" customHeight="1" hidden="1">
      <c r="B117" s="16" t="s">
        <v>80</v>
      </c>
      <c r="C117" s="110"/>
      <c r="D117" s="110"/>
      <c r="E117" s="110"/>
      <c r="F117" s="110"/>
      <c r="G117" s="110"/>
      <c r="H117" s="106"/>
      <c r="I117" s="29"/>
    </row>
    <row r="118" spans="2:9" s="111" customFormat="1" ht="27" customHeight="1" hidden="1">
      <c r="B118" s="16" t="s">
        <v>81</v>
      </c>
      <c r="C118" s="110"/>
      <c r="D118" s="110"/>
      <c r="E118" s="110"/>
      <c r="F118" s="110"/>
      <c r="G118" s="110"/>
      <c r="H118" s="106"/>
      <c r="I118" s="29"/>
    </row>
    <row r="119" spans="2:9" s="111" customFormat="1" ht="27" customHeight="1" hidden="1">
      <c r="B119" s="16" t="s">
        <v>162</v>
      </c>
      <c r="C119" s="110"/>
      <c r="D119" s="110"/>
      <c r="E119" s="110"/>
      <c r="F119" s="110"/>
      <c r="G119" s="110"/>
      <c r="H119" s="106"/>
      <c r="I119" s="29"/>
    </row>
    <row r="120" spans="2:9" s="111" customFormat="1" ht="27" customHeight="1" hidden="1" thickBot="1">
      <c r="B120" s="16" t="s">
        <v>163</v>
      </c>
      <c r="C120" s="110"/>
      <c r="D120" s="110"/>
      <c r="E120" s="110"/>
      <c r="F120" s="110"/>
      <c r="G120" s="110"/>
      <c r="H120" s="106"/>
      <c r="I120" s="29"/>
    </row>
    <row r="121" spans="2:7" ht="19.5" customHeight="1" thickBot="1">
      <c r="B121" s="627" t="s">
        <v>173</v>
      </c>
      <c r="C121" s="634">
        <f>(C110-C109)/C109*100</f>
        <v>-0.5370569280343717</v>
      </c>
      <c r="D121" s="634">
        <f>(D110-D109)/D109*100</f>
        <v>-60.28368794326241</v>
      </c>
      <c r="E121" s="634">
        <f>(E110-E109)/E109*100</f>
        <v>-68.08510638297872</v>
      </c>
      <c r="F121" s="634">
        <f>(F110-F109)/F109*100</f>
        <v>0.11448983330280271</v>
      </c>
      <c r="G121" s="634">
        <f>(G110-G109)/G109*100</f>
        <v>0.2292433741490691</v>
      </c>
    </row>
    <row r="122" spans="2:7" ht="19.5" customHeight="1" thickBot="1">
      <c r="B122" s="628"/>
      <c r="C122" s="634"/>
      <c r="D122" s="634"/>
      <c r="E122" s="634"/>
      <c r="F122" s="634"/>
      <c r="G122" s="634"/>
    </row>
    <row r="123" spans="2:7" ht="19.5" customHeight="1" thickBot="1">
      <c r="B123" s="603" t="s">
        <v>174</v>
      </c>
      <c r="C123" s="635">
        <f>(C110-C97)/C97*100</f>
        <v>-3.3402922755741122</v>
      </c>
      <c r="D123" s="615">
        <f>(D110-D97)/D97*100</f>
        <v>-9.67741935483871</v>
      </c>
      <c r="E123" s="615">
        <f>(E110-E97)/E97*100</f>
        <v>-26.82926829268293</v>
      </c>
      <c r="F123" s="615">
        <f>(F110-F97)/F97*100</f>
        <v>2.154205607476636</v>
      </c>
      <c r="G123" s="615">
        <f>(G110-G97)/G97*100</f>
        <v>4.221284824213334</v>
      </c>
    </row>
    <row r="124" spans="2:7" ht="19.5" customHeight="1" thickBot="1">
      <c r="B124" s="604"/>
      <c r="C124" s="635"/>
      <c r="D124" s="616"/>
      <c r="E124" s="616"/>
      <c r="F124" s="616"/>
      <c r="G124" s="616"/>
    </row>
    <row r="125" spans="2:7" ht="24.75" customHeight="1">
      <c r="B125" s="3" t="s">
        <v>175</v>
      </c>
      <c r="D125" s="24"/>
      <c r="E125" s="642"/>
      <c r="F125" s="643"/>
      <c r="G125" s="643"/>
    </row>
    <row r="126" spans="2:8" ht="24.75" customHeight="1">
      <c r="B126" s="644" t="s">
        <v>176</v>
      </c>
      <c r="C126" s="645"/>
      <c r="D126" s="645"/>
      <c r="E126" s="645"/>
      <c r="F126" s="645"/>
      <c r="G126" s="645"/>
      <c r="H126" s="112"/>
    </row>
    <row r="127" spans="2:8" ht="19.5" customHeight="1">
      <c r="B127" s="540" t="s">
        <v>177</v>
      </c>
      <c r="C127" s="540"/>
      <c r="D127" s="540"/>
      <c r="E127" s="540"/>
      <c r="F127" s="540"/>
      <c r="G127" s="540"/>
      <c r="H127" s="112"/>
    </row>
    <row r="128" spans="2:8" ht="21" customHeight="1">
      <c r="B128" s="540" t="s">
        <v>178</v>
      </c>
      <c r="C128" s="540"/>
      <c r="D128" s="540"/>
      <c r="E128" s="540"/>
      <c r="F128" s="540"/>
      <c r="G128" s="540"/>
      <c r="H128" s="112"/>
    </row>
    <row r="129" spans="2:7" ht="19.5" customHeight="1">
      <c r="B129" s="540" t="s">
        <v>179</v>
      </c>
      <c r="C129" s="540"/>
      <c r="D129" s="540"/>
      <c r="E129" s="540"/>
      <c r="F129" s="540"/>
      <c r="G129" s="540"/>
    </row>
  </sheetData>
  <mergeCells count="21">
    <mergeCell ref="B129:G129"/>
    <mergeCell ref="E125:G125"/>
    <mergeCell ref="B127:G127"/>
    <mergeCell ref="B126:G126"/>
    <mergeCell ref="B128:G128"/>
    <mergeCell ref="C1:F1"/>
    <mergeCell ref="E121:E122"/>
    <mergeCell ref="F121:F122"/>
    <mergeCell ref="B2:B3"/>
    <mergeCell ref="D2:G2"/>
    <mergeCell ref="C121:C122"/>
    <mergeCell ref="G121:G122"/>
    <mergeCell ref="C2:C3"/>
    <mergeCell ref="B121:B122"/>
    <mergeCell ref="B123:B124"/>
    <mergeCell ref="D121:D122"/>
    <mergeCell ref="G123:G124"/>
    <mergeCell ref="C123:C124"/>
    <mergeCell ref="D123:D124"/>
    <mergeCell ref="E123:E124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pane ySplit="83" topLeftCell="BM84" activePane="bottomLeft" state="frozen"/>
      <selection pane="topLeft" activeCell="A1" sqref="A1"/>
      <selection pane="bottomLeft" activeCell="C123" sqref="C123:C124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3"/>
      <c r="C1" s="617" t="s">
        <v>186</v>
      </c>
      <c r="D1" s="656"/>
      <c r="E1" s="656"/>
      <c r="F1" s="656"/>
      <c r="G1" s="656"/>
      <c r="H1" s="656"/>
      <c r="I1" s="657" t="s">
        <v>361</v>
      </c>
      <c r="J1" s="657"/>
    </row>
    <row r="2" spans="2:14" s="3" customFormat="1" ht="24.75" customHeight="1">
      <c r="B2" s="542" t="s">
        <v>15</v>
      </c>
      <c r="C2" s="664" t="s">
        <v>180</v>
      </c>
      <c r="D2" s="662"/>
      <c r="E2" s="662"/>
      <c r="F2" s="662"/>
      <c r="G2" s="665"/>
      <c r="H2" s="661" t="s">
        <v>181</v>
      </c>
      <c r="I2" s="662"/>
      <c r="J2" s="662"/>
      <c r="K2" s="47"/>
      <c r="L2" s="47"/>
      <c r="M2" s="47"/>
      <c r="N2" s="47"/>
    </row>
    <row r="3" spans="2:14" s="4" customFormat="1" ht="24.75" customHeight="1">
      <c r="B3" s="663"/>
      <c r="C3" s="658" t="s">
        <v>182</v>
      </c>
      <c r="D3" s="620" t="s">
        <v>183</v>
      </c>
      <c r="E3" s="621"/>
      <c r="F3" s="620" t="s">
        <v>184</v>
      </c>
      <c r="G3" s="621"/>
      <c r="H3" s="660" t="s">
        <v>182</v>
      </c>
      <c r="I3" s="629" t="s">
        <v>185</v>
      </c>
      <c r="J3" s="646" t="s">
        <v>187</v>
      </c>
      <c r="K3" s="11"/>
      <c r="L3" s="11"/>
      <c r="M3" s="11"/>
      <c r="N3" s="11"/>
    </row>
    <row r="4" spans="2:14" s="4" customFormat="1" ht="34.5" customHeight="1" thickBot="1">
      <c r="B4" s="543"/>
      <c r="C4" s="659"/>
      <c r="D4" s="114" t="s">
        <v>188</v>
      </c>
      <c r="E4" s="114" t="s">
        <v>396</v>
      </c>
      <c r="F4" s="114" t="s">
        <v>188</v>
      </c>
      <c r="G4" s="115" t="s">
        <v>396</v>
      </c>
      <c r="H4" s="552"/>
      <c r="I4" s="630"/>
      <c r="J4" s="647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6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6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01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7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7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7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7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7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7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7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7"/>
      <c r="L83" s="38"/>
    </row>
    <row r="84" spans="2:12" ht="27" customHeight="1" hidden="1">
      <c r="B84" s="12" t="s">
        <v>209</v>
      </c>
      <c r="C84" s="239">
        <f>SUM(C85:C96)</f>
        <v>478728</v>
      </c>
      <c r="D84" s="239">
        <f aca="true" t="shared" si="8" ref="D84:J84">SUM(D85:D96)</f>
        <v>91888</v>
      </c>
      <c r="E84" s="239">
        <f t="shared" si="8"/>
        <v>134379</v>
      </c>
      <c r="F84" s="238">
        <f t="shared" si="8"/>
        <v>1118</v>
      </c>
      <c r="G84" s="239">
        <f t="shared" si="8"/>
        <v>251343</v>
      </c>
      <c r="H84" s="239">
        <f t="shared" si="8"/>
        <v>478728</v>
      </c>
      <c r="I84" s="239">
        <f t="shared" si="8"/>
        <v>400110</v>
      </c>
      <c r="J84" s="239">
        <f t="shared" si="8"/>
        <v>78618</v>
      </c>
      <c r="K84" s="117"/>
      <c r="L84" s="38"/>
    </row>
    <row r="85" spans="2:12" ht="27" hidden="1">
      <c r="B85" s="16" t="s">
        <v>32</v>
      </c>
      <c r="C85" s="239">
        <v>56928</v>
      </c>
      <c r="D85" s="239">
        <v>13878</v>
      </c>
      <c r="E85" s="239">
        <v>14402</v>
      </c>
      <c r="F85" s="238">
        <v>0</v>
      </c>
      <c r="G85" s="239">
        <v>28648</v>
      </c>
      <c r="H85" s="239">
        <v>56928</v>
      </c>
      <c r="I85" s="239">
        <v>50390</v>
      </c>
      <c r="J85" s="239">
        <v>6538</v>
      </c>
      <c r="K85" s="117"/>
      <c r="L85" s="38"/>
    </row>
    <row r="86" spans="2:12" ht="27" hidden="1">
      <c r="B86" s="16" t="s">
        <v>33</v>
      </c>
      <c r="C86" s="239">
        <v>28104</v>
      </c>
      <c r="D86" s="239">
        <v>3888</v>
      </c>
      <c r="E86" s="239">
        <v>1077</v>
      </c>
      <c r="F86" s="238">
        <v>0</v>
      </c>
      <c r="G86" s="239">
        <v>23139</v>
      </c>
      <c r="H86" s="239">
        <v>28104</v>
      </c>
      <c r="I86" s="239">
        <v>26870</v>
      </c>
      <c r="J86" s="239">
        <v>1234</v>
      </c>
      <c r="K86" s="117"/>
      <c r="L86" s="38"/>
    </row>
    <row r="87" spans="2:12" ht="27" hidden="1">
      <c r="B87" s="16" t="s">
        <v>34</v>
      </c>
      <c r="C87" s="239">
        <v>40450</v>
      </c>
      <c r="D87" s="239">
        <v>13265</v>
      </c>
      <c r="E87" s="239">
        <v>7229</v>
      </c>
      <c r="F87" s="238">
        <v>0</v>
      </c>
      <c r="G87" s="239">
        <v>19956</v>
      </c>
      <c r="H87" s="239">
        <v>40450</v>
      </c>
      <c r="I87" s="239">
        <v>38823</v>
      </c>
      <c r="J87" s="239">
        <v>1627</v>
      </c>
      <c r="K87" s="1"/>
      <c r="L87" s="38"/>
    </row>
    <row r="88" spans="2:12" ht="27" hidden="1">
      <c r="B88" s="16" t="s">
        <v>22</v>
      </c>
      <c r="C88" s="239">
        <v>48634</v>
      </c>
      <c r="D88" s="239">
        <v>9380</v>
      </c>
      <c r="E88" s="239">
        <v>31713</v>
      </c>
      <c r="F88" s="238">
        <v>43</v>
      </c>
      <c r="G88" s="239">
        <v>7498</v>
      </c>
      <c r="H88" s="239">
        <v>48634</v>
      </c>
      <c r="I88" s="239">
        <v>37217</v>
      </c>
      <c r="J88" s="239">
        <v>11417</v>
      </c>
      <c r="K88" s="1"/>
      <c r="L88" s="38"/>
    </row>
    <row r="89" spans="2:12" ht="27" hidden="1">
      <c r="B89" s="16" t="s">
        <v>393</v>
      </c>
      <c r="C89" s="239">
        <v>20941</v>
      </c>
      <c r="D89" s="239">
        <v>4125</v>
      </c>
      <c r="E89" s="239">
        <v>3561</v>
      </c>
      <c r="F89" s="238">
        <v>0</v>
      </c>
      <c r="G89" s="239">
        <v>13255</v>
      </c>
      <c r="H89" s="239">
        <v>20941</v>
      </c>
      <c r="I89" s="239">
        <v>17441</v>
      </c>
      <c r="J89" s="239">
        <v>3500</v>
      </c>
      <c r="K89" s="1"/>
      <c r="L89" s="38"/>
    </row>
    <row r="90" spans="2:12" ht="27" hidden="1">
      <c r="B90" s="16" t="s">
        <v>41</v>
      </c>
      <c r="C90" s="239">
        <v>34223</v>
      </c>
      <c r="D90" s="239">
        <v>8589</v>
      </c>
      <c r="E90" s="239">
        <v>1354</v>
      </c>
      <c r="F90" s="238">
        <v>0</v>
      </c>
      <c r="G90" s="239">
        <v>24280</v>
      </c>
      <c r="H90" s="239">
        <v>34223</v>
      </c>
      <c r="I90" s="239">
        <v>30654</v>
      </c>
      <c r="J90" s="239">
        <v>3569</v>
      </c>
      <c r="K90" s="1"/>
      <c r="L90" s="38"/>
    </row>
    <row r="91" spans="2:12" ht="27" hidden="1">
      <c r="B91" s="16" t="s">
        <v>42</v>
      </c>
      <c r="C91" s="239">
        <v>33928</v>
      </c>
      <c r="D91" s="239">
        <v>10074</v>
      </c>
      <c r="E91" s="239">
        <v>2022</v>
      </c>
      <c r="F91" s="238">
        <v>0</v>
      </c>
      <c r="G91" s="239">
        <v>21832</v>
      </c>
      <c r="H91" s="239">
        <v>33928</v>
      </c>
      <c r="I91" s="239">
        <v>15604</v>
      </c>
      <c r="J91" s="239">
        <v>18324</v>
      </c>
      <c r="K91" s="1"/>
      <c r="L91" s="38"/>
    </row>
    <row r="92" spans="2:12" ht="27" hidden="1">
      <c r="B92" s="16" t="s">
        <v>252</v>
      </c>
      <c r="C92" s="239">
        <v>33143</v>
      </c>
      <c r="D92" s="239">
        <v>11416</v>
      </c>
      <c r="E92" s="239">
        <v>5258</v>
      </c>
      <c r="F92" s="238">
        <v>42</v>
      </c>
      <c r="G92" s="239">
        <v>16427</v>
      </c>
      <c r="H92" s="239">
        <v>33143</v>
      </c>
      <c r="I92" s="239">
        <v>26928</v>
      </c>
      <c r="J92" s="239">
        <v>6215</v>
      </c>
      <c r="K92" s="1"/>
      <c r="L92" s="38"/>
    </row>
    <row r="93" spans="2:12" ht="27" hidden="1">
      <c r="B93" s="16" t="s">
        <v>255</v>
      </c>
      <c r="C93" s="239">
        <v>34950</v>
      </c>
      <c r="D93" s="239">
        <v>3062</v>
      </c>
      <c r="E93" s="239">
        <v>8090</v>
      </c>
      <c r="F93" s="238">
        <v>0</v>
      </c>
      <c r="G93" s="239">
        <v>23798</v>
      </c>
      <c r="H93" s="239">
        <v>34950</v>
      </c>
      <c r="I93" s="239">
        <v>32628</v>
      </c>
      <c r="J93" s="239">
        <v>2322</v>
      </c>
      <c r="K93" s="1"/>
      <c r="L93" s="38"/>
    </row>
    <row r="94" spans="2:12" ht="27" hidden="1">
      <c r="B94" s="16" t="s">
        <v>257</v>
      </c>
      <c r="C94" s="239">
        <v>28449</v>
      </c>
      <c r="D94" s="239">
        <v>8839</v>
      </c>
      <c r="E94" s="239">
        <v>5913</v>
      </c>
      <c r="F94" s="238">
        <v>547</v>
      </c>
      <c r="G94" s="239">
        <v>13150</v>
      </c>
      <c r="H94" s="239">
        <v>28449</v>
      </c>
      <c r="I94" s="239">
        <v>21023</v>
      </c>
      <c r="J94" s="239">
        <v>7426</v>
      </c>
      <c r="K94" s="1"/>
      <c r="L94" s="38"/>
    </row>
    <row r="95" spans="2:12" ht="27" hidden="1">
      <c r="B95" s="16" t="s">
        <v>29</v>
      </c>
      <c r="C95" s="239">
        <v>33573</v>
      </c>
      <c r="D95" s="239">
        <v>1609</v>
      </c>
      <c r="E95" s="239">
        <v>1768</v>
      </c>
      <c r="F95" s="238">
        <v>176</v>
      </c>
      <c r="G95" s="239">
        <v>30020</v>
      </c>
      <c r="H95" s="239">
        <v>33573</v>
      </c>
      <c r="I95" s="239">
        <v>20151</v>
      </c>
      <c r="J95" s="239">
        <f>H95-I95</f>
        <v>13422</v>
      </c>
      <c r="K95" s="117"/>
      <c r="L95" s="38"/>
    </row>
    <row r="96" spans="2:12" ht="27" hidden="1">
      <c r="B96" s="16" t="s">
        <v>30</v>
      </c>
      <c r="C96" s="239">
        <f>SUM(D96:G96)</f>
        <v>85405</v>
      </c>
      <c r="D96" s="239">
        <v>3763</v>
      </c>
      <c r="E96" s="239">
        <v>51992</v>
      </c>
      <c r="F96" s="238">
        <v>310</v>
      </c>
      <c r="G96" s="239">
        <v>29340</v>
      </c>
      <c r="H96" s="239">
        <v>85405</v>
      </c>
      <c r="I96" s="239">
        <v>82381</v>
      </c>
      <c r="J96" s="239">
        <f>H96-I96</f>
        <v>3024</v>
      </c>
      <c r="K96" s="117"/>
      <c r="L96" s="38"/>
    </row>
    <row r="97" spans="2:12" ht="27" customHeight="1">
      <c r="B97" s="12" t="s">
        <v>356</v>
      </c>
      <c r="C97" s="239">
        <f aca="true" t="shared" si="9" ref="C97:J97">SUM(C98:C109)</f>
        <v>410511</v>
      </c>
      <c r="D97" s="239">
        <f t="shared" si="9"/>
        <v>135415</v>
      </c>
      <c r="E97" s="239">
        <f t="shared" si="9"/>
        <v>96849</v>
      </c>
      <c r="F97" s="239">
        <f t="shared" si="9"/>
        <v>3392</v>
      </c>
      <c r="G97" s="239">
        <f t="shared" si="9"/>
        <v>174855</v>
      </c>
      <c r="H97" s="239">
        <f t="shared" si="9"/>
        <v>410511</v>
      </c>
      <c r="I97" s="239">
        <f t="shared" si="9"/>
        <v>346783</v>
      </c>
      <c r="J97" s="239">
        <f t="shared" si="9"/>
        <v>63728</v>
      </c>
      <c r="K97" s="117"/>
      <c r="L97" s="38"/>
    </row>
    <row r="98" spans="2:12" ht="27" hidden="1">
      <c r="B98" s="16" t="s">
        <v>32</v>
      </c>
      <c r="C98" s="239">
        <v>15626</v>
      </c>
      <c r="D98" s="239">
        <v>6973</v>
      </c>
      <c r="E98" s="239">
        <f aca="true" t="shared" si="10" ref="E98:E122">C98-D98-F98-G98</f>
        <v>4253</v>
      </c>
      <c r="F98" s="238">
        <v>0</v>
      </c>
      <c r="G98" s="239">
        <v>4400</v>
      </c>
      <c r="H98" s="239">
        <f aca="true" t="shared" si="11" ref="H98:H122">I98+J98</f>
        <v>15626</v>
      </c>
      <c r="I98" s="239">
        <v>13580</v>
      </c>
      <c r="J98" s="239">
        <v>2046</v>
      </c>
      <c r="K98" s="117"/>
      <c r="L98" s="38"/>
    </row>
    <row r="99" spans="2:12" ht="28.5">
      <c r="B99" s="16" t="s">
        <v>33</v>
      </c>
      <c r="C99" s="239">
        <v>28268</v>
      </c>
      <c r="D99" s="239">
        <v>7758</v>
      </c>
      <c r="E99" s="239">
        <f t="shared" si="10"/>
        <v>2897</v>
      </c>
      <c r="F99" s="238">
        <v>0</v>
      </c>
      <c r="G99" s="239">
        <v>17613</v>
      </c>
      <c r="H99" s="239">
        <f t="shared" si="11"/>
        <v>28268</v>
      </c>
      <c r="I99" s="239">
        <v>24958</v>
      </c>
      <c r="J99" s="239">
        <v>3310</v>
      </c>
      <c r="K99" s="117"/>
      <c r="L99" s="38"/>
    </row>
    <row r="100" spans="2:12" ht="28.5">
      <c r="B100" s="16" t="s">
        <v>34</v>
      </c>
      <c r="C100" s="239">
        <v>35440</v>
      </c>
      <c r="D100" s="239">
        <v>6666</v>
      </c>
      <c r="E100" s="239">
        <f t="shared" si="10"/>
        <v>16836</v>
      </c>
      <c r="F100" s="238">
        <v>0</v>
      </c>
      <c r="G100" s="239">
        <v>11938</v>
      </c>
      <c r="H100" s="239">
        <f t="shared" si="11"/>
        <v>35440</v>
      </c>
      <c r="I100" s="239">
        <v>14787</v>
      </c>
      <c r="J100" s="239">
        <v>20653</v>
      </c>
      <c r="K100" s="1"/>
      <c r="L100" s="38"/>
    </row>
    <row r="101" spans="2:12" ht="28.5">
      <c r="B101" s="16" t="s">
        <v>22</v>
      </c>
      <c r="C101" s="239">
        <f aca="true" t="shared" si="12" ref="C101:C111">H101</f>
        <v>37700</v>
      </c>
      <c r="D101" s="239">
        <v>5612</v>
      </c>
      <c r="E101" s="239">
        <f t="shared" si="10"/>
        <v>18105</v>
      </c>
      <c r="F101" s="238">
        <v>1655</v>
      </c>
      <c r="G101" s="239">
        <v>12328</v>
      </c>
      <c r="H101" s="239">
        <f t="shared" si="11"/>
        <v>37700</v>
      </c>
      <c r="I101" s="239">
        <v>33709</v>
      </c>
      <c r="J101" s="239">
        <v>3991</v>
      </c>
      <c r="K101" s="1"/>
      <c r="L101" s="38"/>
    </row>
    <row r="102" spans="2:12" ht="28.5">
      <c r="B102" s="16" t="s">
        <v>393</v>
      </c>
      <c r="C102" s="239">
        <f t="shared" si="12"/>
        <v>60794</v>
      </c>
      <c r="D102" s="239">
        <v>8484</v>
      </c>
      <c r="E102" s="239">
        <f t="shared" si="10"/>
        <v>8244</v>
      </c>
      <c r="F102" s="238">
        <v>458</v>
      </c>
      <c r="G102" s="239">
        <v>43608</v>
      </c>
      <c r="H102" s="239">
        <f t="shared" si="11"/>
        <v>60794</v>
      </c>
      <c r="I102" s="239">
        <v>56543</v>
      </c>
      <c r="J102" s="239">
        <f>1293+2886+72</f>
        <v>4251</v>
      </c>
      <c r="K102" s="1"/>
      <c r="L102" s="38"/>
    </row>
    <row r="103" spans="2:12" ht="28.5">
      <c r="B103" s="16" t="s">
        <v>41</v>
      </c>
      <c r="C103" s="239">
        <f t="shared" si="12"/>
        <v>31449</v>
      </c>
      <c r="D103" s="239">
        <v>3209</v>
      </c>
      <c r="E103" s="239">
        <f t="shared" si="10"/>
        <v>15208</v>
      </c>
      <c r="F103" s="238">
        <v>44</v>
      </c>
      <c r="G103" s="239">
        <v>12988</v>
      </c>
      <c r="H103" s="239">
        <f t="shared" si="11"/>
        <v>31449</v>
      </c>
      <c r="I103" s="239">
        <v>28129</v>
      </c>
      <c r="J103" s="239">
        <f>136+3184</f>
        <v>3320</v>
      </c>
      <c r="K103" s="1"/>
      <c r="L103" s="38"/>
    </row>
    <row r="104" spans="2:12" ht="28.5">
      <c r="B104" s="16" t="s">
        <v>42</v>
      </c>
      <c r="C104" s="239">
        <f t="shared" si="12"/>
        <v>39347</v>
      </c>
      <c r="D104" s="239">
        <v>14549</v>
      </c>
      <c r="E104" s="239">
        <f t="shared" si="10"/>
        <v>2472</v>
      </c>
      <c r="F104" s="238">
        <v>229</v>
      </c>
      <c r="G104" s="239">
        <v>22097</v>
      </c>
      <c r="H104" s="239">
        <f t="shared" si="11"/>
        <v>39347</v>
      </c>
      <c r="I104" s="239">
        <v>37277</v>
      </c>
      <c r="J104" s="239">
        <f>1895+175</f>
        <v>2070</v>
      </c>
      <c r="K104" s="1"/>
      <c r="L104" s="38"/>
    </row>
    <row r="105" spans="2:12" ht="28.5">
      <c r="B105" s="16" t="s">
        <v>252</v>
      </c>
      <c r="C105" s="239">
        <f t="shared" si="12"/>
        <v>32854</v>
      </c>
      <c r="D105" s="239">
        <v>22907</v>
      </c>
      <c r="E105" s="239">
        <f t="shared" si="10"/>
        <v>4158</v>
      </c>
      <c r="F105" s="238">
        <v>174</v>
      </c>
      <c r="G105" s="239">
        <v>5615</v>
      </c>
      <c r="H105" s="239">
        <f t="shared" si="11"/>
        <v>32854</v>
      </c>
      <c r="I105" s="239">
        <v>30730</v>
      </c>
      <c r="J105" s="239">
        <v>2124</v>
      </c>
      <c r="K105" s="1"/>
      <c r="L105" s="38"/>
    </row>
    <row r="106" spans="2:12" ht="28.5">
      <c r="B106" s="16" t="s">
        <v>255</v>
      </c>
      <c r="C106" s="239">
        <f t="shared" si="12"/>
        <v>42700</v>
      </c>
      <c r="D106" s="239">
        <v>22648</v>
      </c>
      <c r="E106" s="239">
        <f t="shared" si="10"/>
        <v>7306</v>
      </c>
      <c r="F106" s="238">
        <v>0</v>
      </c>
      <c r="G106" s="239">
        <v>12746</v>
      </c>
      <c r="H106" s="239">
        <f t="shared" si="11"/>
        <v>42700</v>
      </c>
      <c r="I106" s="239">
        <v>27730</v>
      </c>
      <c r="J106" s="239">
        <f>14299+671</f>
        <v>14970</v>
      </c>
      <c r="K106" s="1"/>
      <c r="L106" s="38"/>
    </row>
    <row r="107" spans="2:12" ht="28.5">
      <c r="B107" s="16" t="s">
        <v>257</v>
      </c>
      <c r="C107" s="239">
        <f t="shared" si="12"/>
        <v>13964</v>
      </c>
      <c r="D107" s="239">
        <v>5651</v>
      </c>
      <c r="E107" s="239">
        <f t="shared" si="10"/>
        <v>1224</v>
      </c>
      <c r="F107" s="238">
        <v>393</v>
      </c>
      <c r="G107" s="239">
        <v>6696</v>
      </c>
      <c r="H107" s="239">
        <f t="shared" si="11"/>
        <v>13964</v>
      </c>
      <c r="I107" s="239">
        <v>12925</v>
      </c>
      <c r="J107" s="239">
        <f>329+710</f>
        <v>1039</v>
      </c>
      <c r="K107" s="1"/>
      <c r="L107" s="38"/>
    </row>
    <row r="108" spans="2:12" ht="28.5">
      <c r="B108" s="16" t="s">
        <v>29</v>
      </c>
      <c r="C108" s="239">
        <f t="shared" si="12"/>
        <v>44329</v>
      </c>
      <c r="D108" s="239">
        <v>18711</v>
      </c>
      <c r="E108" s="239">
        <f t="shared" si="10"/>
        <v>11066</v>
      </c>
      <c r="F108" s="238">
        <v>306</v>
      </c>
      <c r="G108" s="239">
        <v>14246</v>
      </c>
      <c r="H108" s="239">
        <f t="shared" si="11"/>
        <v>44329</v>
      </c>
      <c r="I108" s="239">
        <v>40921</v>
      </c>
      <c r="J108" s="239">
        <v>3408</v>
      </c>
      <c r="K108" s="117"/>
      <c r="L108" s="38"/>
    </row>
    <row r="109" spans="2:12" ht="28.5">
      <c r="B109" s="16" t="s">
        <v>30</v>
      </c>
      <c r="C109" s="239">
        <f t="shared" si="12"/>
        <v>28040</v>
      </c>
      <c r="D109" s="239">
        <v>12247</v>
      </c>
      <c r="E109" s="239">
        <f t="shared" si="10"/>
        <v>5080</v>
      </c>
      <c r="F109" s="238">
        <v>133</v>
      </c>
      <c r="G109" s="239">
        <v>10580</v>
      </c>
      <c r="H109" s="239">
        <f t="shared" si="11"/>
        <v>28040</v>
      </c>
      <c r="I109" s="239">
        <v>25494</v>
      </c>
      <c r="J109" s="239">
        <f>155+2391</f>
        <v>2546</v>
      </c>
      <c r="K109" s="117"/>
      <c r="L109" s="38"/>
    </row>
    <row r="110" spans="2:12" ht="27" customHeight="1">
      <c r="B110" s="12" t="s">
        <v>561</v>
      </c>
      <c r="C110" s="239">
        <f aca="true" t="shared" si="13" ref="C110:J110">SUM(C111:C122)</f>
        <v>65076</v>
      </c>
      <c r="D110" s="239">
        <f t="shared" si="13"/>
        <v>13367</v>
      </c>
      <c r="E110" s="239">
        <f t="shared" si="13"/>
        <v>14044</v>
      </c>
      <c r="F110" s="239">
        <f t="shared" si="13"/>
        <v>95</v>
      </c>
      <c r="G110" s="239">
        <f t="shared" si="13"/>
        <v>37570</v>
      </c>
      <c r="H110" s="239">
        <f t="shared" si="13"/>
        <v>65076</v>
      </c>
      <c r="I110" s="239">
        <f t="shared" si="13"/>
        <v>56005</v>
      </c>
      <c r="J110" s="239">
        <f t="shared" si="13"/>
        <v>9071</v>
      </c>
      <c r="K110" s="117"/>
      <c r="L110" s="38"/>
    </row>
    <row r="111" spans="2:12" ht="27" customHeight="1">
      <c r="B111" s="16" t="s">
        <v>32</v>
      </c>
      <c r="C111" s="239">
        <f t="shared" si="12"/>
        <v>40588</v>
      </c>
      <c r="D111" s="239">
        <v>9051</v>
      </c>
      <c r="E111" s="239">
        <f t="shared" si="10"/>
        <v>12064</v>
      </c>
      <c r="F111" s="238">
        <v>95</v>
      </c>
      <c r="G111" s="239">
        <v>19378</v>
      </c>
      <c r="H111" s="239">
        <f t="shared" si="11"/>
        <v>40588</v>
      </c>
      <c r="I111" s="239">
        <v>35006</v>
      </c>
      <c r="J111" s="239">
        <f>4827+176+579</f>
        <v>5582</v>
      </c>
      <c r="K111" s="117"/>
      <c r="L111" s="38"/>
    </row>
    <row r="112" spans="2:12" ht="27" customHeight="1" thickBot="1">
      <c r="B112" s="16" t="s">
        <v>33</v>
      </c>
      <c r="C112" s="239">
        <v>24488</v>
      </c>
      <c r="D112" s="239">
        <v>4316</v>
      </c>
      <c r="E112" s="239">
        <f t="shared" si="10"/>
        <v>1980</v>
      </c>
      <c r="F112" s="238">
        <v>0</v>
      </c>
      <c r="G112" s="239">
        <v>18192</v>
      </c>
      <c r="H112" s="239">
        <f t="shared" si="11"/>
        <v>24488</v>
      </c>
      <c r="I112" s="239">
        <v>20999</v>
      </c>
      <c r="J112" s="239">
        <f>265+3224</f>
        <v>3489</v>
      </c>
      <c r="K112" s="117"/>
      <c r="L112" s="38"/>
    </row>
    <row r="113" spans="2:12" ht="27" customHeight="1" hidden="1">
      <c r="B113" s="16" t="s">
        <v>34</v>
      </c>
      <c r="C113" s="239"/>
      <c r="D113" s="239"/>
      <c r="E113" s="239">
        <f t="shared" si="10"/>
        <v>0</v>
      </c>
      <c r="F113" s="238"/>
      <c r="G113" s="239"/>
      <c r="H113" s="239">
        <f t="shared" si="11"/>
        <v>0</v>
      </c>
      <c r="I113" s="239"/>
      <c r="J113" s="239"/>
      <c r="K113" s="117"/>
      <c r="L113" s="38"/>
    </row>
    <row r="114" spans="2:12" ht="27" customHeight="1" hidden="1">
      <c r="B114" s="16" t="s">
        <v>22</v>
      </c>
      <c r="C114" s="239"/>
      <c r="D114" s="239"/>
      <c r="E114" s="239">
        <f t="shared" si="10"/>
        <v>0</v>
      </c>
      <c r="F114" s="238"/>
      <c r="G114" s="239"/>
      <c r="H114" s="239">
        <f t="shared" si="11"/>
        <v>0</v>
      </c>
      <c r="I114" s="239"/>
      <c r="J114" s="239"/>
      <c r="K114" s="117"/>
      <c r="L114" s="38"/>
    </row>
    <row r="115" spans="2:12" ht="27" customHeight="1" hidden="1">
      <c r="B115" s="16" t="s">
        <v>393</v>
      </c>
      <c r="C115" s="239"/>
      <c r="D115" s="239"/>
      <c r="E115" s="239">
        <f t="shared" si="10"/>
        <v>0</v>
      </c>
      <c r="F115" s="238"/>
      <c r="G115" s="239"/>
      <c r="H115" s="239">
        <f t="shared" si="11"/>
        <v>0</v>
      </c>
      <c r="I115" s="239"/>
      <c r="J115" s="239"/>
      <c r="K115" s="117"/>
      <c r="L115" s="38"/>
    </row>
    <row r="116" spans="2:12" ht="27" customHeight="1" hidden="1">
      <c r="B116" s="16" t="s">
        <v>41</v>
      </c>
      <c r="C116" s="239"/>
      <c r="D116" s="239"/>
      <c r="E116" s="239">
        <f t="shared" si="10"/>
        <v>0</v>
      </c>
      <c r="F116" s="238"/>
      <c r="G116" s="239"/>
      <c r="H116" s="239">
        <f t="shared" si="11"/>
        <v>0</v>
      </c>
      <c r="I116" s="239"/>
      <c r="J116" s="239"/>
      <c r="K116" s="117"/>
      <c r="L116" s="38"/>
    </row>
    <row r="117" spans="2:12" ht="27" customHeight="1" hidden="1">
      <c r="B117" s="16" t="s">
        <v>42</v>
      </c>
      <c r="C117" s="239"/>
      <c r="D117" s="239"/>
      <c r="E117" s="239">
        <f t="shared" si="10"/>
        <v>0</v>
      </c>
      <c r="F117" s="238"/>
      <c r="G117" s="239"/>
      <c r="H117" s="239">
        <f t="shared" si="11"/>
        <v>0</v>
      </c>
      <c r="I117" s="239"/>
      <c r="J117" s="239"/>
      <c r="K117" s="117"/>
      <c r="L117" s="38"/>
    </row>
    <row r="118" spans="2:12" ht="27" customHeight="1" hidden="1">
      <c r="B118" s="16" t="s">
        <v>252</v>
      </c>
      <c r="C118" s="239"/>
      <c r="D118" s="239"/>
      <c r="E118" s="239">
        <f t="shared" si="10"/>
        <v>0</v>
      </c>
      <c r="F118" s="238"/>
      <c r="G118" s="239"/>
      <c r="H118" s="239">
        <f t="shared" si="11"/>
        <v>0</v>
      </c>
      <c r="I118" s="239"/>
      <c r="J118" s="239"/>
      <c r="K118" s="117"/>
      <c r="L118" s="38"/>
    </row>
    <row r="119" spans="2:12" ht="27" customHeight="1" hidden="1">
      <c r="B119" s="16" t="s">
        <v>255</v>
      </c>
      <c r="C119" s="239"/>
      <c r="D119" s="239"/>
      <c r="E119" s="239">
        <f t="shared" si="10"/>
        <v>0</v>
      </c>
      <c r="F119" s="238"/>
      <c r="G119" s="239"/>
      <c r="H119" s="239">
        <f t="shared" si="11"/>
        <v>0</v>
      </c>
      <c r="I119" s="239"/>
      <c r="J119" s="239"/>
      <c r="K119" s="117"/>
      <c r="L119" s="38"/>
    </row>
    <row r="120" spans="2:12" ht="27" customHeight="1" hidden="1">
      <c r="B120" s="16" t="s">
        <v>257</v>
      </c>
      <c r="C120" s="239"/>
      <c r="D120" s="239"/>
      <c r="E120" s="239">
        <f t="shared" si="10"/>
        <v>0</v>
      </c>
      <c r="F120" s="238"/>
      <c r="G120" s="239"/>
      <c r="H120" s="239">
        <f t="shared" si="11"/>
        <v>0</v>
      </c>
      <c r="I120" s="239"/>
      <c r="J120" s="239"/>
      <c r="K120" s="117"/>
      <c r="L120" s="38"/>
    </row>
    <row r="121" spans="2:12" ht="27" customHeight="1" hidden="1">
      <c r="B121" s="16" t="s">
        <v>29</v>
      </c>
      <c r="C121" s="239"/>
      <c r="D121" s="239"/>
      <c r="E121" s="239">
        <f t="shared" si="10"/>
        <v>0</v>
      </c>
      <c r="F121" s="238"/>
      <c r="G121" s="239"/>
      <c r="H121" s="239">
        <f t="shared" si="11"/>
        <v>0</v>
      </c>
      <c r="I121" s="239"/>
      <c r="J121" s="239"/>
      <c r="K121" s="117"/>
      <c r="L121" s="38"/>
    </row>
    <row r="122" spans="2:12" ht="27" customHeight="1" hidden="1" thickBot="1">
      <c r="B122" s="16" t="s">
        <v>30</v>
      </c>
      <c r="C122" s="239"/>
      <c r="D122" s="239"/>
      <c r="E122" s="239">
        <f t="shared" si="10"/>
        <v>0</v>
      </c>
      <c r="F122" s="238"/>
      <c r="G122" s="239"/>
      <c r="H122" s="239">
        <f t="shared" si="11"/>
        <v>0</v>
      </c>
      <c r="I122" s="239"/>
      <c r="J122" s="239"/>
      <c r="K122" s="117"/>
      <c r="L122" s="38"/>
    </row>
    <row r="123" spans="2:10" ht="24.75" customHeight="1" thickBot="1">
      <c r="B123" s="545" t="s">
        <v>38</v>
      </c>
      <c r="C123" s="635">
        <f>(C112-C111)/C111*100</f>
        <v>-39.66689661969055</v>
      </c>
      <c r="D123" s="605">
        <f aca="true" t="shared" si="14" ref="D123:J123">(D112-D111)/D111*100</f>
        <v>-52.31466136338526</v>
      </c>
      <c r="E123" s="605">
        <f t="shared" si="14"/>
        <v>-83.58753315649867</v>
      </c>
      <c r="F123" s="648">
        <f t="shared" si="14"/>
        <v>-100</v>
      </c>
      <c r="G123" s="605">
        <f t="shared" si="14"/>
        <v>-6.1203426566209105</v>
      </c>
      <c r="H123" s="605">
        <f t="shared" si="14"/>
        <v>-39.66689661969055</v>
      </c>
      <c r="I123" s="605">
        <f t="shared" si="14"/>
        <v>-40.01314060446781</v>
      </c>
      <c r="J123" s="605">
        <f t="shared" si="14"/>
        <v>-37.49552131852383</v>
      </c>
    </row>
    <row r="124" spans="2:10" ht="24.75" customHeight="1" thickBot="1">
      <c r="B124" s="619"/>
      <c r="C124" s="635"/>
      <c r="D124" s="606"/>
      <c r="E124" s="606"/>
      <c r="F124" s="606"/>
      <c r="G124" s="606"/>
      <c r="H124" s="606"/>
      <c r="I124" s="606"/>
      <c r="J124" s="606"/>
    </row>
    <row r="125" spans="2:10" ht="24.75" customHeight="1" thickBot="1">
      <c r="B125" s="627" t="s">
        <v>39</v>
      </c>
      <c r="C125" s="635">
        <f>(C112-C99)/C99*100</f>
        <v>-13.372010754209708</v>
      </c>
      <c r="D125" s="544">
        <f aca="true" t="shared" si="15" ref="D125:J125">(D112-D99)/D99*100</f>
        <v>-44.367104923949476</v>
      </c>
      <c r="E125" s="544">
        <f t="shared" si="15"/>
        <v>-31.653434587504314</v>
      </c>
      <c r="F125" s="613">
        <v>0</v>
      </c>
      <c r="G125" s="544">
        <f t="shared" si="15"/>
        <v>3.2873445750298074</v>
      </c>
      <c r="H125" s="544">
        <f t="shared" si="15"/>
        <v>-13.372010754209708</v>
      </c>
      <c r="I125" s="544">
        <f t="shared" si="15"/>
        <v>-15.862649250741246</v>
      </c>
      <c r="J125" s="544">
        <f t="shared" si="15"/>
        <v>5.40785498489426</v>
      </c>
    </row>
    <row r="126" spans="2:10" ht="24.75" customHeight="1" thickBot="1">
      <c r="B126" s="628"/>
      <c r="C126" s="635"/>
      <c r="D126" s="544"/>
      <c r="E126" s="544"/>
      <c r="F126" s="614"/>
      <c r="G126" s="544"/>
      <c r="H126" s="544"/>
      <c r="I126" s="544"/>
      <c r="J126" s="544"/>
    </row>
    <row r="127" spans="2:10" ht="24.75" customHeight="1">
      <c r="B127" s="564" t="s">
        <v>352</v>
      </c>
      <c r="C127" s="652"/>
      <c r="D127" s="652"/>
      <c r="E127" s="198"/>
      <c r="F127" s="24"/>
      <c r="G127" s="24"/>
      <c r="H127" s="23"/>
      <c r="I127" s="24"/>
      <c r="J127" s="24"/>
    </row>
    <row r="128" spans="2:10" ht="24.75" customHeight="1">
      <c r="B128" s="580" t="s">
        <v>353</v>
      </c>
      <c r="C128" s="649"/>
      <c r="D128" s="649"/>
      <c r="E128" s="649"/>
      <c r="F128" s="24"/>
      <c r="G128" s="24"/>
      <c r="H128" s="23"/>
      <c r="I128" s="24"/>
      <c r="J128" s="24"/>
    </row>
    <row r="129" spans="2:10" ht="24.75" customHeight="1">
      <c r="B129" s="650"/>
      <c r="C129" s="651"/>
      <c r="D129" s="651"/>
      <c r="E129" s="651"/>
      <c r="F129" s="651"/>
      <c r="G129" s="651"/>
      <c r="H129" s="651"/>
      <c r="I129" s="651"/>
      <c r="J129" s="651"/>
    </row>
    <row r="130" spans="2:10" ht="24.75" customHeight="1">
      <c r="B130" s="653"/>
      <c r="C130" s="654"/>
      <c r="D130" s="654"/>
      <c r="E130" s="654"/>
      <c r="F130" s="654"/>
      <c r="G130" s="654"/>
      <c r="H130" s="654"/>
      <c r="I130" s="654"/>
      <c r="J130" s="655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</sheetData>
  <mergeCells count="33">
    <mergeCell ref="B2:B4"/>
    <mergeCell ref="C2:G2"/>
    <mergeCell ref="G125:G126"/>
    <mergeCell ref="H125:H126"/>
    <mergeCell ref="G123:G124"/>
    <mergeCell ref="H123:H124"/>
    <mergeCell ref="D123:D124"/>
    <mergeCell ref="E125:E126"/>
    <mergeCell ref="B123:B124"/>
    <mergeCell ref="B125:B126"/>
    <mergeCell ref="C1:H1"/>
    <mergeCell ref="I1:J1"/>
    <mergeCell ref="J123:J124"/>
    <mergeCell ref="C3:C4"/>
    <mergeCell ref="D3:E3"/>
    <mergeCell ref="F3:G3"/>
    <mergeCell ref="H3:H4"/>
    <mergeCell ref="H2:J2"/>
    <mergeCell ref="I123:I124"/>
    <mergeCell ref="E123:E124"/>
    <mergeCell ref="B128:E128"/>
    <mergeCell ref="B129:J129"/>
    <mergeCell ref="B127:D127"/>
    <mergeCell ref="B130:J130"/>
    <mergeCell ref="C123:C124"/>
    <mergeCell ref="J3:J4"/>
    <mergeCell ref="C125:C126"/>
    <mergeCell ref="D125:D126"/>
    <mergeCell ref="F125:F126"/>
    <mergeCell ref="I3:I4"/>
    <mergeCell ref="J125:J126"/>
    <mergeCell ref="I125:I126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pane ySplit="67" topLeftCell="BM68" activePane="bottomLeft" state="frozen"/>
      <selection pane="topLeft" activeCell="F121" sqref="E121:J123"/>
      <selection pane="bottomLeft" activeCell="B120" sqref="B120:B121"/>
    </sheetView>
  </sheetViews>
  <sheetFormatPr defaultColWidth="9.00390625" defaultRowHeight="16.5"/>
  <cols>
    <col min="1" max="1" width="9.875" style="1" customWidth="1"/>
    <col min="2" max="2" width="8.50390625" style="1" customWidth="1"/>
    <col min="3" max="3" width="8.75390625" style="1" customWidth="1"/>
    <col min="4" max="4" width="6.25390625" style="1" customWidth="1"/>
    <col min="5" max="5" width="8.2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8.125" style="1" customWidth="1"/>
    <col min="12" max="16384" width="9.00390625" style="1" customWidth="1"/>
  </cols>
  <sheetData>
    <row r="1" spans="1:11" ht="51.75" customHeight="1" thickBot="1">
      <c r="A1" s="671" t="s">
        <v>573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1" ht="49.5" customHeight="1" thickBot="1">
      <c r="A2" s="118" t="s">
        <v>189</v>
      </c>
      <c r="B2" s="119" t="s">
        <v>190</v>
      </c>
      <c r="C2" s="120" t="s">
        <v>564</v>
      </c>
      <c r="D2" s="120" t="s">
        <v>565</v>
      </c>
      <c r="E2" s="120" t="s">
        <v>566</v>
      </c>
      <c r="F2" s="120" t="s">
        <v>567</v>
      </c>
      <c r="G2" s="120" t="s">
        <v>569</v>
      </c>
      <c r="H2" s="120" t="s">
        <v>571</v>
      </c>
      <c r="I2" s="120" t="s">
        <v>568</v>
      </c>
      <c r="J2" s="260" t="s">
        <v>570</v>
      </c>
      <c r="K2" s="260" t="s">
        <v>574</v>
      </c>
    </row>
    <row r="3" spans="1:11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  <c r="K3" s="64">
        <v>513574</v>
      </c>
    </row>
    <row r="4" spans="1:11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  <c r="K4" s="64">
        <v>194137</v>
      </c>
    </row>
    <row r="5" spans="1:11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  <c r="K5" s="64">
        <v>42754</v>
      </c>
    </row>
    <row r="6" spans="1:11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  <c r="K6" s="64">
        <v>13800</v>
      </c>
    </row>
    <row r="7" spans="1:11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  <c r="K7" s="64">
        <v>67992</v>
      </c>
    </row>
    <row r="8" spans="1:11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  <c r="K8" s="64">
        <v>29255</v>
      </c>
    </row>
    <row r="9" spans="1:11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  <c r="K9" s="64">
        <v>14853</v>
      </c>
    </row>
    <row r="10" spans="1:11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  <c r="K10" s="64">
        <v>14078</v>
      </c>
    </row>
    <row r="11" spans="1:11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  <c r="K11" s="64">
        <v>4394</v>
      </c>
    </row>
    <row r="12" spans="1:11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  <c r="K12" s="64">
        <v>3010</v>
      </c>
    </row>
    <row r="13" ht="25.5" customHeight="1" hidden="1">
      <c r="B13" s="20"/>
    </row>
    <row r="14" spans="1:14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64">
        <f>SUM(K44:K54)</f>
        <v>637997</v>
      </c>
      <c r="L43" s="15"/>
      <c r="M43" s="38"/>
      <c r="N43" s="22"/>
    </row>
    <row r="44" spans="1:14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64">
        <f>SUM(K56:K67)</f>
        <v>583814</v>
      </c>
      <c r="L55" s="15"/>
      <c r="M55" s="38"/>
      <c r="N55" s="22"/>
    </row>
    <row r="56" spans="1:14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30</v>
      </c>
      <c r="B67" s="121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37</v>
      </c>
      <c r="B68" s="201">
        <f>SUM(B69:B80)</f>
        <v>3148250</v>
      </c>
      <c r="C68" s="201">
        <f aca="true" t="shared" si="5" ref="C68:J68">SUM(C69:C80)</f>
        <v>401283</v>
      </c>
      <c r="D68" s="201">
        <f t="shared" si="5"/>
        <v>16038</v>
      </c>
      <c r="E68" s="201">
        <f t="shared" si="5"/>
        <v>1413893</v>
      </c>
      <c r="F68" s="201">
        <f t="shared" si="5"/>
        <v>159931</v>
      </c>
      <c r="G68" s="201">
        <f t="shared" si="5"/>
        <v>223828</v>
      </c>
      <c r="H68" s="201">
        <f t="shared" si="5"/>
        <v>78362</v>
      </c>
      <c r="I68" s="201">
        <f t="shared" si="5"/>
        <v>31456</v>
      </c>
      <c r="J68" s="201">
        <f t="shared" si="5"/>
        <v>823459</v>
      </c>
      <c r="K68" s="201">
        <f>SUM(K69:K80)</f>
        <v>823459</v>
      </c>
      <c r="L68" s="15"/>
      <c r="M68" s="38"/>
      <c r="N68" s="22"/>
    </row>
    <row r="69" spans="1:14" ht="27" hidden="1">
      <c r="A69" s="16" t="s">
        <v>32</v>
      </c>
      <c r="B69" s="201">
        <v>180577</v>
      </c>
      <c r="C69" s="201">
        <v>10933</v>
      </c>
      <c r="D69" s="201">
        <v>1858</v>
      </c>
      <c r="E69" s="201">
        <v>138397</v>
      </c>
      <c r="F69" s="201">
        <v>10684</v>
      </c>
      <c r="G69" s="201">
        <v>12370</v>
      </c>
      <c r="H69" s="201">
        <v>384</v>
      </c>
      <c r="I69" s="201">
        <v>3303</v>
      </c>
      <c r="J69" s="201">
        <v>2648</v>
      </c>
      <c r="K69" s="201">
        <v>2648</v>
      </c>
      <c r="L69" s="15"/>
      <c r="M69" s="38"/>
      <c r="N69" s="22"/>
    </row>
    <row r="70" spans="1:14" ht="27" hidden="1">
      <c r="A70" s="16" t="s">
        <v>33</v>
      </c>
      <c r="B70" s="201">
        <v>195007</v>
      </c>
      <c r="C70" s="201">
        <v>17692</v>
      </c>
      <c r="D70" s="201">
        <v>1058</v>
      </c>
      <c r="E70" s="201">
        <v>146236</v>
      </c>
      <c r="F70" s="201">
        <v>11227</v>
      </c>
      <c r="G70" s="201">
        <v>10220</v>
      </c>
      <c r="H70" s="201">
        <v>356</v>
      </c>
      <c r="I70" s="201">
        <v>4529</v>
      </c>
      <c r="J70" s="201">
        <v>3689</v>
      </c>
      <c r="K70" s="201">
        <v>3689</v>
      </c>
      <c r="L70" s="15"/>
      <c r="M70" s="38"/>
      <c r="N70" s="22"/>
    </row>
    <row r="71" spans="1:14" ht="27" hidden="1">
      <c r="A71" s="16" t="s">
        <v>34</v>
      </c>
      <c r="B71" s="201">
        <v>291645</v>
      </c>
      <c r="C71" s="201">
        <v>16062</v>
      </c>
      <c r="D71" s="201">
        <v>1006</v>
      </c>
      <c r="E71" s="201">
        <v>199998</v>
      </c>
      <c r="F71" s="201">
        <v>12487</v>
      </c>
      <c r="G71" s="201">
        <v>13620</v>
      </c>
      <c r="H71" s="201">
        <v>1541</v>
      </c>
      <c r="I71" s="201">
        <v>3583</v>
      </c>
      <c r="J71" s="201">
        <v>43348</v>
      </c>
      <c r="K71" s="201">
        <v>43348</v>
      </c>
      <c r="L71" s="15"/>
      <c r="M71" s="38"/>
      <c r="N71" s="22"/>
    </row>
    <row r="72" spans="1:14" ht="27" hidden="1">
      <c r="A72" s="16" t="s">
        <v>22</v>
      </c>
      <c r="B72" s="201">
        <v>460044</v>
      </c>
      <c r="C72" s="201">
        <v>17832</v>
      </c>
      <c r="D72" s="201">
        <v>1718</v>
      </c>
      <c r="E72" s="201">
        <v>220772</v>
      </c>
      <c r="F72" s="201">
        <v>14296</v>
      </c>
      <c r="G72" s="201">
        <v>18420</v>
      </c>
      <c r="H72" s="201">
        <v>2138</v>
      </c>
      <c r="I72" s="201">
        <v>3044</v>
      </c>
      <c r="J72" s="201">
        <v>181824</v>
      </c>
      <c r="K72" s="201">
        <v>181824</v>
      </c>
      <c r="L72" s="15"/>
      <c r="M72" s="38"/>
      <c r="N72" s="22"/>
    </row>
    <row r="73" spans="1:14" ht="27" hidden="1">
      <c r="A73" s="16" t="s">
        <v>40</v>
      </c>
      <c r="B73" s="201">
        <v>334245</v>
      </c>
      <c r="C73" s="201">
        <v>29898</v>
      </c>
      <c r="D73" s="201">
        <v>2545</v>
      </c>
      <c r="E73" s="201">
        <v>161934</v>
      </c>
      <c r="F73" s="201">
        <v>18179</v>
      </c>
      <c r="G73" s="201">
        <v>21834</v>
      </c>
      <c r="H73" s="201">
        <v>2872</v>
      </c>
      <c r="I73" s="201">
        <v>3885</v>
      </c>
      <c r="J73" s="201">
        <v>93098</v>
      </c>
      <c r="K73" s="201">
        <v>93098</v>
      </c>
      <c r="L73" s="7"/>
      <c r="M73" s="38"/>
      <c r="N73" s="22"/>
    </row>
    <row r="74" spans="1:14" ht="27" hidden="1">
      <c r="A74" s="16" t="s">
        <v>193</v>
      </c>
      <c r="B74" s="201">
        <v>252018</v>
      </c>
      <c r="C74" s="201">
        <v>33687</v>
      </c>
      <c r="D74" s="201">
        <v>737</v>
      </c>
      <c r="E74" s="201">
        <v>166032</v>
      </c>
      <c r="F74" s="201">
        <v>11129</v>
      </c>
      <c r="G74" s="201">
        <v>16905</v>
      </c>
      <c r="H74" s="201">
        <v>10331</v>
      </c>
      <c r="I74" s="201">
        <v>3584</v>
      </c>
      <c r="J74" s="201">
        <v>9613</v>
      </c>
      <c r="K74" s="201">
        <v>9613</v>
      </c>
      <c r="L74" s="7"/>
      <c r="M74" s="38"/>
      <c r="N74" s="22"/>
    </row>
    <row r="75" spans="1:14" ht="27" hidden="1">
      <c r="A75" s="16" t="s">
        <v>194</v>
      </c>
      <c r="B75" s="201">
        <v>419891</v>
      </c>
      <c r="C75" s="201">
        <v>77899</v>
      </c>
      <c r="D75" s="201">
        <v>1132</v>
      </c>
      <c r="E75" s="201">
        <v>181180</v>
      </c>
      <c r="F75" s="201">
        <v>8747</v>
      </c>
      <c r="G75" s="201">
        <v>16474</v>
      </c>
      <c r="H75" s="201">
        <v>18381</v>
      </c>
      <c r="I75" s="201">
        <v>4090</v>
      </c>
      <c r="J75" s="201">
        <v>111988</v>
      </c>
      <c r="K75" s="201">
        <v>111988</v>
      </c>
      <c r="L75" s="7"/>
      <c r="M75" s="38"/>
      <c r="N75" s="22"/>
    </row>
    <row r="76" spans="1:14" ht="27" hidden="1">
      <c r="A76" s="16" t="s">
        <v>26</v>
      </c>
      <c r="B76" s="201">
        <v>712990</v>
      </c>
      <c r="C76" s="201">
        <v>123535</v>
      </c>
      <c r="D76" s="201">
        <v>1500</v>
      </c>
      <c r="E76" s="201">
        <v>165803</v>
      </c>
      <c r="F76" s="201">
        <v>12471</v>
      </c>
      <c r="G76" s="201">
        <v>15164</v>
      </c>
      <c r="H76" s="201">
        <v>38815</v>
      </c>
      <c r="I76" s="201">
        <v>4137</v>
      </c>
      <c r="J76" s="201">
        <v>351565</v>
      </c>
      <c r="K76" s="201">
        <v>351565</v>
      </c>
      <c r="L76" s="7"/>
      <c r="M76" s="38"/>
      <c r="N76" s="22"/>
    </row>
    <row r="77" spans="1:14" ht="27" hidden="1">
      <c r="A77" s="16" t="s">
        <v>27</v>
      </c>
      <c r="B77" s="201">
        <v>89369</v>
      </c>
      <c r="C77" s="201">
        <v>12527</v>
      </c>
      <c r="D77" s="201">
        <v>1088</v>
      </c>
      <c r="E77" s="201">
        <v>33541</v>
      </c>
      <c r="F77" s="201">
        <v>14300</v>
      </c>
      <c r="G77" s="201">
        <v>16530</v>
      </c>
      <c r="H77" s="201">
        <v>1356</v>
      </c>
      <c r="I77" s="201">
        <v>1301</v>
      </c>
      <c r="J77" s="201">
        <v>8726</v>
      </c>
      <c r="K77" s="201">
        <v>8726</v>
      </c>
      <c r="L77" s="7"/>
      <c r="M77" s="38"/>
      <c r="N77" s="22"/>
    </row>
    <row r="78" spans="1:14" ht="27" hidden="1">
      <c r="A78" s="16" t="s">
        <v>28</v>
      </c>
      <c r="B78" s="201">
        <v>78410</v>
      </c>
      <c r="C78" s="201">
        <v>22014</v>
      </c>
      <c r="D78" s="201">
        <v>1050</v>
      </c>
      <c r="E78" s="9">
        <v>0</v>
      </c>
      <c r="F78" s="201">
        <v>17020</v>
      </c>
      <c r="G78" s="201">
        <v>28911</v>
      </c>
      <c r="H78" s="201">
        <v>682</v>
      </c>
      <c r="I78" s="9">
        <v>0</v>
      </c>
      <c r="J78" s="201">
        <v>8733</v>
      </c>
      <c r="K78" s="201">
        <v>8733</v>
      </c>
      <c r="L78" s="7"/>
      <c r="M78" s="38"/>
      <c r="N78" s="22"/>
    </row>
    <row r="79" spans="1:14" ht="27" hidden="1">
      <c r="A79" s="16" t="s">
        <v>29</v>
      </c>
      <c r="B79" s="201">
        <v>75605</v>
      </c>
      <c r="C79" s="201">
        <v>21905</v>
      </c>
      <c r="D79" s="201">
        <v>988</v>
      </c>
      <c r="E79" s="9">
        <v>0</v>
      </c>
      <c r="F79" s="201">
        <v>16316</v>
      </c>
      <c r="G79" s="201">
        <v>29570</v>
      </c>
      <c r="H79" s="201">
        <v>1140</v>
      </c>
      <c r="I79" s="9">
        <v>0</v>
      </c>
      <c r="J79" s="201">
        <v>5686</v>
      </c>
      <c r="K79" s="201">
        <v>5686</v>
      </c>
      <c r="L79" s="7"/>
      <c r="M79" s="38"/>
      <c r="N79" s="22"/>
    </row>
    <row r="80" spans="1:14" ht="27" hidden="1">
      <c r="A80" s="16" t="s">
        <v>30</v>
      </c>
      <c r="B80" s="201">
        <v>58449</v>
      </c>
      <c r="C80" s="201">
        <v>17299</v>
      </c>
      <c r="D80" s="201">
        <v>1358</v>
      </c>
      <c r="E80" s="9">
        <v>0</v>
      </c>
      <c r="F80" s="201">
        <v>13075</v>
      </c>
      <c r="G80" s="201">
        <v>23810</v>
      </c>
      <c r="H80" s="201">
        <v>366</v>
      </c>
      <c r="I80" s="9">
        <v>0</v>
      </c>
      <c r="J80" s="201">
        <v>2541</v>
      </c>
      <c r="K80" s="201">
        <v>2541</v>
      </c>
      <c r="L80" s="7"/>
      <c r="M80" s="38"/>
      <c r="N80" s="22"/>
    </row>
    <row r="81" spans="1:14" ht="27" customHeight="1" hidden="1">
      <c r="A81" s="12" t="s">
        <v>209</v>
      </c>
      <c r="B81" s="239">
        <f>SUM(B82:B93)</f>
        <v>3664113</v>
      </c>
      <c r="C81" s="239">
        <f aca="true" t="shared" si="6" ref="C81:J81">SUM(C82:C93)</f>
        <v>737568</v>
      </c>
      <c r="D81" s="239">
        <f t="shared" si="6"/>
        <v>16578</v>
      </c>
      <c r="E81" s="238">
        <f t="shared" si="6"/>
        <v>1280030</v>
      </c>
      <c r="F81" s="239">
        <f t="shared" si="6"/>
        <v>305463</v>
      </c>
      <c r="G81" s="239">
        <f t="shared" si="6"/>
        <v>261654</v>
      </c>
      <c r="H81" s="239">
        <f t="shared" si="6"/>
        <v>57708</v>
      </c>
      <c r="I81" s="238">
        <f t="shared" si="6"/>
        <v>35952</v>
      </c>
      <c r="J81" s="239">
        <f t="shared" si="6"/>
        <v>969160</v>
      </c>
      <c r="K81" s="239">
        <f>SUM(K82:K93)</f>
        <v>751097</v>
      </c>
      <c r="L81" s="7"/>
      <c r="M81" s="38"/>
      <c r="N81" s="22"/>
    </row>
    <row r="82" spans="1:14" ht="27" hidden="1">
      <c r="A82" s="16" t="s">
        <v>32</v>
      </c>
      <c r="B82" s="239">
        <v>81707</v>
      </c>
      <c r="C82" s="239">
        <v>35799</v>
      </c>
      <c r="D82" s="239">
        <v>2236</v>
      </c>
      <c r="E82" s="238">
        <v>0</v>
      </c>
      <c r="F82" s="239">
        <v>16277</v>
      </c>
      <c r="G82" s="239">
        <v>19574</v>
      </c>
      <c r="H82" s="239">
        <v>372</v>
      </c>
      <c r="I82" s="238">
        <v>0</v>
      </c>
      <c r="J82" s="239">
        <v>7449</v>
      </c>
      <c r="K82" s="239">
        <v>7449</v>
      </c>
      <c r="L82" s="7"/>
      <c r="M82" s="38"/>
      <c r="N82" s="22"/>
    </row>
    <row r="83" spans="1:14" ht="27" hidden="1">
      <c r="A83" s="16" t="s">
        <v>33</v>
      </c>
      <c r="B83" s="239">
        <v>54691</v>
      </c>
      <c r="C83" s="239">
        <v>20432</v>
      </c>
      <c r="D83" s="239">
        <v>1399</v>
      </c>
      <c r="E83" s="239">
        <v>2661</v>
      </c>
      <c r="F83" s="239">
        <v>13212</v>
      </c>
      <c r="G83" s="239">
        <v>12338</v>
      </c>
      <c r="H83" s="239">
        <v>356</v>
      </c>
      <c r="I83" s="239">
        <v>481</v>
      </c>
      <c r="J83" s="239">
        <v>3812</v>
      </c>
      <c r="K83" s="239">
        <v>3812</v>
      </c>
      <c r="L83" s="7"/>
      <c r="M83" s="38"/>
      <c r="N83" s="22"/>
    </row>
    <row r="84" spans="1:14" ht="27" hidden="1">
      <c r="A84" s="16" t="s">
        <v>34</v>
      </c>
      <c r="B84" s="239">
        <v>207426</v>
      </c>
      <c r="C84" s="239">
        <v>13300</v>
      </c>
      <c r="D84" s="239">
        <v>1013</v>
      </c>
      <c r="E84" s="239">
        <v>38758</v>
      </c>
      <c r="F84" s="239">
        <v>12730</v>
      </c>
      <c r="G84" s="239">
        <v>19144</v>
      </c>
      <c r="H84" s="239">
        <v>261</v>
      </c>
      <c r="I84" s="239">
        <v>3635</v>
      </c>
      <c r="J84" s="239">
        <v>118585</v>
      </c>
      <c r="K84" s="239">
        <v>118585</v>
      </c>
      <c r="L84" s="7"/>
      <c r="M84" s="38"/>
      <c r="N84" s="22"/>
    </row>
    <row r="85" spans="1:14" ht="27" hidden="1">
      <c r="A85" s="16" t="s">
        <v>22</v>
      </c>
      <c r="B85" s="239">
        <v>365301</v>
      </c>
      <c r="C85" s="239">
        <v>15836</v>
      </c>
      <c r="D85" s="239">
        <v>1536</v>
      </c>
      <c r="E85" s="239">
        <v>61321</v>
      </c>
      <c r="F85" s="239">
        <v>17816</v>
      </c>
      <c r="G85" s="239">
        <v>24266</v>
      </c>
      <c r="H85" s="239">
        <v>262</v>
      </c>
      <c r="I85" s="239">
        <v>3859</v>
      </c>
      <c r="J85" s="239">
        <v>240405</v>
      </c>
      <c r="K85" s="239">
        <v>240405</v>
      </c>
      <c r="L85" s="7"/>
      <c r="M85" s="38"/>
      <c r="N85" s="22"/>
    </row>
    <row r="86" spans="1:14" ht="27" hidden="1">
      <c r="A86" s="16" t="s">
        <v>393</v>
      </c>
      <c r="B86" s="239">
        <v>353516</v>
      </c>
      <c r="C86" s="239">
        <v>92426</v>
      </c>
      <c r="D86" s="239">
        <v>2683</v>
      </c>
      <c r="E86" s="239">
        <v>88813</v>
      </c>
      <c r="F86" s="239">
        <v>31875</v>
      </c>
      <c r="G86" s="239">
        <v>23684</v>
      </c>
      <c r="H86" s="239">
        <v>1354</v>
      </c>
      <c r="I86" s="239">
        <v>5660</v>
      </c>
      <c r="J86" s="239">
        <v>107021</v>
      </c>
      <c r="K86" s="239">
        <v>107021</v>
      </c>
      <c r="L86" s="7"/>
      <c r="M86" s="38"/>
      <c r="N86" s="22"/>
    </row>
    <row r="87" spans="1:14" ht="27" hidden="1">
      <c r="A87" s="16" t="s">
        <v>253</v>
      </c>
      <c r="B87" s="239">
        <v>165860</v>
      </c>
      <c r="C87" s="239">
        <v>41594</v>
      </c>
      <c r="D87" s="239">
        <v>1003</v>
      </c>
      <c r="E87" s="239">
        <v>67025</v>
      </c>
      <c r="F87" s="239">
        <v>21083</v>
      </c>
      <c r="G87" s="239">
        <v>22459</v>
      </c>
      <c r="H87" s="239">
        <v>1781</v>
      </c>
      <c r="I87" s="239">
        <v>3896</v>
      </c>
      <c r="J87" s="239">
        <v>7019</v>
      </c>
      <c r="K87" s="239">
        <v>7019</v>
      </c>
      <c r="L87" s="7"/>
      <c r="M87" s="38"/>
      <c r="N87" s="22"/>
    </row>
    <row r="88" spans="1:14" ht="27" hidden="1">
      <c r="A88" s="16" t="s">
        <v>254</v>
      </c>
      <c r="B88" s="239">
        <v>700323</v>
      </c>
      <c r="C88" s="239">
        <v>207590</v>
      </c>
      <c r="D88" s="239">
        <v>1267</v>
      </c>
      <c r="E88" s="239">
        <v>202684</v>
      </c>
      <c r="F88" s="239">
        <v>29508</v>
      </c>
      <c r="G88" s="239">
        <v>21040</v>
      </c>
      <c r="H88" s="239">
        <v>27700</v>
      </c>
      <c r="I88" s="239">
        <v>4021</v>
      </c>
      <c r="J88" s="239">
        <v>206513</v>
      </c>
      <c r="K88" s="239">
        <v>206513</v>
      </c>
      <c r="L88" s="7"/>
      <c r="M88" s="38"/>
      <c r="N88" s="22"/>
    </row>
    <row r="89" spans="1:14" ht="27" hidden="1">
      <c r="A89" s="16" t="s">
        <v>252</v>
      </c>
      <c r="B89" s="239">
        <v>769098</v>
      </c>
      <c r="C89" s="239">
        <v>183290</v>
      </c>
      <c r="D89" s="239">
        <v>1314</v>
      </c>
      <c r="E89" s="239">
        <v>248337</v>
      </c>
      <c r="F89" s="239">
        <v>30040</v>
      </c>
      <c r="G89" s="239">
        <v>21143</v>
      </c>
      <c r="H89" s="239">
        <v>22037</v>
      </c>
      <c r="I89" s="239">
        <v>3867</v>
      </c>
      <c r="J89" s="239">
        <v>259070</v>
      </c>
      <c r="K89" s="239">
        <v>259070</v>
      </c>
      <c r="L89" s="7"/>
      <c r="M89" s="38"/>
      <c r="N89" s="22"/>
    </row>
    <row r="90" spans="1:14" ht="27" hidden="1">
      <c r="A90" s="16" t="s">
        <v>256</v>
      </c>
      <c r="B90" s="239">
        <v>251030</v>
      </c>
      <c r="C90" s="239">
        <v>35925</v>
      </c>
      <c r="D90" s="239">
        <v>1167</v>
      </c>
      <c r="E90" s="239">
        <v>143703</v>
      </c>
      <c r="F90" s="239">
        <v>37039</v>
      </c>
      <c r="G90" s="239">
        <v>19693</v>
      </c>
      <c r="H90" s="239">
        <v>1724</v>
      </c>
      <c r="I90" s="239">
        <v>3947</v>
      </c>
      <c r="J90" s="239">
        <v>7832</v>
      </c>
      <c r="K90" s="239">
        <v>7832</v>
      </c>
      <c r="L90" s="7"/>
      <c r="M90" s="38"/>
      <c r="N90" s="22"/>
    </row>
    <row r="91" spans="1:14" ht="27" hidden="1">
      <c r="A91" s="16" t="s">
        <v>257</v>
      </c>
      <c r="B91" s="239">
        <v>202851</v>
      </c>
      <c r="C91" s="239">
        <v>24239</v>
      </c>
      <c r="D91" s="239">
        <v>983</v>
      </c>
      <c r="E91" s="239">
        <v>125014</v>
      </c>
      <c r="F91" s="239">
        <v>23915</v>
      </c>
      <c r="G91" s="239">
        <v>21160</v>
      </c>
      <c r="H91" s="239">
        <v>845</v>
      </c>
      <c r="I91" s="239">
        <v>2652</v>
      </c>
      <c r="J91" s="239">
        <v>4043</v>
      </c>
      <c r="K91" s="239">
        <v>4043</v>
      </c>
      <c r="L91" s="7"/>
      <c r="M91" s="38"/>
      <c r="N91" s="22"/>
    </row>
    <row r="92" spans="1:14" ht="27" hidden="1">
      <c r="A92" s="16" t="s">
        <v>29</v>
      </c>
      <c r="B92" s="239">
        <v>284129</v>
      </c>
      <c r="C92" s="239">
        <v>35580</v>
      </c>
      <c r="D92" s="239">
        <v>996</v>
      </c>
      <c r="E92" s="238">
        <v>172050</v>
      </c>
      <c r="F92" s="239">
        <v>34907</v>
      </c>
      <c r="G92" s="239">
        <v>32312</v>
      </c>
      <c r="H92" s="239">
        <v>745</v>
      </c>
      <c r="I92" s="238">
        <v>2445</v>
      </c>
      <c r="J92" s="239">
        <f>B92-SUM(C92:I92)</f>
        <v>5094</v>
      </c>
      <c r="K92" s="239">
        <f>C92-SUM(D92:J92)</f>
        <v>-212969</v>
      </c>
      <c r="L92" s="7"/>
      <c r="M92" s="38"/>
      <c r="N92" s="22"/>
    </row>
    <row r="93" spans="1:14" ht="27" hidden="1">
      <c r="A93" s="16" t="s">
        <v>30</v>
      </c>
      <c r="B93" s="239">
        <f>SUM(C93:J93)</f>
        <v>228181</v>
      </c>
      <c r="C93" s="239">
        <v>31557</v>
      </c>
      <c r="D93" s="239">
        <v>981</v>
      </c>
      <c r="E93" s="238">
        <v>129664</v>
      </c>
      <c r="F93" s="239">
        <v>37061</v>
      </c>
      <c r="G93" s="239">
        <v>24841</v>
      </c>
      <c r="H93" s="239">
        <v>271</v>
      </c>
      <c r="I93" s="238">
        <v>1489</v>
      </c>
      <c r="J93" s="239">
        <v>2317</v>
      </c>
      <c r="K93" s="239">
        <v>2317</v>
      </c>
      <c r="L93" s="7"/>
      <c r="M93" s="38"/>
      <c r="N93" s="22"/>
    </row>
    <row r="94" spans="1:14" ht="27" customHeight="1">
      <c r="A94" s="259" t="s">
        <v>563</v>
      </c>
      <c r="B94" s="239">
        <f>SUM(B95:B106)</f>
        <v>4201600</v>
      </c>
      <c r="C94" s="239">
        <f aca="true" t="shared" si="7" ref="C94:J94">SUM(C95:C106)</f>
        <v>1040958</v>
      </c>
      <c r="D94" s="239">
        <f t="shared" si="7"/>
        <v>25052</v>
      </c>
      <c r="E94" s="239">
        <f t="shared" si="7"/>
        <v>1917141</v>
      </c>
      <c r="F94" s="239">
        <f t="shared" si="7"/>
        <v>504819</v>
      </c>
      <c r="G94" s="239">
        <f t="shared" si="7"/>
        <v>267305</v>
      </c>
      <c r="H94" s="239">
        <f t="shared" si="7"/>
        <v>59364</v>
      </c>
      <c r="I94" s="239">
        <f t="shared" si="7"/>
        <v>27693</v>
      </c>
      <c r="J94" s="239">
        <f t="shared" si="7"/>
        <v>359268</v>
      </c>
      <c r="K94" s="200" t="s">
        <v>572</v>
      </c>
      <c r="L94" s="7"/>
      <c r="M94" s="38"/>
      <c r="N94" s="22"/>
    </row>
    <row r="95" spans="1:14" ht="27" hidden="1">
      <c r="A95" s="16" t="s">
        <v>32</v>
      </c>
      <c r="B95" s="239">
        <f aca="true" t="shared" si="8" ref="B95:B106">SUM(C95:J95)</f>
        <v>263085</v>
      </c>
      <c r="C95" s="239">
        <v>37032</v>
      </c>
      <c r="D95" s="239">
        <v>702</v>
      </c>
      <c r="E95" s="238">
        <v>163241</v>
      </c>
      <c r="F95" s="239">
        <v>40330</v>
      </c>
      <c r="G95" s="239">
        <v>17415</v>
      </c>
      <c r="H95" s="239">
        <v>289</v>
      </c>
      <c r="I95" s="238">
        <v>1255</v>
      </c>
      <c r="J95" s="239">
        <v>2821</v>
      </c>
      <c r="K95" s="200">
        <v>0</v>
      </c>
      <c r="L95" s="7"/>
      <c r="M95" s="38"/>
      <c r="N95" s="22"/>
    </row>
    <row r="96" spans="1:14" ht="28.5">
      <c r="A96" s="16" t="s">
        <v>33</v>
      </c>
      <c r="B96" s="239">
        <f t="shared" si="8"/>
        <v>355465</v>
      </c>
      <c r="C96" s="239">
        <v>55728</v>
      </c>
      <c r="D96" s="239">
        <v>1600</v>
      </c>
      <c r="E96" s="239">
        <v>226841</v>
      </c>
      <c r="F96" s="239">
        <v>47878</v>
      </c>
      <c r="G96" s="239">
        <v>15859</v>
      </c>
      <c r="H96" s="239">
        <v>343</v>
      </c>
      <c r="I96" s="239">
        <v>2004</v>
      </c>
      <c r="J96" s="239">
        <v>5212</v>
      </c>
      <c r="K96" s="200">
        <v>0</v>
      </c>
      <c r="L96" s="7"/>
      <c r="M96" s="38"/>
      <c r="N96" s="22"/>
    </row>
    <row r="97" spans="1:14" ht="28.5">
      <c r="A97" s="16" t="s">
        <v>34</v>
      </c>
      <c r="B97" s="239">
        <f t="shared" si="8"/>
        <v>280300</v>
      </c>
      <c r="C97" s="239">
        <v>35464</v>
      </c>
      <c r="D97" s="239">
        <v>1150</v>
      </c>
      <c r="E97" s="239">
        <v>151435</v>
      </c>
      <c r="F97" s="239">
        <v>38572</v>
      </c>
      <c r="G97" s="239">
        <v>24971</v>
      </c>
      <c r="H97" s="239">
        <v>265</v>
      </c>
      <c r="I97" s="239">
        <v>2794</v>
      </c>
      <c r="J97" s="239">
        <f>3740+21909</f>
        <v>25649</v>
      </c>
      <c r="K97" s="200">
        <v>0</v>
      </c>
      <c r="L97" s="7"/>
      <c r="M97" s="38"/>
      <c r="N97" s="22"/>
    </row>
    <row r="98" spans="1:14" ht="28.5">
      <c r="A98" s="16" t="s">
        <v>22</v>
      </c>
      <c r="B98" s="239">
        <f t="shared" si="8"/>
        <v>448177</v>
      </c>
      <c r="C98" s="239">
        <v>43431</v>
      </c>
      <c r="D98" s="239">
        <v>2500</v>
      </c>
      <c r="E98" s="239">
        <v>140146</v>
      </c>
      <c r="F98" s="239">
        <v>44349</v>
      </c>
      <c r="G98" s="239">
        <v>28778</v>
      </c>
      <c r="H98" s="239">
        <v>260</v>
      </c>
      <c r="I98" s="239">
        <v>2332</v>
      </c>
      <c r="J98" s="239">
        <v>186381</v>
      </c>
      <c r="K98" s="200">
        <v>0</v>
      </c>
      <c r="L98" s="7"/>
      <c r="M98" s="38"/>
      <c r="N98" s="22"/>
    </row>
    <row r="99" spans="1:14" ht="28.5">
      <c r="A99" s="16" t="s">
        <v>393</v>
      </c>
      <c r="B99" s="239">
        <f t="shared" si="8"/>
        <v>406878</v>
      </c>
      <c r="C99" s="239">
        <v>46450</v>
      </c>
      <c r="D99" s="239">
        <v>3000</v>
      </c>
      <c r="E99" s="239">
        <v>200253</v>
      </c>
      <c r="F99" s="239">
        <v>45842</v>
      </c>
      <c r="G99" s="239">
        <v>32005</v>
      </c>
      <c r="H99" s="239">
        <v>1347</v>
      </c>
      <c r="I99" s="239">
        <v>2411</v>
      </c>
      <c r="J99" s="239">
        <f>70839+4731</f>
        <v>75570</v>
      </c>
      <c r="K99" s="200">
        <v>0</v>
      </c>
      <c r="L99" s="7"/>
      <c r="M99" s="38"/>
      <c r="N99" s="22"/>
    </row>
    <row r="100" spans="1:14" ht="28.5">
      <c r="A100" s="16" t="s">
        <v>253</v>
      </c>
      <c r="B100" s="239">
        <f t="shared" si="8"/>
        <v>252582</v>
      </c>
      <c r="C100" s="239">
        <v>43169</v>
      </c>
      <c r="D100" s="239">
        <v>2800</v>
      </c>
      <c r="E100" s="239">
        <v>136856</v>
      </c>
      <c r="F100" s="239">
        <v>38706</v>
      </c>
      <c r="G100" s="239">
        <v>20298</v>
      </c>
      <c r="H100" s="239">
        <f>1171+166</f>
        <v>1337</v>
      </c>
      <c r="I100" s="239">
        <v>2314</v>
      </c>
      <c r="J100" s="239">
        <v>7102</v>
      </c>
      <c r="K100" s="200">
        <v>0</v>
      </c>
      <c r="L100" s="7"/>
      <c r="M100" s="38"/>
      <c r="N100" s="22"/>
    </row>
    <row r="101" spans="1:14" ht="28.5">
      <c r="A101" s="16" t="s">
        <v>254</v>
      </c>
      <c r="B101" s="239">
        <f t="shared" si="8"/>
        <v>714163</v>
      </c>
      <c r="C101" s="239">
        <v>349220</v>
      </c>
      <c r="D101" s="239">
        <v>2500</v>
      </c>
      <c r="E101" s="239">
        <v>244085</v>
      </c>
      <c r="F101" s="239">
        <v>46522</v>
      </c>
      <c r="G101" s="239">
        <v>22933</v>
      </c>
      <c r="H101" s="239">
        <f>25091+1071</f>
        <v>26162</v>
      </c>
      <c r="I101" s="239">
        <v>2311</v>
      </c>
      <c r="J101" s="239">
        <v>20430</v>
      </c>
      <c r="K101" s="200">
        <v>0</v>
      </c>
      <c r="L101" s="7"/>
      <c r="M101" s="38"/>
      <c r="N101" s="22"/>
    </row>
    <row r="102" spans="1:14" ht="28.5">
      <c r="A102" s="16" t="s">
        <v>252</v>
      </c>
      <c r="B102" s="239">
        <f t="shared" si="8"/>
        <v>648727</v>
      </c>
      <c r="C102" s="239">
        <v>308867</v>
      </c>
      <c r="D102" s="239">
        <v>2300</v>
      </c>
      <c r="E102" s="239">
        <v>216043</v>
      </c>
      <c r="F102" s="239">
        <v>50150</v>
      </c>
      <c r="G102" s="239">
        <v>22402</v>
      </c>
      <c r="H102" s="239">
        <f>25446+1088</f>
        <v>26534</v>
      </c>
      <c r="I102" s="239">
        <v>2593</v>
      </c>
      <c r="J102" s="239">
        <v>19838</v>
      </c>
      <c r="K102" s="200">
        <v>0</v>
      </c>
      <c r="L102" s="7"/>
      <c r="M102" s="38"/>
      <c r="N102" s="22"/>
    </row>
    <row r="103" spans="1:14" ht="28.5">
      <c r="A103" s="16" t="s">
        <v>256</v>
      </c>
      <c r="B103" s="239">
        <f t="shared" si="8"/>
        <v>241255</v>
      </c>
      <c r="C103" s="239">
        <v>33180</v>
      </c>
      <c r="D103" s="239">
        <v>2100</v>
      </c>
      <c r="E103" s="239">
        <v>134736</v>
      </c>
      <c r="F103" s="239">
        <v>39149</v>
      </c>
      <c r="G103" s="239">
        <v>21212</v>
      </c>
      <c r="H103" s="239">
        <v>1641</v>
      </c>
      <c r="I103" s="239">
        <v>3272</v>
      </c>
      <c r="J103" s="239">
        <v>5965</v>
      </c>
      <c r="K103" s="200">
        <v>0</v>
      </c>
      <c r="L103" s="7"/>
      <c r="M103" s="38"/>
      <c r="N103" s="22"/>
    </row>
    <row r="104" spans="1:14" ht="28.5">
      <c r="A104" s="16" t="s">
        <v>257</v>
      </c>
      <c r="B104" s="239">
        <f t="shared" si="8"/>
        <v>203649</v>
      </c>
      <c r="C104" s="239">
        <v>27269</v>
      </c>
      <c r="D104" s="239">
        <v>2400</v>
      </c>
      <c r="E104" s="239">
        <v>110709</v>
      </c>
      <c r="F104" s="239">
        <v>34793</v>
      </c>
      <c r="G104" s="239">
        <v>20441</v>
      </c>
      <c r="H104" s="239">
        <v>1186</v>
      </c>
      <c r="I104" s="239">
        <v>2750</v>
      </c>
      <c r="J104" s="239">
        <v>4101</v>
      </c>
      <c r="K104" s="200" t="s">
        <v>572</v>
      </c>
      <c r="L104" s="7"/>
      <c r="M104" s="38"/>
      <c r="N104" s="22"/>
    </row>
    <row r="105" spans="1:14" ht="28.5">
      <c r="A105" s="16" t="s">
        <v>29</v>
      </c>
      <c r="B105" s="239">
        <f t="shared" si="8"/>
        <v>193320</v>
      </c>
      <c r="C105" s="239">
        <v>28923</v>
      </c>
      <c r="D105" s="239">
        <v>2000</v>
      </c>
      <c r="E105" s="238">
        <v>99535</v>
      </c>
      <c r="F105" s="239">
        <v>38188</v>
      </c>
      <c r="G105" s="239">
        <v>19165</v>
      </c>
      <c r="H105" s="239">
        <v>0</v>
      </c>
      <c r="I105" s="238">
        <v>1785</v>
      </c>
      <c r="J105" s="239">
        <v>3724</v>
      </c>
      <c r="K105" s="200" t="s">
        <v>572</v>
      </c>
      <c r="L105" s="7"/>
      <c r="M105" s="38"/>
      <c r="N105" s="22"/>
    </row>
    <row r="106" spans="1:14" ht="28.5">
      <c r="A106" s="16" t="s">
        <v>30</v>
      </c>
      <c r="B106" s="239">
        <f t="shared" si="8"/>
        <v>193999</v>
      </c>
      <c r="C106" s="239">
        <v>32225</v>
      </c>
      <c r="D106" s="239">
        <v>2000</v>
      </c>
      <c r="E106" s="238">
        <v>93261</v>
      </c>
      <c r="F106" s="239">
        <v>40340</v>
      </c>
      <c r="G106" s="239">
        <v>21826</v>
      </c>
      <c r="H106" s="239">
        <v>0</v>
      </c>
      <c r="I106" s="238">
        <v>1872</v>
      </c>
      <c r="J106" s="239">
        <v>2475</v>
      </c>
      <c r="K106" s="200" t="s">
        <v>572</v>
      </c>
      <c r="L106" s="7"/>
      <c r="M106" s="38"/>
      <c r="N106" s="22"/>
    </row>
    <row r="107" spans="1:14" ht="27" customHeight="1">
      <c r="A107" s="259" t="s">
        <v>562</v>
      </c>
      <c r="B107" s="239">
        <f>SUM(B108:B119)</f>
        <v>590649</v>
      </c>
      <c r="C107" s="239">
        <f aca="true" t="shared" si="9" ref="C107:J107">SUM(C108:C119)</f>
        <v>66879</v>
      </c>
      <c r="D107" s="239">
        <f t="shared" si="9"/>
        <v>2800</v>
      </c>
      <c r="E107" s="239">
        <f t="shared" si="9"/>
        <v>212684</v>
      </c>
      <c r="F107" s="239">
        <f t="shared" si="9"/>
        <v>88892</v>
      </c>
      <c r="G107" s="239">
        <f t="shared" si="9"/>
        <v>38869</v>
      </c>
      <c r="H107" s="239">
        <f t="shared" si="9"/>
        <v>364</v>
      </c>
      <c r="I107" s="239">
        <f t="shared" si="9"/>
        <v>5742</v>
      </c>
      <c r="J107" s="239">
        <f t="shared" si="9"/>
        <v>6300</v>
      </c>
      <c r="K107" s="239">
        <f>SUM(K108:K119)</f>
        <v>168119</v>
      </c>
      <c r="L107" s="7"/>
      <c r="M107" s="38"/>
      <c r="N107" s="22"/>
    </row>
    <row r="108" spans="1:14" ht="27" customHeight="1">
      <c r="A108" s="16" t="s">
        <v>32</v>
      </c>
      <c r="B108" s="239">
        <f>SUM(C108:K108)</f>
        <v>192715</v>
      </c>
      <c r="C108" s="239">
        <v>16629</v>
      </c>
      <c r="D108" s="239">
        <v>1300</v>
      </c>
      <c r="E108" s="238">
        <v>60024</v>
      </c>
      <c r="F108" s="239">
        <v>31410</v>
      </c>
      <c r="G108" s="239">
        <v>14748</v>
      </c>
      <c r="H108" s="239">
        <v>134</v>
      </c>
      <c r="I108" s="238">
        <v>1872</v>
      </c>
      <c r="J108" s="239">
        <v>1273</v>
      </c>
      <c r="K108" s="239">
        <v>65325</v>
      </c>
      <c r="L108" s="7"/>
      <c r="M108" s="38"/>
      <c r="N108" s="22"/>
    </row>
    <row r="109" spans="1:14" ht="27" customHeight="1" thickBot="1">
      <c r="A109" s="16" t="s">
        <v>33</v>
      </c>
      <c r="B109" s="239">
        <f aca="true" t="shared" si="10" ref="B109:B119">SUM(C109:K109)</f>
        <v>397934</v>
      </c>
      <c r="C109" s="239">
        <v>50250</v>
      </c>
      <c r="D109" s="239">
        <v>1500</v>
      </c>
      <c r="E109" s="238">
        <v>152660</v>
      </c>
      <c r="F109" s="239">
        <v>57482</v>
      </c>
      <c r="G109" s="239">
        <v>24121</v>
      </c>
      <c r="H109" s="239">
        <v>230</v>
      </c>
      <c r="I109" s="238">
        <v>3870</v>
      </c>
      <c r="J109" s="239">
        <v>5027</v>
      </c>
      <c r="K109" s="239">
        <v>102794</v>
      </c>
      <c r="L109" s="7"/>
      <c r="M109" s="38"/>
      <c r="N109" s="22"/>
    </row>
    <row r="110" spans="1:14" ht="27" customHeight="1" hidden="1">
      <c r="A110" s="16" t="s">
        <v>34</v>
      </c>
      <c r="B110" s="239">
        <f t="shared" si="10"/>
        <v>0</v>
      </c>
      <c r="C110" s="239"/>
      <c r="D110" s="239"/>
      <c r="E110" s="238"/>
      <c r="F110" s="239"/>
      <c r="G110" s="239"/>
      <c r="H110" s="239"/>
      <c r="I110" s="238"/>
      <c r="J110" s="239"/>
      <c r="K110" s="239"/>
      <c r="L110" s="7"/>
      <c r="M110" s="38"/>
      <c r="N110" s="22"/>
    </row>
    <row r="111" spans="1:14" ht="27" customHeight="1" hidden="1">
      <c r="A111" s="16" t="s">
        <v>22</v>
      </c>
      <c r="B111" s="239">
        <f t="shared" si="10"/>
        <v>0</v>
      </c>
      <c r="C111" s="239"/>
      <c r="D111" s="239"/>
      <c r="E111" s="238"/>
      <c r="F111" s="239"/>
      <c r="G111" s="239"/>
      <c r="H111" s="239"/>
      <c r="I111" s="238"/>
      <c r="J111" s="239"/>
      <c r="K111" s="239"/>
      <c r="L111" s="7"/>
      <c r="M111" s="38"/>
      <c r="N111" s="22"/>
    </row>
    <row r="112" spans="1:14" ht="27" customHeight="1" hidden="1">
      <c r="A112" s="16" t="s">
        <v>393</v>
      </c>
      <c r="B112" s="239">
        <f t="shared" si="10"/>
        <v>0</v>
      </c>
      <c r="C112" s="239"/>
      <c r="D112" s="239"/>
      <c r="E112" s="238"/>
      <c r="F112" s="239"/>
      <c r="G112" s="239"/>
      <c r="H112" s="239"/>
      <c r="I112" s="238"/>
      <c r="J112" s="239"/>
      <c r="K112" s="239"/>
      <c r="L112" s="7"/>
      <c r="M112" s="38"/>
      <c r="N112" s="22"/>
    </row>
    <row r="113" spans="1:14" ht="27" customHeight="1" hidden="1">
      <c r="A113" s="16" t="s">
        <v>253</v>
      </c>
      <c r="B113" s="239">
        <f t="shared" si="10"/>
        <v>0</v>
      </c>
      <c r="C113" s="239"/>
      <c r="D113" s="239"/>
      <c r="E113" s="238"/>
      <c r="F113" s="239"/>
      <c r="G113" s="239"/>
      <c r="H113" s="239"/>
      <c r="I113" s="238"/>
      <c r="J113" s="239"/>
      <c r="K113" s="239"/>
      <c r="L113" s="7"/>
      <c r="M113" s="38"/>
      <c r="N113" s="22"/>
    </row>
    <row r="114" spans="1:14" ht="27" customHeight="1" hidden="1">
      <c r="A114" s="16" t="s">
        <v>254</v>
      </c>
      <c r="B114" s="239">
        <f t="shared" si="10"/>
        <v>0</v>
      </c>
      <c r="C114" s="239"/>
      <c r="D114" s="239"/>
      <c r="E114" s="238"/>
      <c r="F114" s="239"/>
      <c r="G114" s="239"/>
      <c r="H114" s="239"/>
      <c r="I114" s="238"/>
      <c r="J114" s="239"/>
      <c r="K114" s="239"/>
      <c r="L114" s="7"/>
      <c r="M114" s="38"/>
      <c r="N114" s="22"/>
    </row>
    <row r="115" spans="1:14" ht="27" customHeight="1" hidden="1">
      <c r="A115" s="16" t="s">
        <v>252</v>
      </c>
      <c r="B115" s="239">
        <f t="shared" si="10"/>
        <v>0</v>
      </c>
      <c r="C115" s="239"/>
      <c r="D115" s="239"/>
      <c r="E115" s="238"/>
      <c r="F115" s="239"/>
      <c r="G115" s="239"/>
      <c r="H115" s="239"/>
      <c r="I115" s="238"/>
      <c r="J115" s="239"/>
      <c r="K115" s="239"/>
      <c r="L115" s="7"/>
      <c r="M115" s="38"/>
      <c r="N115" s="22"/>
    </row>
    <row r="116" spans="1:14" ht="27" customHeight="1" hidden="1">
      <c r="A116" s="16" t="s">
        <v>256</v>
      </c>
      <c r="B116" s="239">
        <f t="shared" si="10"/>
        <v>0</v>
      </c>
      <c r="C116" s="239"/>
      <c r="D116" s="239"/>
      <c r="E116" s="238"/>
      <c r="F116" s="239"/>
      <c r="G116" s="239"/>
      <c r="H116" s="239"/>
      <c r="I116" s="238"/>
      <c r="J116" s="239"/>
      <c r="K116" s="239"/>
      <c r="L116" s="7"/>
      <c r="M116" s="38"/>
      <c r="N116" s="22"/>
    </row>
    <row r="117" spans="1:14" ht="27" customHeight="1" hidden="1">
      <c r="A117" s="16" t="s">
        <v>257</v>
      </c>
      <c r="B117" s="239">
        <f t="shared" si="10"/>
        <v>0</v>
      </c>
      <c r="C117" s="239"/>
      <c r="D117" s="239"/>
      <c r="E117" s="238"/>
      <c r="F117" s="239"/>
      <c r="G117" s="239"/>
      <c r="H117" s="239"/>
      <c r="I117" s="238"/>
      <c r="J117" s="239"/>
      <c r="K117" s="239"/>
      <c r="L117" s="7"/>
      <c r="M117" s="38"/>
      <c r="N117" s="22"/>
    </row>
    <row r="118" spans="1:14" ht="27" customHeight="1" hidden="1">
      <c r="A118" s="16" t="s">
        <v>29</v>
      </c>
      <c r="B118" s="239">
        <f t="shared" si="10"/>
        <v>0</v>
      </c>
      <c r="C118" s="239"/>
      <c r="D118" s="239"/>
      <c r="E118" s="238"/>
      <c r="F118" s="239"/>
      <c r="G118" s="239"/>
      <c r="H118" s="239"/>
      <c r="I118" s="238"/>
      <c r="J118" s="239"/>
      <c r="K118" s="239"/>
      <c r="L118" s="7"/>
      <c r="M118" s="38"/>
      <c r="N118" s="22"/>
    </row>
    <row r="119" spans="1:14" ht="27" customHeight="1" hidden="1" thickBot="1">
      <c r="A119" s="16" t="s">
        <v>30</v>
      </c>
      <c r="B119" s="239">
        <f t="shared" si="10"/>
        <v>0</v>
      </c>
      <c r="C119" s="239"/>
      <c r="D119" s="239"/>
      <c r="E119" s="238"/>
      <c r="F119" s="239"/>
      <c r="G119" s="239"/>
      <c r="H119" s="239"/>
      <c r="I119" s="238"/>
      <c r="J119" s="239"/>
      <c r="K119" s="239"/>
      <c r="L119" s="7"/>
      <c r="M119" s="38"/>
      <c r="N119" s="22"/>
    </row>
    <row r="120" spans="1:13" ht="24.75" customHeight="1" thickBot="1">
      <c r="A120" s="545" t="s">
        <v>191</v>
      </c>
      <c r="B120" s="670">
        <f>(B109-B108)/B108*100</f>
        <v>106.48833770074981</v>
      </c>
      <c r="C120" s="615">
        <f aca="true" t="shared" si="11" ref="C120:K120">(C109-C108)/C108*100</f>
        <v>202.18293342955081</v>
      </c>
      <c r="D120" s="605">
        <f t="shared" si="11"/>
        <v>15.384615384615385</v>
      </c>
      <c r="E120" s="615">
        <f t="shared" si="11"/>
        <v>154.33160069305612</v>
      </c>
      <c r="F120" s="615">
        <f t="shared" si="11"/>
        <v>83.00541228907991</v>
      </c>
      <c r="G120" s="615">
        <f t="shared" si="11"/>
        <v>63.55438025494983</v>
      </c>
      <c r="H120" s="605">
        <f t="shared" si="11"/>
        <v>71.64179104477611</v>
      </c>
      <c r="I120" s="605">
        <f t="shared" si="11"/>
        <v>106.73076923076923</v>
      </c>
      <c r="J120" s="615">
        <f t="shared" si="11"/>
        <v>294.8939512961508</v>
      </c>
      <c r="K120" s="605">
        <f t="shared" si="11"/>
        <v>57.35782625334864</v>
      </c>
      <c r="L120" s="22"/>
      <c r="M120" s="22"/>
    </row>
    <row r="121" spans="1:11" ht="24.75" customHeight="1" thickBot="1">
      <c r="A121" s="666"/>
      <c r="B121" s="670"/>
      <c r="C121" s="616"/>
      <c r="D121" s="606"/>
      <c r="E121" s="616"/>
      <c r="F121" s="616"/>
      <c r="G121" s="616"/>
      <c r="H121" s="606"/>
      <c r="I121" s="606"/>
      <c r="J121" s="616"/>
      <c r="K121" s="606"/>
    </row>
    <row r="122" spans="1:11" ht="24.75" customHeight="1" thickBot="1">
      <c r="A122" s="667" t="s">
        <v>195</v>
      </c>
      <c r="B122" s="635">
        <f>(B109-B96)/B96*100</f>
        <v>11.947449115946718</v>
      </c>
      <c r="C122" s="615">
        <f aca="true" t="shared" si="12" ref="C122:J122">(C109-C96)/C96*100</f>
        <v>-9.829888027562445</v>
      </c>
      <c r="D122" s="615">
        <f t="shared" si="12"/>
        <v>-6.25</v>
      </c>
      <c r="E122" s="605">
        <f t="shared" si="12"/>
        <v>-32.701760263797105</v>
      </c>
      <c r="F122" s="615">
        <f t="shared" si="12"/>
        <v>20.05931743180584</v>
      </c>
      <c r="G122" s="615">
        <f t="shared" si="12"/>
        <v>52.096601298946965</v>
      </c>
      <c r="H122" s="615">
        <f t="shared" si="12"/>
        <v>-32.94460641399417</v>
      </c>
      <c r="I122" s="605">
        <f t="shared" si="12"/>
        <v>93.11377245508982</v>
      </c>
      <c r="J122" s="615">
        <f t="shared" si="12"/>
        <v>-3.5495011511895624</v>
      </c>
      <c r="K122" s="613" t="s">
        <v>577</v>
      </c>
    </row>
    <row r="123" spans="1:11" ht="24.75" customHeight="1" thickBot="1">
      <c r="A123" s="668"/>
      <c r="B123" s="635"/>
      <c r="C123" s="616"/>
      <c r="D123" s="616"/>
      <c r="E123" s="606"/>
      <c r="F123" s="616"/>
      <c r="G123" s="616"/>
      <c r="H123" s="616"/>
      <c r="I123" s="606"/>
      <c r="J123" s="616"/>
      <c r="K123" s="614"/>
    </row>
    <row r="124" spans="1:12" ht="24.75" customHeight="1">
      <c r="A124" s="3" t="s">
        <v>142</v>
      </c>
      <c r="B124" s="23"/>
      <c r="C124" s="24"/>
      <c r="D124" s="24"/>
      <c r="E124" s="24"/>
      <c r="F124" s="24"/>
      <c r="G124" s="669"/>
      <c r="H124" s="643"/>
      <c r="I124" s="643"/>
      <c r="J124" s="643"/>
      <c r="K124" s="261"/>
      <c r="L124" s="122"/>
    </row>
    <row r="125" spans="1:11" ht="16.5">
      <c r="A125" s="580" t="s">
        <v>192</v>
      </c>
      <c r="B125" s="580"/>
      <c r="C125" s="580"/>
      <c r="D125" s="580"/>
      <c r="E125" s="64"/>
      <c r="F125" s="64"/>
      <c r="G125" s="64"/>
      <c r="H125" s="64"/>
      <c r="I125" s="64"/>
      <c r="J125" s="64"/>
      <c r="K125" s="64"/>
    </row>
    <row r="126" spans="1:11" ht="16.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16.5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ht="16.5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ht="16.5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ht="16.5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ht="16.5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ht="16.5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ht="16.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ht="16.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60" ht="16.5"/>
    <row r="161" ht="16.5"/>
    <row r="162" ht="16.5"/>
    <row r="163" ht="16.5"/>
    <row r="164" ht="16.5"/>
    <row r="165" ht="16.5"/>
    <row r="166" ht="16.5"/>
  </sheetData>
  <mergeCells count="25">
    <mergeCell ref="K120:K121"/>
    <mergeCell ref="K122:K123"/>
    <mergeCell ref="A1:K1"/>
    <mergeCell ref="G122:G123"/>
    <mergeCell ref="H122:H123"/>
    <mergeCell ref="F120:F121"/>
    <mergeCell ref="F122:F123"/>
    <mergeCell ref="D120:D121"/>
    <mergeCell ref="E120:E121"/>
    <mergeCell ref="I122:I123"/>
    <mergeCell ref="A120:A121"/>
    <mergeCell ref="A122:A123"/>
    <mergeCell ref="A125:D125"/>
    <mergeCell ref="J122:J123"/>
    <mergeCell ref="G120:G121"/>
    <mergeCell ref="H120:H121"/>
    <mergeCell ref="I120:I121"/>
    <mergeCell ref="G124:J124"/>
    <mergeCell ref="B120:B121"/>
    <mergeCell ref="C120:C121"/>
    <mergeCell ref="J120:J121"/>
    <mergeCell ref="B122:B123"/>
    <mergeCell ref="C122:C123"/>
    <mergeCell ref="D122:D123"/>
    <mergeCell ref="E122:E123"/>
  </mergeCells>
  <printOptions/>
  <pageMargins left="0.73" right="0.71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showGridLines="0" zoomScaleSheetLayoutView="100" workbookViewId="0" topLeftCell="A1">
      <selection activeCell="H120" sqref="H120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197" customWidth="1"/>
    <col min="6" max="8" width="8.125" style="206" customWidth="1"/>
    <col min="9" max="11" width="8.625" style="0" customWidth="1"/>
    <col min="12" max="12" width="2.625" style="0" customWidth="1"/>
  </cols>
  <sheetData>
    <row r="1" spans="1:12" ht="11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30" customHeight="1">
      <c r="A2" s="206"/>
      <c r="B2" s="268" t="s">
        <v>345</v>
      </c>
      <c r="C2" s="210"/>
      <c r="D2" s="210"/>
      <c r="E2" s="210"/>
      <c r="F2" s="210"/>
      <c r="G2" s="210"/>
      <c r="H2" s="210"/>
      <c r="I2" s="210"/>
      <c r="J2" s="210"/>
      <c r="K2" s="210"/>
      <c r="L2" s="206"/>
    </row>
    <row r="3" spans="1:12" ht="30" customHeight="1" thickBot="1">
      <c r="A3" s="206"/>
      <c r="B3" s="269" t="s">
        <v>322</v>
      </c>
      <c r="C3" s="210"/>
      <c r="D3" s="210"/>
      <c r="E3" s="210"/>
      <c r="F3" s="210"/>
      <c r="G3" s="210"/>
      <c r="H3" s="210"/>
      <c r="I3" s="210"/>
      <c r="J3" s="210"/>
      <c r="K3" s="210"/>
      <c r="L3" s="206"/>
    </row>
    <row r="4" spans="1:12" ht="19.5" customHeight="1">
      <c r="A4" s="206"/>
      <c r="B4" s="383" t="s">
        <v>323</v>
      </c>
      <c r="C4" s="221" t="s">
        <v>324</v>
      </c>
      <c r="D4" s="377" t="s">
        <v>325</v>
      </c>
      <c r="E4" s="377" t="s">
        <v>326</v>
      </c>
      <c r="F4" s="380" t="s">
        <v>327</v>
      </c>
      <c r="G4" s="381"/>
      <c r="H4" s="382"/>
      <c r="I4" s="385" t="s">
        <v>328</v>
      </c>
      <c r="J4" s="368" t="s">
        <v>329</v>
      </c>
      <c r="K4" s="270" t="s">
        <v>330</v>
      </c>
      <c r="L4" s="206"/>
    </row>
    <row r="5" spans="1:12" ht="19.5" customHeight="1">
      <c r="A5" s="206"/>
      <c r="B5" s="384"/>
      <c r="C5" s="223" t="s">
        <v>258</v>
      </c>
      <c r="D5" s="376"/>
      <c r="E5" s="376"/>
      <c r="F5" s="372" t="s">
        <v>331</v>
      </c>
      <c r="G5" s="373"/>
      <c r="H5" s="374"/>
      <c r="I5" s="386"/>
      <c r="J5" s="369"/>
      <c r="K5" s="271" t="s">
        <v>259</v>
      </c>
      <c r="L5" s="206"/>
    </row>
    <row r="6" spans="1:12" ht="19.5" customHeight="1">
      <c r="A6" s="206"/>
      <c r="B6" s="384"/>
      <c r="C6" s="272" t="s">
        <v>332</v>
      </c>
      <c r="D6" s="376"/>
      <c r="E6" s="376"/>
      <c r="F6" s="375" t="s">
        <v>333</v>
      </c>
      <c r="G6" s="370" t="s">
        <v>334</v>
      </c>
      <c r="H6" s="370" t="s">
        <v>335</v>
      </c>
      <c r="I6" s="378" t="s">
        <v>336</v>
      </c>
      <c r="J6" s="273" t="s">
        <v>337</v>
      </c>
      <c r="K6" s="274" t="s">
        <v>332</v>
      </c>
      <c r="L6" s="206"/>
    </row>
    <row r="7" spans="1:12" ht="19.5" customHeight="1">
      <c r="A7" s="206"/>
      <c r="B7" s="387" t="s">
        <v>346</v>
      </c>
      <c r="C7" s="389" t="s">
        <v>347</v>
      </c>
      <c r="D7" s="396" t="s">
        <v>338</v>
      </c>
      <c r="E7" s="396" t="s">
        <v>339</v>
      </c>
      <c r="F7" s="376"/>
      <c r="G7" s="371"/>
      <c r="H7" s="371"/>
      <c r="I7" s="379"/>
      <c r="J7" s="395" t="s">
        <v>340</v>
      </c>
      <c r="K7" s="398" t="s">
        <v>348</v>
      </c>
      <c r="L7" s="206"/>
    </row>
    <row r="8" spans="1:12" ht="19.5" customHeight="1">
      <c r="A8" s="206"/>
      <c r="B8" s="387"/>
      <c r="C8" s="389"/>
      <c r="D8" s="396"/>
      <c r="E8" s="396"/>
      <c r="F8" s="401" t="s">
        <v>341</v>
      </c>
      <c r="G8" s="403" t="s">
        <v>342</v>
      </c>
      <c r="H8" s="403" t="s">
        <v>343</v>
      </c>
      <c r="I8" s="405" t="s">
        <v>344</v>
      </c>
      <c r="J8" s="396"/>
      <c r="K8" s="399"/>
      <c r="L8" s="206"/>
    </row>
    <row r="9" spans="1:12" ht="19.5" customHeight="1" thickBot="1">
      <c r="A9" s="206"/>
      <c r="B9" s="388"/>
      <c r="C9" s="390"/>
      <c r="D9" s="397"/>
      <c r="E9" s="397"/>
      <c r="F9" s="402"/>
      <c r="G9" s="404"/>
      <c r="H9" s="404"/>
      <c r="I9" s="402"/>
      <c r="J9" s="397"/>
      <c r="K9" s="400"/>
      <c r="L9" s="206"/>
    </row>
    <row r="10" spans="1:12" ht="24.75" customHeight="1" hidden="1">
      <c r="A10" s="206"/>
      <c r="B10" s="275" t="s">
        <v>349</v>
      </c>
      <c r="C10" s="228">
        <v>2137.4615</v>
      </c>
      <c r="D10" s="229">
        <v>235</v>
      </c>
      <c r="E10" s="203">
        <v>108942</v>
      </c>
      <c r="F10" s="203">
        <f aca="true" t="shared" si="0" ref="F10:F18">SUM(G10:H10)</f>
        <v>462509</v>
      </c>
      <c r="G10" s="203">
        <v>240260</v>
      </c>
      <c r="H10" s="203">
        <v>222249</v>
      </c>
      <c r="I10" s="204">
        <f aca="true" t="shared" si="1" ref="I10:I18">(G10/H10)*100</f>
        <v>108.10397347119671</v>
      </c>
      <c r="J10" s="204">
        <f>(F10/E10)</f>
        <v>4.245460887444695</v>
      </c>
      <c r="K10" s="205">
        <f>(F10/C10)</f>
        <v>216.3823769457368</v>
      </c>
      <c r="L10" s="206"/>
    </row>
    <row r="11" spans="1:12" ht="24" customHeight="1" hidden="1">
      <c r="A11" s="206"/>
      <c r="B11" s="276" t="s">
        <v>265</v>
      </c>
      <c r="C11" s="228">
        <v>2137.4615</v>
      </c>
      <c r="D11" s="229">
        <v>235</v>
      </c>
      <c r="E11" s="203">
        <v>111928</v>
      </c>
      <c r="F11" s="203">
        <f t="shared" si="0"/>
        <v>464359</v>
      </c>
      <c r="G11" s="203">
        <v>240698</v>
      </c>
      <c r="H11" s="203">
        <v>223661</v>
      </c>
      <c r="I11" s="204">
        <f t="shared" si="1"/>
        <v>107.61733158664228</v>
      </c>
      <c r="J11" s="204">
        <f>(F11/E11)</f>
        <v>4.148729540418841</v>
      </c>
      <c r="K11" s="205">
        <f>(F11/C11)</f>
        <v>217.24788961111113</v>
      </c>
      <c r="L11" s="206"/>
    </row>
    <row r="12" spans="1:12" ht="24" customHeight="1" hidden="1">
      <c r="A12" s="206"/>
      <c r="B12" s="276" t="s">
        <v>266</v>
      </c>
      <c r="C12" s="228">
        <v>2137.4615</v>
      </c>
      <c r="D12" s="229">
        <v>235</v>
      </c>
      <c r="E12" s="203">
        <v>116220</v>
      </c>
      <c r="F12" s="203">
        <f t="shared" si="0"/>
        <v>465043</v>
      </c>
      <c r="G12" s="203">
        <v>241017</v>
      </c>
      <c r="H12" s="203">
        <v>224026</v>
      </c>
      <c r="I12" s="204">
        <f t="shared" si="1"/>
        <v>107.58438752644783</v>
      </c>
      <c r="J12" s="204">
        <f>(F12/E12)</f>
        <v>4.001402512476338</v>
      </c>
      <c r="K12" s="205">
        <f>(F12/C12)</f>
        <v>217.56789537495763</v>
      </c>
      <c r="L12" s="206"/>
    </row>
    <row r="13" spans="1:12" ht="24" customHeight="1" hidden="1">
      <c r="A13" s="206"/>
      <c r="B13" s="276" t="s">
        <v>267</v>
      </c>
      <c r="C13" s="228">
        <v>2137.4615</v>
      </c>
      <c r="D13" s="229">
        <v>235</v>
      </c>
      <c r="E13" s="203">
        <v>120022</v>
      </c>
      <c r="F13" s="203">
        <f t="shared" si="0"/>
        <v>465120</v>
      </c>
      <c r="G13" s="203">
        <v>241321</v>
      </c>
      <c r="H13" s="203">
        <v>223799</v>
      </c>
      <c r="I13" s="204">
        <f t="shared" si="1"/>
        <v>107.82934686928895</v>
      </c>
      <c r="J13" s="204">
        <f>(F13/E13)</f>
        <v>3.875289530252787</v>
      </c>
      <c r="K13" s="205">
        <f>(F13/C13)</f>
        <v>217.60391941562457</v>
      </c>
      <c r="L13" s="206"/>
    </row>
    <row r="14" spans="1:12" ht="24" customHeight="1" hidden="1">
      <c r="A14" s="206"/>
      <c r="B14" s="276" t="s">
        <v>268</v>
      </c>
      <c r="C14" s="177">
        <v>2143.6251</v>
      </c>
      <c r="D14" s="229">
        <v>235</v>
      </c>
      <c r="E14" s="203">
        <v>123962</v>
      </c>
      <c r="F14" s="203">
        <f t="shared" si="0"/>
        <v>466603</v>
      </c>
      <c r="G14" s="203">
        <v>241958</v>
      </c>
      <c r="H14" s="203">
        <v>224645</v>
      </c>
      <c r="I14" s="204">
        <f t="shared" si="1"/>
        <v>107.70682632598098</v>
      </c>
      <c r="J14" s="204">
        <f>(F14/E14)</f>
        <v>3.7640809280263308</v>
      </c>
      <c r="K14" s="205">
        <f>(F14/C14)</f>
        <v>217.67005807125506</v>
      </c>
      <c r="L14" s="206"/>
    </row>
    <row r="15" spans="1:12" ht="24" customHeight="1" hidden="1">
      <c r="A15" s="206"/>
      <c r="B15" s="276" t="s">
        <v>260</v>
      </c>
      <c r="C15" s="177">
        <v>2143.6251</v>
      </c>
      <c r="D15" s="229">
        <v>235</v>
      </c>
      <c r="E15" s="203">
        <v>127466</v>
      </c>
      <c r="F15" s="203">
        <f t="shared" si="0"/>
        <v>465627</v>
      </c>
      <c r="G15" s="203">
        <v>241261</v>
      </c>
      <c r="H15" s="203">
        <v>224366</v>
      </c>
      <c r="I15" s="204">
        <f t="shared" si="1"/>
        <v>107.53010705721901</v>
      </c>
      <c r="J15" s="204">
        <f aca="true" t="shared" si="2" ref="J15:J35">(F15/E15)</f>
        <v>3.6529505907457676</v>
      </c>
      <c r="K15" s="205">
        <f aca="true" t="shared" si="3" ref="K15:K35">(F15/C15)</f>
        <v>217.21475457625493</v>
      </c>
      <c r="L15" s="206"/>
    </row>
    <row r="16" spans="1:12" ht="24" customHeight="1" hidden="1">
      <c r="A16" s="206"/>
      <c r="B16" s="276" t="s">
        <v>261</v>
      </c>
      <c r="C16" s="177">
        <v>2143.6251</v>
      </c>
      <c r="D16" s="229">
        <v>235</v>
      </c>
      <c r="E16" s="203">
        <v>130059</v>
      </c>
      <c r="F16" s="203">
        <f t="shared" si="0"/>
        <v>465004</v>
      </c>
      <c r="G16" s="203">
        <v>240727</v>
      </c>
      <c r="H16" s="203">
        <v>224277</v>
      </c>
      <c r="I16" s="204">
        <f t="shared" si="1"/>
        <v>107.33467988246676</v>
      </c>
      <c r="J16" s="204">
        <f t="shared" si="2"/>
        <v>3.575331195841887</v>
      </c>
      <c r="K16" s="205">
        <f t="shared" si="3"/>
        <v>216.9241253986063</v>
      </c>
      <c r="L16" s="206"/>
    </row>
    <row r="17" spans="1:12" ht="24" customHeight="1" hidden="1">
      <c r="A17" s="206"/>
      <c r="B17" s="276" t="s">
        <v>262</v>
      </c>
      <c r="C17" s="177">
        <v>2143.6251</v>
      </c>
      <c r="D17" s="229">
        <v>235</v>
      </c>
      <c r="E17" s="203">
        <v>133143</v>
      </c>
      <c r="F17" s="203">
        <f t="shared" si="0"/>
        <v>465186</v>
      </c>
      <c r="G17" s="203">
        <v>240691</v>
      </c>
      <c r="H17" s="203">
        <v>224495</v>
      </c>
      <c r="I17" s="204">
        <f t="shared" si="1"/>
        <v>107.21441457493486</v>
      </c>
      <c r="J17" s="204">
        <f t="shared" si="2"/>
        <v>3.4938825172934362</v>
      </c>
      <c r="K17" s="205">
        <f t="shared" si="3"/>
        <v>217.00902830443624</v>
      </c>
      <c r="L17" s="206"/>
    </row>
    <row r="18" spans="1:12" ht="24" customHeight="1" hidden="1">
      <c r="A18" s="206"/>
      <c r="B18" s="276" t="s">
        <v>263</v>
      </c>
      <c r="C18" s="177">
        <v>2143.6251</v>
      </c>
      <c r="D18" s="229">
        <v>237</v>
      </c>
      <c r="E18" s="203">
        <v>134568</v>
      </c>
      <c r="F18" s="203">
        <f t="shared" si="0"/>
        <v>465799</v>
      </c>
      <c r="G18" s="203">
        <v>240529</v>
      </c>
      <c r="H18" s="203">
        <v>225270</v>
      </c>
      <c r="I18" s="204">
        <f t="shared" si="1"/>
        <v>106.77364939849959</v>
      </c>
      <c r="J18" s="204">
        <f t="shared" si="2"/>
        <v>3.461439569585637</v>
      </c>
      <c r="K18" s="205">
        <f t="shared" si="3"/>
        <v>217.29499248725907</v>
      </c>
      <c r="L18" s="206"/>
    </row>
    <row r="19" spans="1:12" ht="9.75" customHeight="1" hidden="1">
      <c r="A19" s="206"/>
      <c r="B19" s="277"/>
      <c r="C19" s="177"/>
      <c r="D19" s="229"/>
      <c r="E19" s="203"/>
      <c r="F19" s="211"/>
      <c r="G19" s="211"/>
      <c r="H19" s="211"/>
      <c r="I19" s="211"/>
      <c r="J19" s="211"/>
      <c r="K19" s="211"/>
      <c r="L19" s="206"/>
    </row>
    <row r="20" spans="1:12" ht="24" customHeight="1" hidden="1">
      <c r="A20" s="206"/>
      <c r="B20" s="276" t="s">
        <v>276</v>
      </c>
      <c r="C20" s="177">
        <v>2143.6251</v>
      </c>
      <c r="D20" s="229">
        <v>237</v>
      </c>
      <c r="E20" s="203">
        <v>135914</v>
      </c>
      <c r="F20" s="203">
        <f>SUM(G20:H20)</f>
        <v>464107</v>
      </c>
      <c r="G20" s="203">
        <v>239410</v>
      </c>
      <c r="H20" s="203">
        <v>224697</v>
      </c>
      <c r="I20" s="204">
        <f>(G20/H20)*100</f>
        <v>106.54792898881604</v>
      </c>
      <c r="J20" s="204">
        <f t="shared" si="2"/>
        <v>3.4147107729888018</v>
      </c>
      <c r="K20" s="205">
        <f t="shared" si="3"/>
        <v>216.50567536273016</v>
      </c>
      <c r="L20" s="206"/>
    </row>
    <row r="21" spans="1:12" ht="24" customHeight="1" hidden="1">
      <c r="A21" s="206"/>
      <c r="B21" s="278" t="s">
        <v>269</v>
      </c>
      <c r="C21" s="177">
        <v>2143.6251</v>
      </c>
      <c r="D21" s="229">
        <v>237</v>
      </c>
      <c r="E21" s="203">
        <v>134669</v>
      </c>
      <c r="F21" s="203">
        <f>SUM(G21:H21)</f>
        <v>466015</v>
      </c>
      <c r="G21" s="203">
        <v>240495</v>
      </c>
      <c r="H21" s="203">
        <v>225520</v>
      </c>
      <c r="I21" s="204">
        <f>(G21/H21)*100</f>
        <v>106.64020929407592</v>
      </c>
      <c r="J21" s="204">
        <f t="shared" si="2"/>
        <v>3.460447467494375</v>
      </c>
      <c r="K21" s="205">
        <f t="shared" si="3"/>
        <v>217.3957563754968</v>
      </c>
      <c r="L21" s="206"/>
    </row>
    <row r="22" spans="1:12" ht="24" customHeight="1" hidden="1">
      <c r="A22" s="206"/>
      <c r="B22" s="278" t="s">
        <v>1</v>
      </c>
      <c r="C22" s="177">
        <v>2143.6251</v>
      </c>
      <c r="D22" s="229">
        <v>237</v>
      </c>
      <c r="E22" s="203">
        <v>134990</v>
      </c>
      <c r="F22" s="203">
        <f>SUM(G22:H22)</f>
        <v>465150</v>
      </c>
      <c r="G22" s="203">
        <v>240026</v>
      </c>
      <c r="H22" s="203">
        <v>225124</v>
      </c>
      <c r="I22" s="204">
        <f>(G22/H22)*100</f>
        <v>106.61946305147384</v>
      </c>
      <c r="J22" s="204">
        <f t="shared" si="2"/>
        <v>3.4458108008000594</v>
      </c>
      <c r="K22" s="205">
        <f t="shared" si="3"/>
        <v>216.9922343230633</v>
      </c>
      <c r="L22" s="206"/>
    </row>
    <row r="23" spans="1:12" ht="24" customHeight="1" hidden="1">
      <c r="A23" s="206"/>
      <c r="B23" s="278" t="s">
        <v>2</v>
      </c>
      <c r="C23" s="177">
        <v>2143.6251</v>
      </c>
      <c r="D23" s="229">
        <v>237</v>
      </c>
      <c r="E23" s="203">
        <v>135562</v>
      </c>
      <c r="F23" s="203">
        <f>SUM(G23:H23)</f>
        <v>464453</v>
      </c>
      <c r="G23" s="203">
        <v>239600</v>
      </c>
      <c r="H23" s="203">
        <v>224853</v>
      </c>
      <c r="I23" s="204">
        <f>(G23/H23)*100</f>
        <v>106.55850711353641</v>
      </c>
      <c r="J23" s="204">
        <f t="shared" si="2"/>
        <v>3.426129741372951</v>
      </c>
      <c r="K23" s="205">
        <f t="shared" si="3"/>
        <v>216.66708418370357</v>
      </c>
      <c r="L23" s="206"/>
    </row>
    <row r="24" spans="1:12" ht="24" customHeight="1" hidden="1">
      <c r="A24" s="206"/>
      <c r="B24" s="278" t="s">
        <v>270</v>
      </c>
      <c r="C24" s="177">
        <v>2143.6251</v>
      </c>
      <c r="D24" s="229">
        <v>237</v>
      </c>
      <c r="E24" s="203">
        <v>135914</v>
      </c>
      <c r="F24" s="203">
        <f>SUM(G24:H24)</f>
        <v>464107</v>
      </c>
      <c r="G24" s="203">
        <v>239410</v>
      </c>
      <c r="H24" s="203">
        <v>224697</v>
      </c>
      <c r="I24" s="204">
        <f>(G24/H24)*100</f>
        <v>106.54792898881604</v>
      </c>
      <c r="J24" s="204">
        <f t="shared" si="2"/>
        <v>3.4147107729888018</v>
      </c>
      <c r="K24" s="205">
        <f t="shared" si="3"/>
        <v>216.50567536273016</v>
      </c>
      <c r="L24" s="206"/>
    </row>
    <row r="25" spans="1:12" ht="9.75" customHeight="1" hidden="1">
      <c r="A25" s="206"/>
      <c r="B25" s="277"/>
      <c r="C25" s="177"/>
      <c r="D25" s="211"/>
      <c r="E25" s="211"/>
      <c r="F25" s="211"/>
      <c r="G25" s="211"/>
      <c r="H25" s="211"/>
      <c r="I25" s="203"/>
      <c r="J25" s="211"/>
      <c r="K25" s="211"/>
      <c r="L25" s="206"/>
    </row>
    <row r="26" spans="1:12" ht="24" customHeight="1" hidden="1">
      <c r="A26" s="206"/>
      <c r="B26" s="279" t="s">
        <v>0</v>
      </c>
      <c r="C26" s="178">
        <v>2143.6251</v>
      </c>
      <c r="D26" s="179">
        <v>237</v>
      </c>
      <c r="E26" s="203">
        <f>SUM(E38)</f>
        <v>137921</v>
      </c>
      <c r="F26" s="203">
        <f>SUM(G26:H26)</f>
        <v>463285</v>
      </c>
      <c r="G26" s="203">
        <f>SUM(G38)</f>
        <v>238839</v>
      </c>
      <c r="H26" s="203">
        <f>SUM(H38)</f>
        <v>224446</v>
      </c>
      <c r="I26" s="204">
        <f>(G26/H26)*100</f>
        <v>106.41267832797199</v>
      </c>
      <c r="J26" s="204">
        <f t="shared" si="2"/>
        <v>3.359060621660226</v>
      </c>
      <c r="K26" s="205">
        <f t="shared" si="3"/>
        <v>216.12221278804768</v>
      </c>
      <c r="L26" s="206"/>
    </row>
    <row r="27" spans="1:12" ht="24" customHeight="1" hidden="1">
      <c r="A27" s="206"/>
      <c r="B27" s="280" t="s">
        <v>277</v>
      </c>
      <c r="C27" s="178">
        <v>2143.6251</v>
      </c>
      <c r="D27" s="179">
        <v>237</v>
      </c>
      <c r="E27" s="203">
        <v>136045</v>
      </c>
      <c r="F27" s="203">
        <f aca="true" t="shared" si="4" ref="F27:F75">SUM(G27:H27)</f>
        <v>464119</v>
      </c>
      <c r="G27" s="203">
        <v>239392</v>
      </c>
      <c r="H27" s="203">
        <v>224727</v>
      </c>
      <c r="I27" s="204">
        <f aca="true" t="shared" si="5" ref="I27:I40">(G27/H27)*100</f>
        <v>106.5256956217989</v>
      </c>
      <c r="J27" s="204">
        <f t="shared" si="2"/>
        <v>3.4115108971296264</v>
      </c>
      <c r="K27" s="205">
        <v>217</v>
      </c>
      <c r="L27" s="206"/>
    </row>
    <row r="28" spans="1:12" ht="24" customHeight="1" hidden="1">
      <c r="A28" s="206"/>
      <c r="B28" s="280" t="s">
        <v>278</v>
      </c>
      <c r="C28" s="178">
        <v>2143.6251</v>
      </c>
      <c r="D28" s="179">
        <v>237</v>
      </c>
      <c r="E28" s="203">
        <v>136116</v>
      </c>
      <c r="F28" s="203">
        <f t="shared" si="4"/>
        <v>463989</v>
      </c>
      <c r="G28" s="203">
        <v>239306</v>
      </c>
      <c r="H28" s="203">
        <v>224683</v>
      </c>
      <c r="I28" s="204">
        <f t="shared" si="5"/>
        <v>106.5082805552712</v>
      </c>
      <c r="J28" s="204">
        <v>3.41</v>
      </c>
      <c r="K28" s="205">
        <v>216</v>
      </c>
      <c r="L28" s="206"/>
    </row>
    <row r="29" spans="1:12" ht="24" customHeight="1" hidden="1">
      <c r="A29" s="206"/>
      <c r="B29" s="281" t="s">
        <v>279</v>
      </c>
      <c r="C29" s="178">
        <v>2143.6251</v>
      </c>
      <c r="D29" s="179">
        <v>237</v>
      </c>
      <c r="E29" s="203">
        <v>136251</v>
      </c>
      <c r="F29" s="203">
        <f t="shared" si="4"/>
        <v>463954</v>
      </c>
      <c r="G29" s="203">
        <v>239296</v>
      </c>
      <c r="H29" s="203">
        <v>224658</v>
      </c>
      <c r="I29" s="204">
        <f t="shared" si="5"/>
        <v>106.51568161383081</v>
      </c>
      <c r="J29" s="204">
        <f t="shared" si="2"/>
        <v>3.405141980609317</v>
      </c>
      <c r="K29" s="205">
        <f t="shared" si="3"/>
        <v>216.4343009418951</v>
      </c>
      <c r="L29" s="206"/>
    </row>
    <row r="30" spans="1:12" ht="24" customHeight="1" hidden="1">
      <c r="A30" s="206"/>
      <c r="B30" s="281" t="s">
        <v>280</v>
      </c>
      <c r="C30" s="178">
        <v>2143.6251</v>
      </c>
      <c r="D30" s="179">
        <v>237</v>
      </c>
      <c r="E30" s="203">
        <v>136315</v>
      </c>
      <c r="F30" s="203">
        <f t="shared" si="4"/>
        <v>463797</v>
      </c>
      <c r="G30" s="203">
        <v>239196</v>
      </c>
      <c r="H30" s="203">
        <v>224601</v>
      </c>
      <c r="I30" s="204">
        <f t="shared" si="5"/>
        <v>106.49819012381958</v>
      </c>
      <c r="J30" s="204">
        <f t="shared" si="2"/>
        <v>3.4023915196420056</v>
      </c>
      <c r="K30" s="205">
        <f t="shared" si="3"/>
        <v>216.3610605231297</v>
      </c>
      <c r="L30" s="206"/>
    </row>
    <row r="31" spans="1:12" ht="24" customHeight="1" hidden="1">
      <c r="A31" s="206"/>
      <c r="B31" s="281" t="s">
        <v>281</v>
      </c>
      <c r="C31" s="178">
        <v>2143.6251</v>
      </c>
      <c r="D31" s="179">
        <v>237</v>
      </c>
      <c r="E31" s="203">
        <v>136541</v>
      </c>
      <c r="F31" s="203">
        <f t="shared" si="4"/>
        <v>463664</v>
      </c>
      <c r="G31" s="203">
        <v>239120</v>
      </c>
      <c r="H31" s="203">
        <v>224544</v>
      </c>
      <c r="I31" s="204">
        <f t="shared" si="5"/>
        <v>106.49137808180133</v>
      </c>
      <c r="J31" s="204">
        <f t="shared" si="2"/>
        <v>3.3957858811638997</v>
      </c>
      <c r="K31" s="205">
        <f t="shared" si="3"/>
        <v>216.29901609194627</v>
      </c>
      <c r="L31" s="206"/>
    </row>
    <row r="32" spans="1:12" ht="24" customHeight="1" hidden="1">
      <c r="A32" s="206"/>
      <c r="B32" s="281" t="s">
        <v>282</v>
      </c>
      <c r="C32" s="178">
        <v>2143.6251</v>
      </c>
      <c r="D32" s="179">
        <v>237</v>
      </c>
      <c r="E32" s="203">
        <v>136750</v>
      </c>
      <c r="F32" s="203">
        <f t="shared" si="4"/>
        <v>463606</v>
      </c>
      <c r="G32" s="203">
        <v>239043</v>
      </c>
      <c r="H32" s="203">
        <v>224563</v>
      </c>
      <c r="I32" s="204">
        <f t="shared" si="5"/>
        <v>106.44807915818724</v>
      </c>
      <c r="J32" s="204">
        <f t="shared" si="2"/>
        <v>3.3901718464351007</v>
      </c>
      <c r="K32" s="205">
        <f t="shared" si="3"/>
        <v>216.2719591219565</v>
      </c>
      <c r="L32" s="206"/>
    </row>
    <row r="33" spans="1:12" ht="24" customHeight="1" hidden="1">
      <c r="A33" s="206"/>
      <c r="B33" s="281" t="s">
        <v>283</v>
      </c>
      <c r="C33" s="178">
        <v>2143.6251</v>
      </c>
      <c r="D33" s="179">
        <v>237</v>
      </c>
      <c r="E33" s="203">
        <v>136923</v>
      </c>
      <c r="F33" s="203">
        <f t="shared" si="4"/>
        <v>463458</v>
      </c>
      <c r="G33" s="203">
        <v>238955</v>
      </c>
      <c r="H33" s="203">
        <v>224503</v>
      </c>
      <c r="I33" s="204">
        <v>106.44</v>
      </c>
      <c r="J33" s="204">
        <f t="shared" si="2"/>
        <v>3.384807519554786</v>
      </c>
      <c r="K33" s="205">
        <f t="shared" si="3"/>
        <v>216.20291719853438</v>
      </c>
      <c r="L33" s="206"/>
    </row>
    <row r="34" spans="1:12" ht="24" customHeight="1" hidden="1">
      <c r="A34" s="206"/>
      <c r="B34" s="281" t="s">
        <v>284</v>
      </c>
      <c r="C34" s="178">
        <v>2143.6251</v>
      </c>
      <c r="D34" s="179">
        <v>237</v>
      </c>
      <c r="E34" s="203">
        <v>137112</v>
      </c>
      <c r="F34" s="203">
        <f t="shared" si="4"/>
        <v>463451</v>
      </c>
      <c r="G34" s="203">
        <v>238942</v>
      </c>
      <c r="H34" s="203">
        <v>224509</v>
      </c>
      <c r="I34" s="204">
        <v>106.43</v>
      </c>
      <c r="J34" s="204">
        <v>3.38</v>
      </c>
      <c r="K34" s="205">
        <v>216</v>
      </c>
      <c r="L34" s="206"/>
    </row>
    <row r="35" spans="1:12" ht="24" customHeight="1" hidden="1">
      <c r="A35" s="206"/>
      <c r="B35" s="281" t="s">
        <v>285</v>
      </c>
      <c r="C35" s="178">
        <v>2143.6251</v>
      </c>
      <c r="D35" s="179">
        <v>237</v>
      </c>
      <c r="E35" s="203">
        <v>137377</v>
      </c>
      <c r="F35" s="203">
        <f t="shared" si="4"/>
        <v>463325</v>
      </c>
      <c r="G35" s="203">
        <v>238861</v>
      </c>
      <c r="H35" s="203">
        <v>224464</v>
      </c>
      <c r="I35" s="204">
        <f t="shared" si="5"/>
        <v>106.41394611162592</v>
      </c>
      <c r="J35" s="204">
        <f t="shared" si="2"/>
        <v>3.372653355365163</v>
      </c>
      <c r="K35" s="205">
        <f t="shared" si="3"/>
        <v>216.14087276735094</v>
      </c>
      <c r="L35" s="206"/>
    </row>
    <row r="36" spans="1:12" ht="24" customHeight="1" hidden="1">
      <c r="A36" s="206"/>
      <c r="B36" s="281" t="s">
        <v>286</v>
      </c>
      <c r="C36" s="178">
        <v>2143.6251</v>
      </c>
      <c r="D36" s="179">
        <v>237</v>
      </c>
      <c r="E36" s="203">
        <v>137566</v>
      </c>
      <c r="F36" s="203">
        <f t="shared" si="4"/>
        <v>463310</v>
      </c>
      <c r="G36" s="203">
        <v>238839</v>
      </c>
      <c r="H36" s="203">
        <v>224471</v>
      </c>
      <c r="I36" s="204">
        <f>(G36/H36)*100</f>
        <v>106.40082683286482</v>
      </c>
      <c r="J36" s="204">
        <f>(F36/E36)</f>
        <v>3.3679106756029835</v>
      </c>
      <c r="K36" s="205">
        <f>(F36/C36)</f>
        <v>216.13387527511222</v>
      </c>
      <c r="L36" s="206"/>
    </row>
    <row r="37" spans="1:12" ht="24" customHeight="1" hidden="1">
      <c r="A37" s="206"/>
      <c r="B37" s="281" t="s">
        <v>287</v>
      </c>
      <c r="C37" s="178">
        <v>2143.6251</v>
      </c>
      <c r="D37" s="179">
        <v>237</v>
      </c>
      <c r="E37" s="203">
        <v>137723</v>
      </c>
      <c r="F37" s="203">
        <f t="shared" si="4"/>
        <v>463328</v>
      </c>
      <c r="G37" s="203">
        <v>238839</v>
      </c>
      <c r="H37" s="203">
        <v>224489</v>
      </c>
      <c r="I37" s="204">
        <v>106.39</v>
      </c>
      <c r="J37" s="204">
        <v>3.36</v>
      </c>
      <c r="K37" s="205">
        <v>216</v>
      </c>
      <c r="L37" s="206"/>
    </row>
    <row r="38" spans="1:12" ht="24" customHeight="1" hidden="1">
      <c r="A38" s="206"/>
      <c r="B38" s="281" t="s">
        <v>288</v>
      </c>
      <c r="C38" s="178">
        <v>2143.6251</v>
      </c>
      <c r="D38" s="179">
        <v>237</v>
      </c>
      <c r="E38" s="203">
        <v>137921</v>
      </c>
      <c r="F38" s="203">
        <f t="shared" si="4"/>
        <v>463285</v>
      </c>
      <c r="G38" s="203">
        <v>238839</v>
      </c>
      <c r="H38" s="203">
        <v>224446</v>
      </c>
      <c r="I38" s="204">
        <v>106.41</v>
      </c>
      <c r="J38" s="204">
        <v>3.36</v>
      </c>
      <c r="K38" s="205">
        <v>216</v>
      </c>
      <c r="L38" s="206"/>
    </row>
    <row r="39" spans="1:12" ht="27" customHeight="1" hidden="1">
      <c r="A39" s="206"/>
      <c r="B39" s="282" t="s">
        <v>289</v>
      </c>
      <c r="C39" s="178">
        <v>2143.6251</v>
      </c>
      <c r="D39" s="179">
        <v>237</v>
      </c>
      <c r="E39" s="203">
        <v>141006</v>
      </c>
      <c r="F39" s="203">
        <f t="shared" si="4"/>
        <v>462286</v>
      </c>
      <c r="G39" s="203">
        <v>238153</v>
      </c>
      <c r="H39" s="203">
        <v>224133</v>
      </c>
      <c r="I39" s="204">
        <f>(G39/H39)*100</f>
        <v>106.25521453779676</v>
      </c>
      <c r="J39" s="204">
        <f>(F39/E39)</f>
        <v>3.27848460349205</v>
      </c>
      <c r="K39" s="205">
        <f>(F39/C39)</f>
        <v>215.65617980494815</v>
      </c>
      <c r="L39" s="206"/>
    </row>
    <row r="40" spans="1:12" ht="24" customHeight="1" hidden="1">
      <c r="A40" s="206"/>
      <c r="B40" s="283" t="s">
        <v>402</v>
      </c>
      <c r="C40" s="178">
        <v>2143.6251</v>
      </c>
      <c r="D40" s="179">
        <v>237</v>
      </c>
      <c r="E40" s="203">
        <v>137999</v>
      </c>
      <c r="F40" s="203">
        <f t="shared" si="4"/>
        <v>463215</v>
      </c>
      <c r="G40" s="203">
        <v>238753</v>
      </c>
      <c r="H40" s="203">
        <v>224462</v>
      </c>
      <c r="I40" s="204">
        <f t="shared" si="5"/>
        <v>106.36677923211946</v>
      </c>
      <c r="J40" s="204">
        <v>3.36</v>
      </c>
      <c r="K40" s="205">
        <v>216</v>
      </c>
      <c r="L40" s="206"/>
    </row>
    <row r="41" spans="1:12" ht="24" customHeight="1" hidden="1">
      <c r="A41" s="206"/>
      <c r="B41" s="283" t="s">
        <v>350</v>
      </c>
      <c r="C41" s="178">
        <v>2143.6251</v>
      </c>
      <c r="D41" s="179">
        <v>237</v>
      </c>
      <c r="E41" s="203">
        <v>138131</v>
      </c>
      <c r="F41" s="203">
        <f t="shared" si="4"/>
        <v>462930</v>
      </c>
      <c r="G41" s="203">
        <v>238626</v>
      </c>
      <c r="H41" s="203">
        <v>224304</v>
      </c>
      <c r="I41" s="204">
        <f>(G41/H41)*100</f>
        <v>106.38508452814037</v>
      </c>
      <c r="J41" s="204">
        <v>3.35</v>
      </c>
      <c r="K41" s="205">
        <v>216</v>
      </c>
      <c r="L41" s="206"/>
    </row>
    <row r="42" spans="1:12" ht="24" customHeight="1" hidden="1">
      <c r="A42" s="206"/>
      <c r="B42" s="283" t="s">
        <v>12</v>
      </c>
      <c r="C42" s="178">
        <v>2143.6251</v>
      </c>
      <c r="D42" s="179">
        <v>237</v>
      </c>
      <c r="E42" s="203">
        <v>138280</v>
      </c>
      <c r="F42" s="203">
        <f t="shared" si="4"/>
        <v>462758</v>
      </c>
      <c r="G42" s="203">
        <v>238543</v>
      </c>
      <c r="H42" s="203">
        <v>224215</v>
      </c>
      <c r="I42" s="204">
        <f>(G42/H42)*100</f>
        <v>106.39029502932453</v>
      </c>
      <c r="J42" s="204">
        <v>3.35</v>
      </c>
      <c r="K42" s="205">
        <v>216</v>
      </c>
      <c r="L42" s="206"/>
    </row>
    <row r="43" spans="1:12" ht="24" customHeight="1" hidden="1">
      <c r="A43" s="206"/>
      <c r="B43" s="193" t="s">
        <v>290</v>
      </c>
      <c r="C43" s="178">
        <v>2143.6251</v>
      </c>
      <c r="D43" s="179">
        <v>237</v>
      </c>
      <c r="E43" s="203">
        <v>138489</v>
      </c>
      <c r="F43" s="203">
        <f t="shared" si="4"/>
        <v>462614</v>
      </c>
      <c r="G43" s="203">
        <v>238483</v>
      </c>
      <c r="H43" s="203">
        <v>224131</v>
      </c>
      <c r="I43" s="204">
        <f>(G43/H43)*100</f>
        <v>106.40339801276933</v>
      </c>
      <c r="J43" s="204">
        <v>3.34</v>
      </c>
      <c r="K43" s="205">
        <v>216</v>
      </c>
      <c r="L43" s="206"/>
    </row>
    <row r="44" spans="1:12" ht="24" customHeight="1" hidden="1">
      <c r="A44" s="206"/>
      <c r="B44" s="193" t="s">
        <v>403</v>
      </c>
      <c r="C44" s="178">
        <v>2143.6251</v>
      </c>
      <c r="D44" s="179">
        <v>237</v>
      </c>
      <c r="E44" s="203">
        <v>138805</v>
      </c>
      <c r="F44" s="203">
        <f t="shared" si="4"/>
        <v>462477</v>
      </c>
      <c r="G44" s="203">
        <v>238392</v>
      </c>
      <c r="H44" s="203">
        <v>224085</v>
      </c>
      <c r="I44" s="204">
        <f>(G44/H44)*100</f>
        <v>106.38463083205035</v>
      </c>
      <c r="J44" s="204">
        <v>3.33</v>
      </c>
      <c r="K44" s="205">
        <v>216</v>
      </c>
      <c r="L44" s="206"/>
    </row>
    <row r="45" spans="1:12" ht="24" customHeight="1" hidden="1">
      <c r="A45" s="206"/>
      <c r="B45" s="193" t="s">
        <v>404</v>
      </c>
      <c r="C45" s="178">
        <v>2143.6251</v>
      </c>
      <c r="D45" s="179">
        <v>237</v>
      </c>
      <c r="E45" s="203">
        <v>139196</v>
      </c>
      <c r="F45" s="203">
        <f t="shared" si="4"/>
        <v>462313</v>
      </c>
      <c r="G45" s="203">
        <v>238276</v>
      </c>
      <c r="H45" s="203">
        <v>224037</v>
      </c>
      <c r="I45" s="204">
        <f>(G45/H45)*100</f>
        <v>106.35564661194357</v>
      </c>
      <c r="J45" s="204">
        <v>3.32</v>
      </c>
      <c r="K45" s="205">
        <v>216</v>
      </c>
      <c r="L45" s="206"/>
    </row>
    <row r="46" spans="1:12" ht="27" customHeight="1" hidden="1">
      <c r="A46" s="206"/>
      <c r="B46" s="193" t="s">
        <v>405</v>
      </c>
      <c r="C46" s="178">
        <v>2143.6251</v>
      </c>
      <c r="D46" s="179">
        <v>237</v>
      </c>
      <c r="E46" s="203">
        <v>139632</v>
      </c>
      <c r="F46" s="203">
        <f t="shared" si="4"/>
        <v>462285</v>
      </c>
      <c r="G46" s="203">
        <v>238263</v>
      </c>
      <c r="H46" s="203">
        <v>224022</v>
      </c>
      <c r="I46" s="204">
        <v>106.36</v>
      </c>
      <c r="J46" s="204">
        <v>3.31</v>
      </c>
      <c r="K46" s="205">
        <v>216</v>
      </c>
      <c r="L46" s="206"/>
    </row>
    <row r="47" spans="1:12" ht="27" customHeight="1" hidden="1">
      <c r="A47" s="206"/>
      <c r="B47" s="193" t="s">
        <v>406</v>
      </c>
      <c r="C47" s="178">
        <v>2143.6251</v>
      </c>
      <c r="D47" s="179">
        <v>237</v>
      </c>
      <c r="E47" s="203">
        <v>140055</v>
      </c>
      <c r="F47" s="203">
        <f t="shared" si="4"/>
        <v>462249</v>
      </c>
      <c r="G47" s="203">
        <v>238193</v>
      </c>
      <c r="H47" s="203">
        <v>224056</v>
      </c>
      <c r="I47" s="204">
        <v>106.31</v>
      </c>
      <c r="J47" s="204">
        <v>3.3</v>
      </c>
      <c r="K47" s="205">
        <v>216</v>
      </c>
      <c r="L47" s="206"/>
    </row>
    <row r="48" spans="1:12" ht="27" customHeight="1" hidden="1">
      <c r="A48" s="206"/>
      <c r="B48" s="193" t="s">
        <v>407</v>
      </c>
      <c r="C48" s="178">
        <v>2143.6251</v>
      </c>
      <c r="D48" s="179">
        <v>237</v>
      </c>
      <c r="E48" s="203">
        <v>140434</v>
      </c>
      <c r="F48" s="203">
        <f t="shared" si="4"/>
        <v>462232</v>
      </c>
      <c r="G48" s="203">
        <v>238147</v>
      </c>
      <c r="H48" s="203">
        <v>224085</v>
      </c>
      <c r="I48" s="204">
        <v>106.28</v>
      </c>
      <c r="J48" s="204">
        <v>3.29</v>
      </c>
      <c r="K48" s="205">
        <v>216</v>
      </c>
      <c r="L48" s="206"/>
    </row>
    <row r="49" spans="1:12" ht="27" customHeight="1" hidden="1">
      <c r="A49" s="206"/>
      <c r="B49" s="193" t="s">
        <v>408</v>
      </c>
      <c r="C49" s="178">
        <v>2143.6251</v>
      </c>
      <c r="D49" s="179">
        <v>237</v>
      </c>
      <c r="E49" s="203">
        <v>140599</v>
      </c>
      <c r="F49" s="203">
        <f t="shared" si="4"/>
        <v>462240</v>
      </c>
      <c r="G49" s="203">
        <v>238131</v>
      </c>
      <c r="H49" s="203">
        <v>224109</v>
      </c>
      <c r="I49" s="204">
        <v>106.26</v>
      </c>
      <c r="J49" s="204">
        <v>3.29</v>
      </c>
      <c r="K49" s="205">
        <v>216</v>
      </c>
      <c r="L49" s="206"/>
    </row>
    <row r="50" spans="1:12" ht="27" customHeight="1" hidden="1">
      <c r="A50" s="206"/>
      <c r="B50" s="193" t="s">
        <v>409</v>
      </c>
      <c r="C50" s="178">
        <v>2143.6251</v>
      </c>
      <c r="D50" s="179">
        <v>237</v>
      </c>
      <c r="E50" s="203">
        <v>140745</v>
      </c>
      <c r="F50" s="203">
        <f t="shared" si="4"/>
        <v>462271</v>
      </c>
      <c r="G50" s="203">
        <v>238145</v>
      </c>
      <c r="H50" s="203">
        <v>224126</v>
      </c>
      <c r="I50" s="204">
        <v>106.25</v>
      </c>
      <c r="J50" s="204">
        <v>3.28</v>
      </c>
      <c r="K50" s="205">
        <v>216</v>
      </c>
      <c r="L50" s="206"/>
    </row>
    <row r="51" spans="1:12" ht="27" customHeight="1" hidden="1">
      <c r="A51" s="206"/>
      <c r="B51" s="193" t="s">
        <v>410</v>
      </c>
      <c r="C51" s="178">
        <v>2143.6251</v>
      </c>
      <c r="D51" s="179">
        <v>237</v>
      </c>
      <c r="E51" s="203">
        <v>141006</v>
      </c>
      <c r="F51" s="203">
        <f t="shared" si="4"/>
        <v>462286</v>
      </c>
      <c r="G51" s="203">
        <v>238153</v>
      </c>
      <c r="H51" s="203">
        <v>224133</v>
      </c>
      <c r="I51" s="204">
        <v>106.26</v>
      </c>
      <c r="J51" s="204">
        <v>3.28</v>
      </c>
      <c r="K51" s="205">
        <v>216</v>
      </c>
      <c r="L51" s="206"/>
    </row>
    <row r="52" spans="1:12" ht="27" customHeight="1" hidden="1">
      <c r="A52" s="206"/>
      <c r="B52" s="282" t="s">
        <v>411</v>
      </c>
      <c r="C52" s="178">
        <v>2143.6251</v>
      </c>
      <c r="D52" s="179">
        <v>237</v>
      </c>
      <c r="E52" s="203">
        <v>142776</v>
      </c>
      <c r="F52" s="203">
        <f>SUM(G52:H52)</f>
        <v>461586</v>
      </c>
      <c r="G52" s="203">
        <v>237326</v>
      </c>
      <c r="H52" s="203">
        <v>224260</v>
      </c>
      <c r="I52" s="204">
        <f>(G52/H52)*100</f>
        <v>105.82627307589405</v>
      </c>
      <c r="J52" s="204">
        <f>(F52/E52)</f>
        <v>3.232938308959489</v>
      </c>
      <c r="K52" s="205">
        <f>(F52/C52)</f>
        <v>215.3296301671407</v>
      </c>
      <c r="L52" s="206"/>
    </row>
    <row r="53" spans="1:12" ht="27" customHeight="1" hidden="1">
      <c r="A53" s="206"/>
      <c r="B53" s="193" t="s">
        <v>412</v>
      </c>
      <c r="C53" s="178">
        <v>2143.6251</v>
      </c>
      <c r="D53" s="179">
        <v>237</v>
      </c>
      <c r="E53" s="203">
        <v>141138</v>
      </c>
      <c r="F53" s="203">
        <f t="shared" si="4"/>
        <v>462165</v>
      </c>
      <c r="G53" s="203">
        <v>238043</v>
      </c>
      <c r="H53" s="203">
        <v>224122</v>
      </c>
      <c r="I53" s="204">
        <v>106.21</v>
      </c>
      <c r="J53" s="204">
        <v>3.27</v>
      </c>
      <c r="K53" s="205">
        <v>216</v>
      </c>
      <c r="L53" s="206"/>
    </row>
    <row r="54" spans="1:12" ht="27" customHeight="1" hidden="1">
      <c r="A54" s="206"/>
      <c r="B54" s="193" t="s">
        <v>413</v>
      </c>
      <c r="C54" s="178">
        <v>2143.6251</v>
      </c>
      <c r="D54" s="179">
        <v>237</v>
      </c>
      <c r="E54" s="203">
        <v>141149</v>
      </c>
      <c r="F54" s="203">
        <f t="shared" si="4"/>
        <v>462048</v>
      </c>
      <c r="G54" s="203">
        <v>237961</v>
      </c>
      <c r="H54" s="203">
        <v>224087</v>
      </c>
      <c r="I54" s="204">
        <v>106.19</v>
      </c>
      <c r="J54" s="204">
        <v>3.27</v>
      </c>
      <c r="K54" s="205">
        <v>216</v>
      </c>
      <c r="L54" s="206"/>
    </row>
    <row r="55" spans="1:12" ht="27" customHeight="1" hidden="1">
      <c r="A55" s="206"/>
      <c r="B55" s="193" t="s">
        <v>414</v>
      </c>
      <c r="C55" s="178">
        <v>2143.6251</v>
      </c>
      <c r="D55" s="179">
        <v>237</v>
      </c>
      <c r="E55" s="203">
        <v>141319</v>
      </c>
      <c r="F55" s="203">
        <f t="shared" si="4"/>
        <v>461978</v>
      </c>
      <c r="G55" s="203">
        <v>237878</v>
      </c>
      <c r="H55" s="203">
        <v>224100</v>
      </c>
      <c r="I55" s="204">
        <v>106.15</v>
      </c>
      <c r="J55" s="204">
        <v>3.27</v>
      </c>
      <c r="K55" s="205">
        <v>216</v>
      </c>
      <c r="L55" s="206"/>
    </row>
    <row r="56" spans="1:12" ht="27" customHeight="1" hidden="1">
      <c r="A56" s="206"/>
      <c r="B56" s="193" t="s">
        <v>415</v>
      </c>
      <c r="C56" s="178">
        <v>2143.6251</v>
      </c>
      <c r="D56" s="179">
        <v>237</v>
      </c>
      <c r="E56" s="203">
        <v>141441</v>
      </c>
      <c r="F56" s="203">
        <f t="shared" si="4"/>
        <v>461879</v>
      </c>
      <c r="G56" s="203">
        <v>237814</v>
      </c>
      <c r="H56" s="203">
        <v>224065</v>
      </c>
      <c r="I56" s="204">
        <v>106.14</v>
      </c>
      <c r="J56" s="204">
        <v>3.27</v>
      </c>
      <c r="K56" s="205">
        <v>215</v>
      </c>
      <c r="L56" s="206"/>
    </row>
    <row r="57" spans="1:12" ht="27" customHeight="1" hidden="1">
      <c r="A57" s="206"/>
      <c r="B57" s="193" t="s">
        <v>403</v>
      </c>
      <c r="C57" s="178">
        <v>2143.6251</v>
      </c>
      <c r="D57" s="179">
        <v>237</v>
      </c>
      <c r="E57" s="203">
        <v>141611</v>
      </c>
      <c r="F57" s="203">
        <f t="shared" si="4"/>
        <v>461745</v>
      </c>
      <c r="G57" s="203">
        <v>237702</v>
      </c>
      <c r="H57" s="203">
        <v>224043</v>
      </c>
      <c r="I57" s="204">
        <v>106.1</v>
      </c>
      <c r="J57" s="204">
        <v>3.26</v>
      </c>
      <c r="K57" s="205">
        <v>215</v>
      </c>
      <c r="L57" s="206"/>
    </row>
    <row r="58" spans="1:12" ht="27" customHeight="1" hidden="1">
      <c r="A58" s="206"/>
      <c r="B58" s="193" t="s">
        <v>404</v>
      </c>
      <c r="C58" s="178">
        <v>2143.6251</v>
      </c>
      <c r="D58" s="179">
        <v>237</v>
      </c>
      <c r="E58" s="203">
        <v>141903</v>
      </c>
      <c r="F58" s="203">
        <f t="shared" si="4"/>
        <v>461695</v>
      </c>
      <c r="G58" s="203">
        <v>237595</v>
      </c>
      <c r="H58" s="203">
        <v>224100</v>
      </c>
      <c r="I58" s="204">
        <v>106.02</v>
      </c>
      <c r="J58" s="204">
        <v>3.25</v>
      </c>
      <c r="K58" s="205">
        <v>215</v>
      </c>
      <c r="L58" s="206"/>
    </row>
    <row r="59" spans="1:12" ht="27" customHeight="1" hidden="1">
      <c r="A59" s="206"/>
      <c r="B59" s="193" t="s">
        <v>405</v>
      </c>
      <c r="C59" s="178">
        <v>2143.6251</v>
      </c>
      <c r="D59" s="179">
        <v>237</v>
      </c>
      <c r="E59" s="203">
        <v>142009</v>
      </c>
      <c r="F59" s="203">
        <f t="shared" si="4"/>
        <v>461672</v>
      </c>
      <c r="G59" s="203">
        <v>237552</v>
      </c>
      <c r="H59" s="203">
        <v>224120</v>
      </c>
      <c r="I59" s="204">
        <v>105.99</v>
      </c>
      <c r="J59" s="204">
        <v>3.25</v>
      </c>
      <c r="K59" s="205">
        <v>215</v>
      </c>
      <c r="L59" s="206"/>
    </row>
    <row r="60" spans="1:12" ht="27" customHeight="1" hidden="1">
      <c r="A60" s="206"/>
      <c r="B60" s="193" t="s">
        <v>406</v>
      </c>
      <c r="C60" s="178">
        <v>2143.6251</v>
      </c>
      <c r="D60" s="179">
        <v>237</v>
      </c>
      <c r="E60" s="203">
        <v>142229</v>
      </c>
      <c r="F60" s="203">
        <f t="shared" si="4"/>
        <v>461505</v>
      </c>
      <c r="G60" s="203">
        <v>237456</v>
      </c>
      <c r="H60" s="203">
        <v>224049</v>
      </c>
      <c r="I60" s="204">
        <v>105.98</v>
      </c>
      <c r="J60" s="204">
        <v>3.24</v>
      </c>
      <c r="K60" s="205">
        <v>215</v>
      </c>
      <c r="L60" s="206"/>
    </row>
    <row r="61" spans="1:12" ht="27" customHeight="1" hidden="1">
      <c r="A61" s="206"/>
      <c r="B61" s="193" t="s">
        <v>407</v>
      </c>
      <c r="C61" s="178">
        <v>2143.6251</v>
      </c>
      <c r="D61" s="179">
        <v>237</v>
      </c>
      <c r="E61" s="203">
        <v>142500</v>
      </c>
      <c r="F61" s="203">
        <f t="shared" si="4"/>
        <v>461467</v>
      </c>
      <c r="G61" s="203">
        <v>237406</v>
      </c>
      <c r="H61" s="203">
        <v>224061</v>
      </c>
      <c r="I61" s="204">
        <v>105.96</v>
      </c>
      <c r="J61" s="204">
        <v>3.24</v>
      </c>
      <c r="K61" s="205">
        <v>215</v>
      </c>
      <c r="L61" s="206"/>
    </row>
    <row r="62" spans="1:12" ht="27" customHeight="1" hidden="1">
      <c r="A62" s="206"/>
      <c r="B62" s="193" t="s">
        <v>408</v>
      </c>
      <c r="C62" s="178">
        <v>2143.6251</v>
      </c>
      <c r="D62" s="179">
        <v>237</v>
      </c>
      <c r="E62" s="203">
        <v>142586</v>
      </c>
      <c r="F62" s="203">
        <f t="shared" si="4"/>
        <v>461500</v>
      </c>
      <c r="G62" s="203">
        <v>237366</v>
      </c>
      <c r="H62" s="203">
        <v>224134</v>
      </c>
      <c r="I62" s="204">
        <v>105.9</v>
      </c>
      <c r="J62" s="204">
        <v>3.24</v>
      </c>
      <c r="K62" s="205">
        <v>215</v>
      </c>
      <c r="L62" s="206"/>
    </row>
    <row r="63" spans="1:12" ht="27" customHeight="1" hidden="1">
      <c r="A63" s="206"/>
      <c r="B63" s="193" t="s">
        <v>409</v>
      </c>
      <c r="C63" s="178">
        <v>2143.6251</v>
      </c>
      <c r="D63" s="179">
        <v>237</v>
      </c>
      <c r="E63" s="203">
        <v>142680</v>
      </c>
      <c r="F63" s="203">
        <f t="shared" si="4"/>
        <v>461563</v>
      </c>
      <c r="G63" s="203">
        <v>237349</v>
      </c>
      <c r="H63" s="203">
        <v>224214</v>
      </c>
      <c r="I63" s="204">
        <v>105.86</v>
      </c>
      <c r="J63" s="204">
        <v>3.23</v>
      </c>
      <c r="K63" s="205">
        <v>215</v>
      </c>
      <c r="L63" s="206"/>
    </row>
    <row r="64" spans="1:12" ht="27" customHeight="1" hidden="1">
      <c r="A64" s="206"/>
      <c r="B64" s="193" t="s">
        <v>410</v>
      </c>
      <c r="C64" s="178">
        <v>2143.6251</v>
      </c>
      <c r="D64" s="179">
        <v>237</v>
      </c>
      <c r="E64" s="203">
        <v>142776</v>
      </c>
      <c r="F64" s="203">
        <f t="shared" si="4"/>
        <v>461586</v>
      </c>
      <c r="G64" s="203">
        <v>237326</v>
      </c>
      <c r="H64" s="203">
        <v>224260</v>
      </c>
      <c r="I64" s="204">
        <v>105.83</v>
      </c>
      <c r="J64" s="204">
        <v>3.23</v>
      </c>
      <c r="K64" s="205">
        <v>215</v>
      </c>
      <c r="L64" s="206"/>
    </row>
    <row r="65" spans="1:12" ht="27" customHeight="1" hidden="1">
      <c r="A65" s="206"/>
      <c r="B65" s="282" t="s">
        <v>416</v>
      </c>
      <c r="C65" s="178">
        <v>2143.6251</v>
      </c>
      <c r="D65" s="179">
        <v>235</v>
      </c>
      <c r="E65" s="203">
        <v>144669</v>
      </c>
      <c r="F65" s="203">
        <f>SUM(G65:H65)</f>
        <v>460426</v>
      </c>
      <c r="G65" s="203">
        <v>236447</v>
      </c>
      <c r="H65" s="203">
        <v>223979</v>
      </c>
      <c r="I65" s="204">
        <f>G65/H65*100</f>
        <v>105.566593296693</v>
      </c>
      <c r="J65" s="204">
        <v>3.18</v>
      </c>
      <c r="K65" s="205">
        <v>215</v>
      </c>
      <c r="L65" s="206"/>
    </row>
    <row r="66" spans="1:12" ht="27" customHeight="1" hidden="1">
      <c r="A66" s="206"/>
      <c r="B66" s="193" t="s">
        <v>412</v>
      </c>
      <c r="C66" s="178">
        <v>2143.6251</v>
      </c>
      <c r="D66" s="179">
        <v>235</v>
      </c>
      <c r="E66" s="203">
        <v>142808</v>
      </c>
      <c r="F66" s="203">
        <f t="shared" si="4"/>
        <v>461511</v>
      </c>
      <c r="G66" s="203">
        <v>237286</v>
      </c>
      <c r="H66" s="203">
        <v>224225</v>
      </c>
      <c r="I66" s="204">
        <v>105.82</v>
      </c>
      <c r="J66" s="204">
        <v>3.23</v>
      </c>
      <c r="K66" s="205">
        <v>215</v>
      </c>
      <c r="L66" s="206"/>
    </row>
    <row r="67" spans="1:12" ht="27" customHeight="1" hidden="1">
      <c r="A67" s="206"/>
      <c r="B67" s="193" t="s">
        <v>413</v>
      </c>
      <c r="C67" s="178">
        <v>2143.6251</v>
      </c>
      <c r="D67" s="179">
        <v>235</v>
      </c>
      <c r="E67" s="203">
        <v>142893</v>
      </c>
      <c r="F67" s="203">
        <f t="shared" si="4"/>
        <v>461397</v>
      </c>
      <c r="G67" s="203">
        <v>237226</v>
      </c>
      <c r="H67" s="203">
        <v>224171</v>
      </c>
      <c r="I67" s="204">
        <v>105.82</v>
      </c>
      <c r="J67" s="204">
        <v>3.23</v>
      </c>
      <c r="K67" s="205">
        <v>215</v>
      </c>
      <c r="L67" s="206"/>
    </row>
    <row r="68" spans="1:12" ht="27" customHeight="1" hidden="1">
      <c r="A68" s="206"/>
      <c r="B68" s="193" t="s">
        <v>414</v>
      </c>
      <c r="C68" s="178">
        <v>2143.6251</v>
      </c>
      <c r="D68" s="179">
        <v>235</v>
      </c>
      <c r="E68" s="203">
        <v>143016</v>
      </c>
      <c r="F68" s="203">
        <f t="shared" si="4"/>
        <v>461116</v>
      </c>
      <c r="G68" s="203">
        <v>237038</v>
      </c>
      <c r="H68" s="203">
        <v>224078</v>
      </c>
      <c r="I68" s="204">
        <v>105.78</v>
      </c>
      <c r="J68" s="204">
        <v>3.22</v>
      </c>
      <c r="K68" s="205">
        <v>215</v>
      </c>
      <c r="L68" s="206"/>
    </row>
    <row r="69" spans="1:12" ht="27" customHeight="1" hidden="1">
      <c r="A69" s="206"/>
      <c r="B69" s="193" t="s">
        <v>415</v>
      </c>
      <c r="C69" s="178">
        <v>2143.6251</v>
      </c>
      <c r="D69" s="179">
        <v>235</v>
      </c>
      <c r="E69" s="203">
        <v>143054</v>
      </c>
      <c r="F69" s="203">
        <f t="shared" si="4"/>
        <v>461013</v>
      </c>
      <c r="G69" s="203">
        <v>236979</v>
      </c>
      <c r="H69" s="203">
        <v>224034</v>
      </c>
      <c r="I69" s="204">
        <v>105.78</v>
      </c>
      <c r="J69" s="204">
        <v>3.22</v>
      </c>
      <c r="K69" s="205">
        <v>215</v>
      </c>
      <c r="L69" s="206"/>
    </row>
    <row r="70" spans="1:12" ht="27" customHeight="1" hidden="1">
      <c r="A70" s="206"/>
      <c r="B70" s="193" t="s">
        <v>403</v>
      </c>
      <c r="C70" s="178">
        <v>2143.6251</v>
      </c>
      <c r="D70" s="179">
        <v>235</v>
      </c>
      <c r="E70" s="203">
        <v>143207</v>
      </c>
      <c r="F70" s="203">
        <f t="shared" si="4"/>
        <v>460892</v>
      </c>
      <c r="G70" s="203">
        <v>236894</v>
      </c>
      <c r="H70" s="203">
        <v>223998</v>
      </c>
      <c r="I70" s="204">
        <v>105.76</v>
      </c>
      <c r="J70" s="204">
        <v>3.22</v>
      </c>
      <c r="K70" s="205">
        <v>215</v>
      </c>
      <c r="L70" s="206"/>
    </row>
    <row r="71" spans="1:12" ht="27" customHeight="1" hidden="1">
      <c r="A71" s="206"/>
      <c r="B71" s="193" t="s">
        <v>404</v>
      </c>
      <c r="C71" s="178">
        <v>2143.6251</v>
      </c>
      <c r="D71" s="179">
        <v>235</v>
      </c>
      <c r="E71" s="203">
        <v>143492</v>
      </c>
      <c r="F71" s="203">
        <f t="shared" si="4"/>
        <v>460855</v>
      </c>
      <c r="G71" s="203">
        <v>236857</v>
      </c>
      <c r="H71" s="203">
        <v>223998</v>
      </c>
      <c r="I71" s="204">
        <v>105.74</v>
      </c>
      <c r="J71" s="204">
        <v>3.21</v>
      </c>
      <c r="K71" s="205">
        <v>215</v>
      </c>
      <c r="L71" s="206"/>
    </row>
    <row r="72" spans="1:12" ht="27" customHeight="1" hidden="1">
      <c r="A72" s="206"/>
      <c r="B72" s="193" t="s">
        <v>405</v>
      </c>
      <c r="C72" s="178">
        <v>2143.6251</v>
      </c>
      <c r="D72" s="179">
        <v>235</v>
      </c>
      <c r="E72" s="203">
        <v>143720</v>
      </c>
      <c r="F72" s="203">
        <f t="shared" si="4"/>
        <v>460809</v>
      </c>
      <c r="G72" s="203">
        <v>236800</v>
      </c>
      <c r="H72" s="203">
        <v>224009</v>
      </c>
      <c r="I72" s="204">
        <f aca="true" t="shared" si="6" ref="I72:I77">G72/H72*100</f>
        <v>105.7100384359557</v>
      </c>
      <c r="J72" s="204">
        <v>3.21</v>
      </c>
      <c r="K72" s="205">
        <v>215</v>
      </c>
      <c r="L72" s="206"/>
    </row>
    <row r="73" spans="1:12" ht="27" customHeight="1" hidden="1">
      <c r="A73" s="206"/>
      <c r="B73" s="193" t="s">
        <v>406</v>
      </c>
      <c r="C73" s="178">
        <v>2143.6251</v>
      </c>
      <c r="D73" s="179">
        <v>235</v>
      </c>
      <c r="E73" s="203">
        <v>144025</v>
      </c>
      <c r="F73" s="203">
        <f t="shared" si="4"/>
        <v>460680</v>
      </c>
      <c r="G73" s="203">
        <v>236681</v>
      </c>
      <c r="H73" s="203">
        <v>223999</v>
      </c>
      <c r="I73" s="204">
        <f t="shared" si="6"/>
        <v>105.66163241800186</v>
      </c>
      <c r="J73" s="204">
        <v>3.2</v>
      </c>
      <c r="K73" s="205">
        <v>215</v>
      </c>
      <c r="L73" s="206"/>
    </row>
    <row r="74" spans="1:12" ht="27" customHeight="1" hidden="1">
      <c r="A74" s="206"/>
      <c r="B74" s="193" t="s">
        <v>407</v>
      </c>
      <c r="C74" s="178">
        <v>2143.6251</v>
      </c>
      <c r="D74" s="179">
        <v>235</v>
      </c>
      <c r="E74" s="203">
        <v>144427</v>
      </c>
      <c r="F74" s="203">
        <f t="shared" si="4"/>
        <v>460599</v>
      </c>
      <c r="G74" s="203">
        <v>236628</v>
      </c>
      <c r="H74" s="203">
        <v>223971</v>
      </c>
      <c r="I74" s="204">
        <f t="shared" si="6"/>
        <v>105.65117805430167</v>
      </c>
      <c r="J74" s="204">
        <v>3.19</v>
      </c>
      <c r="K74" s="205">
        <v>215</v>
      </c>
      <c r="L74" s="206"/>
    </row>
    <row r="75" spans="1:12" ht="27" customHeight="1" hidden="1">
      <c r="A75" s="206"/>
      <c r="B75" s="193" t="s">
        <v>408</v>
      </c>
      <c r="C75" s="178">
        <v>2143.6251</v>
      </c>
      <c r="D75" s="179">
        <v>235</v>
      </c>
      <c r="E75" s="203">
        <v>144521</v>
      </c>
      <c r="F75" s="203">
        <f t="shared" si="4"/>
        <v>460561</v>
      </c>
      <c r="G75" s="203">
        <v>236574</v>
      </c>
      <c r="H75" s="203">
        <v>223987</v>
      </c>
      <c r="I75" s="204">
        <f t="shared" si="6"/>
        <v>105.61952256157723</v>
      </c>
      <c r="J75" s="204">
        <v>3.19</v>
      </c>
      <c r="K75" s="205">
        <v>215</v>
      </c>
      <c r="L75" s="206"/>
    </row>
    <row r="76" spans="1:12" ht="27" customHeight="1" hidden="1">
      <c r="A76" s="206"/>
      <c r="B76" s="193" t="s">
        <v>409</v>
      </c>
      <c r="C76" s="178">
        <v>2143.6251</v>
      </c>
      <c r="D76" s="179">
        <v>235</v>
      </c>
      <c r="E76" s="203">
        <v>144609</v>
      </c>
      <c r="F76" s="203">
        <f>SUM(G76:H76)</f>
        <v>460412</v>
      </c>
      <c r="G76" s="203">
        <v>236473</v>
      </c>
      <c r="H76" s="203">
        <v>223939</v>
      </c>
      <c r="I76" s="204">
        <f t="shared" si="6"/>
        <v>105.5970599136372</v>
      </c>
      <c r="J76" s="204">
        <v>3.18</v>
      </c>
      <c r="K76" s="205">
        <v>215</v>
      </c>
      <c r="L76" s="206"/>
    </row>
    <row r="77" spans="1:12" ht="27" customHeight="1" hidden="1">
      <c r="A77" s="206"/>
      <c r="B77" s="193" t="s">
        <v>410</v>
      </c>
      <c r="C77" s="178">
        <v>2143.6251</v>
      </c>
      <c r="D77" s="179">
        <v>235</v>
      </c>
      <c r="E77" s="203">
        <v>144669</v>
      </c>
      <c r="F77" s="203">
        <f>SUM(G77:H77)</f>
        <v>460426</v>
      </c>
      <c r="G77" s="203">
        <v>236447</v>
      </c>
      <c r="H77" s="203">
        <v>223979</v>
      </c>
      <c r="I77" s="204">
        <f t="shared" si="6"/>
        <v>105.566593296693</v>
      </c>
      <c r="J77" s="204">
        <v>3.18</v>
      </c>
      <c r="K77" s="205">
        <v>215</v>
      </c>
      <c r="L77" s="206"/>
    </row>
    <row r="78" spans="1:12" ht="27" customHeight="1" hidden="1">
      <c r="A78" s="206"/>
      <c r="B78" s="282" t="s">
        <v>417</v>
      </c>
      <c r="C78" s="178"/>
      <c r="D78" s="179"/>
      <c r="E78" s="203"/>
      <c r="F78" s="203"/>
      <c r="G78" s="203"/>
      <c r="H78" s="203"/>
      <c r="I78" s="204"/>
      <c r="J78" s="204"/>
      <c r="K78" s="205"/>
      <c r="L78" s="206"/>
    </row>
    <row r="79" spans="1:12" ht="27" customHeight="1" hidden="1">
      <c r="A79" s="206"/>
      <c r="B79" s="193" t="s">
        <v>412</v>
      </c>
      <c r="C79" s="178">
        <v>2143.6251</v>
      </c>
      <c r="D79" s="179">
        <v>235</v>
      </c>
      <c r="E79" s="203">
        <v>144805</v>
      </c>
      <c r="F79" s="203">
        <v>460354</v>
      </c>
      <c r="G79" s="203">
        <v>236380</v>
      </c>
      <c r="H79" s="203">
        <v>223974</v>
      </c>
      <c r="I79" s="204">
        <f aca="true" t="shared" si="7" ref="I79:I85">G79/H79*100</f>
        <v>105.53903578093886</v>
      </c>
      <c r="J79" s="204">
        <v>3.18</v>
      </c>
      <c r="K79" s="205">
        <v>215</v>
      </c>
      <c r="L79" s="206"/>
    </row>
    <row r="80" spans="1:12" ht="27" customHeight="1" hidden="1">
      <c r="A80" s="206"/>
      <c r="B80" s="193" t="s">
        <v>413</v>
      </c>
      <c r="C80" s="178">
        <v>2143.6251</v>
      </c>
      <c r="D80" s="179">
        <v>235</v>
      </c>
      <c r="E80" s="203">
        <v>144840</v>
      </c>
      <c r="F80" s="203">
        <v>460343</v>
      </c>
      <c r="G80" s="203">
        <v>236319</v>
      </c>
      <c r="H80" s="203">
        <v>224024</v>
      </c>
      <c r="I80" s="204">
        <f t="shared" si="7"/>
        <v>105.48825125879371</v>
      </c>
      <c r="J80" s="204">
        <v>3.18</v>
      </c>
      <c r="K80" s="205">
        <v>215</v>
      </c>
      <c r="L80" s="206"/>
    </row>
    <row r="81" spans="1:12" ht="27" customHeight="1" hidden="1">
      <c r="A81" s="206"/>
      <c r="B81" s="193" t="s">
        <v>414</v>
      </c>
      <c r="C81" s="178">
        <v>2143.6251</v>
      </c>
      <c r="D81" s="179">
        <v>235</v>
      </c>
      <c r="E81" s="203">
        <v>145031</v>
      </c>
      <c r="F81" s="203">
        <v>460211</v>
      </c>
      <c r="G81" s="203">
        <v>236195</v>
      </c>
      <c r="H81" s="203">
        <v>224016</v>
      </c>
      <c r="I81" s="204">
        <f t="shared" si="7"/>
        <v>105.43666523819728</v>
      </c>
      <c r="J81" s="204">
        <v>3.17</v>
      </c>
      <c r="K81" s="205">
        <v>215</v>
      </c>
      <c r="L81" s="206"/>
    </row>
    <row r="82" spans="1:12" ht="27" customHeight="1" hidden="1">
      <c r="A82" s="206"/>
      <c r="B82" s="193" t="s">
        <v>415</v>
      </c>
      <c r="C82" s="178">
        <v>2143.6251</v>
      </c>
      <c r="D82" s="179">
        <v>235</v>
      </c>
      <c r="E82" s="203">
        <v>145171</v>
      </c>
      <c r="F82" s="203">
        <v>460265</v>
      </c>
      <c r="G82" s="203">
        <v>236173</v>
      </c>
      <c r="H82" s="203">
        <v>224092</v>
      </c>
      <c r="I82" s="204">
        <f t="shared" si="7"/>
        <v>105.3910893740071</v>
      </c>
      <c r="J82" s="204">
        <v>3.17</v>
      </c>
      <c r="K82" s="205">
        <v>215</v>
      </c>
      <c r="L82" s="206"/>
    </row>
    <row r="83" spans="1:12" ht="27" customHeight="1" hidden="1">
      <c r="A83" s="206"/>
      <c r="B83" s="193" t="s">
        <v>403</v>
      </c>
      <c r="C83" s="178">
        <v>2143.6251</v>
      </c>
      <c r="D83" s="179">
        <v>235</v>
      </c>
      <c r="E83" s="203">
        <v>145410</v>
      </c>
      <c r="F83" s="203">
        <v>460161</v>
      </c>
      <c r="G83" s="203">
        <v>236067</v>
      </c>
      <c r="H83" s="203">
        <v>224094</v>
      </c>
      <c r="I83" s="204">
        <f t="shared" si="7"/>
        <v>105.34284719805083</v>
      </c>
      <c r="J83" s="204">
        <v>3.16</v>
      </c>
      <c r="K83" s="205">
        <v>215</v>
      </c>
      <c r="L83" s="206"/>
    </row>
    <row r="84" spans="1:12" ht="27" customHeight="1" hidden="1">
      <c r="A84" s="206"/>
      <c r="B84" s="193" t="s">
        <v>404</v>
      </c>
      <c r="C84" s="178">
        <v>2143.6251</v>
      </c>
      <c r="D84" s="179">
        <v>235</v>
      </c>
      <c r="E84" s="203">
        <v>145647</v>
      </c>
      <c r="F84" s="203">
        <v>460133</v>
      </c>
      <c r="G84" s="203">
        <v>236061</v>
      </c>
      <c r="H84" s="203">
        <v>224072</v>
      </c>
      <c r="I84" s="204">
        <f t="shared" si="7"/>
        <v>105.3505123353208</v>
      </c>
      <c r="J84" s="204">
        <v>3.16</v>
      </c>
      <c r="K84" s="205">
        <v>215</v>
      </c>
      <c r="L84" s="206"/>
    </row>
    <row r="85" spans="1:12" ht="27" customHeight="1" hidden="1">
      <c r="A85" s="206"/>
      <c r="B85" s="193" t="s">
        <v>405</v>
      </c>
      <c r="C85" s="178">
        <v>2143.6251</v>
      </c>
      <c r="D85" s="179">
        <v>235</v>
      </c>
      <c r="E85" s="203">
        <v>145857</v>
      </c>
      <c r="F85" s="203">
        <v>460211</v>
      </c>
      <c r="G85" s="203">
        <v>236091</v>
      </c>
      <c r="H85" s="203">
        <v>224120</v>
      </c>
      <c r="I85" s="204">
        <f t="shared" si="7"/>
        <v>105.34133499910763</v>
      </c>
      <c r="J85" s="204">
        <v>3.16</v>
      </c>
      <c r="K85" s="205">
        <v>215</v>
      </c>
      <c r="L85" s="206"/>
    </row>
    <row r="86" spans="1:12" ht="27" customHeight="1" hidden="1">
      <c r="A86" s="206"/>
      <c r="B86" s="193" t="s">
        <v>406</v>
      </c>
      <c r="C86" s="178">
        <v>2143.6251</v>
      </c>
      <c r="D86" s="179">
        <v>235</v>
      </c>
      <c r="E86" s="203">
        <v>146110</v>
      </c>
      <c r="F86" s="203">
        <v>460312</v>
      </c>
      <c r="G86" s="203">
        <v>236115</v>
      </c>
      <c r="H86" s="203">
        <v>224197</v>
      </c>
      <c r="I86" s="204">
        <f>G86/H86*100</f>
        <v>105.31586060473602</v>
      </c>
      <c r="J86" s="204">
        <v>3.15</v>
      </c>
      <c r="K86" s="205">
        <v>215</v>
      </c>
      <c r="L86" s="206"/>
    </row>
    <row r="87" spans="1:12" ht="27" customHeight="1" hidden="1">
      <c r="A87" s="206"/>
      <c r="B87" s="193" t="s">
        <v>407</v>
      </c>
      <c r="C87" s="178">
        <v>2143.6251</v>
      </c>
      <c r="D87" s="179">
        <v>235</v>
      </c>
      <c r="E87" s="203">
        <v>146422</v>
      </c>
      <c r="F87" s="203">
        <v>460193</v>
      </c>
      <c r="G87" s="203">
        <v>235986</v>
      </c>
      <c r="H87" s="203">
        <v>224207</v>
      </c>
      <c r="I87" s="204">
        <f>G87/H87*100</f>
        <v>105.25362722840946</v>
      </c>
      <c r="J87" s="204">
        <v>3.14</v>
      </c>
      <c r="K87" s="205">
        <v>215</v>
      </c>
      <c r="L87" s="206"/>
    </row>
    <row r="88" spans="1:12" ht="27" customHeight="1" hidden="1">
      <c r="A88" s="206"/>
      <c r="B88" s="193" t="s">
        <v>408</v>
      </c>
      <c r="C88" s="178">
        <v>2143.6251</v>
      </c>
      <c r="D88" s="179">
        <v>235</v>
      </c>
      <c r="E88" s="203">
        <v>146597</v>
      </c>
      <c r="F88" s="203">
        <v>460218</v>
      </c>
      <c r="G88" s="203">
        <v>235941</v>
      </c>
      <c r="H88" s="203">
        <v>224277</v>
      </c>
      <c r="I88" s="204">
        <f>G88/H88*100</f>
        <v>105.20071162000562</v>
      </c>
      <c r="J88" s="204">
        <v>3.14</v>
      </c>
      <c r="K88" s="205">
        <v>215</v>
      </c>
      <c r="L88" s="206"/>
    </row>
    <row r="89" spans="1:12" ht="27" customHeight="1" hidden="1">
      <c r="A89" s="206"/>
      <c r="B89" s="193" t="s">
        <v>409</v>
      </c>
      <c r="C89" s="178">
        <v>2143.6251</v>
      </c>
      <c r="D89" s="179">
        <v>235</v>
      </c>
      <c r="E89" s="203">
        <v>146802</v>
      </c>
      <c r="F89" s="203">
        <v>460358</v>
      </c>
      <c r="G89" s="203">
        <v>235963</v>
      </c>
      <c r="H89" s="203">
        <v>224395</v>
      </c>
      <c r="I89" s="204">
        <f>G89/H89*100</f>
        <v>105.15519508010429</v>
      </c>
      <c r="J89" s="204">
        <v>3.14</v>
      </c>
      <c r="K89" s="205">
        <v>215</v>
      </c>
      <c r="L89" s="206"/>
    </row>
    <row r="90" spans="1:12" ht="27" customHeight="1" hidden="1">
      <c r="A90" s="206"/>
      <c r="B90" s="193" t="s">
        <v>410</v>
      </c>
      <c r="C90" s="178">
        <v>2143.6251</v>
      </c>
      <c r="D90" s="179">
        <v>235</v>
      </c>
      <c r="E90" s="203">
        <v>146924</v>
      </c>
      <c r="F90" s="203">
        <v>460398</v>
      </c>
      <c r="G90" s="203">
        <v>235952</v>
      </c>
      <c r="H90" s="203">
        <v>224446</v>
      </c>
      <c r="I90" s="204">
        <f>G90/H90*100</f>
        <v>105.12640011405861</v>
      </c>
      <c r="J90" s="204">
        <v>3.13</v>
      </c>
      <c r="K90" s="205">
        <v>215</v>
      </c>
      <c r="L90" s="206"/>
    </row>
    <row r="91" spans="1:12" ht="27" customHeight="1" hidden="1">
      <c r="A91" s="206"/>
      <c r="B91" s="282" t="s">
        <v>418</v>
      </c>
      <c r="C91" s="178"/>
      <c r="D91" s="179"/>
      <c r="E91" s="203"/>
      <c r="F91" s="203"/>
      <c r="G91" s="203"/>
      <c r="H91" s="203"/>
      <c r="I91" s="204"/>
      <c r="J91" s="204"/>
      <c r="K91" s="205"/>
      <c r="L91" s="206"/>
    </row>
    <row r="92" spans="1:12" ht="27" customHeight="1" hidden="1">
      <c r="A92" s="206"/>
      <c r="B92" s="193" t="s">
        <v>412</v>
      </c>
      <c r="C92" s="178">
        <v>2143.6251</v>
      </c>
      <c r="D92" s="179">
        <v>235</v>
      </c>
      <c r="E92" s="203">
        <v>147007</v>
      </c>
      <c r="F92" s="203">
        <v>460319</v>
      </c>
      <c r="G92" s="203">
        <v>235862</v>
      </c>
      <c r="H92" s="203">
        <v>224457</v>
      </c>
      <c r="I92" s="204">
        <f>G92/H92*100</f>
        <v>105.08115140093648</v>
      </c>
      <c r="J92" s="204">
        <v>3.13</v>
      </c>
      <c r="K92" s="205">
        <v>215</v>
      </c>
      <c r="L92" s="206"/>
    </row>
    <row r="93" spans="1:12" ht="27" customHeight="1" hidden="1">
      <c r="A93" s="206"/>
      <c r="B93" s="193" t="s">
        <v>413</v>
      </c>
      <c r="C93" s="178">
        <v>2143.6251</v>
      </c>
      <c r="D93" s="179">
        <v>235</v>
      </c>
      <c r="E93" s="203">
        <v>147172</v>
      </c>
      <c r="F93" s="203">
        <v>460584</v>
      </c>
      <c r="G93" s="203">
        <v>235924</v>
      </c>
      <c r="H93" s="203">
        <v>224660</v>
      </c>
      <c r="I93" s="204">
        <f>G93/H93*100</f>
        <v>105.01379862903943</v>
      </c>
      <c r="J93" s="204">
        <v>3.13</v>
      </c>
      <c r="K93" s="205">
        <v>215</v>
      </c>
      <c r="L93" s="206"/>
    </row>
    <row r="94" spans="1:12" ht="27" customHeight="1" hidden="1">
      <c r="A94" s="206"/>
      <c r="B94" s="193" t="s">
        <v>414</v>
      </c>
      <c r="C94" s="178">
        <v>2143.6251</v>
      </c>
      <c r="D94" s="179">
        <v>235</v>
      </c>
      <c r="E94" s="203">
        <v>147380</v>
      </c>
      <c r="F94" s="203">
        <v>460656</v>
      </c>
      <c r="G94" s="203">
        <v>235908</v>
      </c>
      <c r="H94" s="203">
        <v>224748</v>
      </c>
      <c r="I94" s="204">
        <f>G94/H94*100</f>
        <v>104.96556142880024</v>
      </c>
      <c r="J94" s="204">
        <v>3.13</v>
      </c>
      <c r="K94" s="205">
        <v>215</v>
      </c>
      <c r="L94" s="206"/>
    </row>
    <row r="95" spans="1:12" ht="27" customHeight="1" hidden="1">
      <c r="A95" s="206"/>
      <c r="B95" s="193" t="s">
        <v>415</v>
      </c>
      <c r="C95" s="178">
        <v>2143.6251</v>
      </c>
      <c r="D95" s="179">
        <v>235</v>
      </c>
      <c r="E95" s="203">
        <v>147697</v>
      </c>
      <c r="F95" s="203">
        <v>460992</v>
      </c>
      <c r="G95" s="203">
        <v>236000</v>
      </c>
      <c r="H95" s="203">
        <v>224992</v>
      </c>
      <c r="I95" s="204">
        <f>G95/H95*100</f>
        <v>104.89261840420994</v>
      </c>
      <c r="J95" s="204">
        <v>3.12</v>
      </c>
      <c r="K95" s="205">
        <v>215</v>
      </c>
      <c r="L95" s="206"/>
    </row>
    <row r="96" spans="1:12" ht="27" customHeight="1" hidden="1">
      <c r="A96" s="206"/>
      <c r="B96" s="193" t="s">
        <v>403</v>
      </c>
      <c r="C96" s="178">
        <v>2143.6251</v>
      </c>
      <c r="D96" s="179">
        <v>235</v>
      </c>
      <c r="E96" s="203">
        <v>147985</v>
      </c>
      <c r="F96" s="203">
        <v>460918</v>
      </c>
      <c r="G96" s="203">
        <v>235932</v>
      </c>
      <c r="H96" s="203">
        <v>224986</v>
      </c>
      <c r="I96" s="204">
        <f>G96/H96*100</f>
        <v>104.86519161192251</v>
      </c>
      <c r="J96" s="204">
        <v>3.11</v>
      </c>
      <c r="K96" s="205">
        <v>215</v>
      </c>
      <c r="L96" s="206"/>
    </row>
    <row r="97" spans="1:12" ht="27" customHeight="1" hidden="1">
      <c r="A97" s="206"/>
      <c r="B97" s="193" t="s">
        <v>404</v>
      </c>
      <c r="C97" s="178">
        <v>2143.6251</v>
      </c>
      <c r="D97" s="179">
        <v>235</v>
      </c>
      <c r="E97" s="203">
        <v>148278</v>
      </c>
      <c r="F97" s="203">
        <v>461082</v>
      </c>
      <c r="G97" s="203">
        <v>235968</v>
      </c>
      <c r="H97" s="203">
        <v>225114</v>
      </c>
      <c r="I97" s="204">
        <f aca="true" t="shared" si="8" ref="I97:I102">G97/H97*100</f>
        <v>104.82155707774727</v>
      </c>
      <c r="J97" s="204">
        <v>3.11</v>
      </c>
      <c r="K97" s="205">
        <v>215</v>
      </c>
      <c r="L97" s="206"/>
    </row>
    <row r="98" spans="1:12" ht="27" customHeight="1" hidden="1">
      <c r="A98" s="206"/>
      <c r="B98" s="193" t="s">
        <v>405</v>
      </c>
      <c r="C98" s="178">
        <v>2143.6251</v>
      </c>
      <c r="D98" s="179">
        <v>235</v>
      </c>
      <c r="E98" s="203">
        <v>148570</v>
      </c>
      <c r="F98" s="203">
        <v>461126</v>
      </c>
      <c r="G98" s="203">
        <v>235927</v>
      </c>
      <c r="H98" s="203">
        <v>225199</v>
      </c>
      <c r="I98" s="204">
        <f t="shared" si="8"/>
        <v>104.7637866953228</v>
      </c>
      <c r="J98" s="204">
        <v>3.1</v>
      </c>
      <c r="K98" s="205">
        <v>215</v>
      </c>
      <c r="L98" s="206"/>
    </row>
    <row r="99" spans="1:12" ht="27" customHeight="1" hidden="1">
      <c r="A99" s="206"/>
      <c r="B99" s="193" t="s">
        <v>406</v>
      </c>
      <c r="C99" s="178">
        <v>2143.6251</v>
      </c>
      <c r="D99" s="179">
        <v>235</v>
      </c>
      <c r="E99" s="203">
        <v>148929</v>
      </c>
      <c r="F99" s="203">
        <v>461268</v>
      </c>
      <c r="G99" s="203">
        <v>235993</v>
      </c>
      <c r="H99" s="203">
        <v>225275</v>
      </c>
      <c r="I99" s="204">
        <f t="shared" si="8"/>
        <v>104.75774053934082</v>
      </c>
      <c r="J99" s="204">
        <v>3.1</v>
      </c>
      <c r="K99" s="205">
        <v>215</v>
      </c>
      <c r="L99" s="206"/>
    </row>
    <row r="100" spans="1:12" ht="27" customHeight="1" hidden="1">
      <c r="A100" s="206"/>
      <c r="B100" s="193" t="s">
        <v>407</v>
      </c>
      <c r="C100" s="178">
        <v>2143.6251</v>
      </c>
      <c r="D100" s="179">
        <v>235</v>
      </c>
      <c r="E100" s="203">
        <v>149245</v>
      </c>
      <c r="F100" s="203">
        <v>461094</v>
      </c>
      <c r="G100" s="203">
        <v>235913</v>
      </c>
      <c r="H100" s="203">
        <v>225181</v>
      </c>
      <c r="I100" s="204">
        <f t="shared" si="8"/>
        <v>104.76594384073256</v>
      </c>
      <c r="J100" s="204">
        <v>3.09</v>
      </c>
      <c r="K100" s="205">
        <v>215</v>
      </c>
      <c r="L100" s="206"/>
    </row>
    <row r="101" spans="1:12" ht="27" customHeight="1" hidden="1">
      <c r="A101" s="206"/>
      <c r="B101" s="193" t="s">
        <v>408</v>
      </c>
      <c r="C101" s="178">
        <v>2143.6251</v>
      </c>
      <c r="D101" s="179">
        <v>235</v>
      </c>
      <c r="E101" s="203">
        <v>149351</v>
      </c>
      <c r="F101" s="203">
        <v>461010</v>
      </c>
      <c r="G101" s="203">
        <v>235878</v>
      </c>
      <c r="H101" s="203">
        <v>225132</v>
      </c>
      <c r="I101" s="204">
        <f t="shared" si="8"/>
        <v>104.77319972282928</v>
      </c>
      <c r="J101" s="204">
        <v>3.09</v>
      </c>
      <c r="K101" s="205">
        <v>215</v>
      </c>
      <c r="L101" s="206"/>
    </row>
    <row r="102" spans="1:12" ht="27" customHeight="1" hidden="1">
      <c r="A102" s="206"/>
      <c r="B102" s="193" t="s">
        <v>409</v>
      </c>
      <c r="C102" s="178">
        <v>2143.6251</v>
      </c>
      <c r="D102" s="179">
        <v>235</v>
      </c>
      <c r="E102" s="203">
        <v>149652</v>
      </c>
      <c r="F102" s="203">
        <v>461043</v>
      </c>
      <c r="G102" s="203">
        <v>235904</v>
      </c>
      <c r="H102" s="203">
        <v>225139</v>
      </c>
      <c r="I102" s="204">
        <f t="shared" si="8"/>
        <v>104.78149054584055</v>
      </c>
      <c r="J102" s="204">
        <v>3.08</v>
      </c>
      <c r="K102" s="205">
        <v>215</v>
      </c>
      <c r="L102" s="206"/>
    </row>
    <row r="103" spans="1:12" ht="27" customHeight="1" hidden="1">
      <c r="A103" s="206"/>
      <c r="B103" s="193" t="s">
        <v>410</v>
      </c>
      <c r="C103" s="178">
        <v>2143.6251</v>
      </c>
      <c r="D103" s="179">
        <v>235</v>
      </c>
      <c r="E103" s="203">
        <v>149839</v>
      </c>
      <c r="F103" s="203">
        <v>460902</v>
      </c>
      <c r="G103" s="203">
        <v>235855</v>
      </c>
      <c r="H103" s="203">
        <v>225047</v>
      </c>
      <c r="I103" s="204">
        <f>G103/H103*100</f>
        <v>104.80255235573013</v>
      </c>
      <c r="J103" s="204">
        <v>3.08</v>
      </c>
      <c r="K103" s="205">
        <v>215</v>
      </c>
      <c r="L103" s="206"/>
    </row>
    <row r="104" spans="1:12" ht="27" customHeight="1" hidden="1">
      <c r="A104" s="206"/>
      <c r="B104" s="282" t="s">
        <v>419</v>
      </c>
      <c r="C104" s="178"/>
      <c r="D104" s="179"/>
      <c r="E104" s="203"/>
      <c r="F104" s="203"/>
      <c r="G104" s="203"/>
      <c r="H104" s="203"/>
      <c r="I104" s="204"/>
      <c r="J104" s="204"/>
      <c r="K104" s="205"/>
      <c r="L104" s="206"/>
    </row>
    <row r="105" spans="1:12" ht="27" customHeight="1" hidden="1">
      <c r="A105" s="206"/>
      <c r="B105" s="193" t="s">
        <v>412</v>
      </c>
      <c r="C105" s="178">
        <v>2143.6251</v>
      </c>
      <c r="D105" s="179">
        <v>235</v>
      </c>
      <c r="E105" s="203">
        <v>149840</v>
      </c>
      <c r="F105" s="203">
        <v>461013</v>
      </c>
      <c r="G105" s="203">
        <v>235863</v>
      </c>
      <c r="H105" s="203">
        <v>225150</v>
      </c>
      <c r="I105" s="204">
        <f>G105/H105*100</f>
        <v>104.75816122584945</v>
      </c>
      <c r="J105" s="204">
        <v>3.08</v>
      </c>
      <c r="K105" s="205">
        <v>215</v>
      </c>
      <c r="L105" s="206"/>
    </row>
    <row r="106" spans="1:12" ht="27" customHeight="1" hidden="1">
      <c r="A106" s="206"/>
      <c r="B106" s="193" t="s">
        <v>413</v>
      </c>
      <c r="C106" s="178">
        <v>2143.6251</v>
      </c>
      <c r="D106" s="179">
        <v>235</v>
      </c>
      <c r="E106" s="203">
        <v>149960</v>
      </c>
      <c r="F106" s="203">
        <v>460742</v>
      </c>
      <c r="G106" s="203">
        <v>235666</v>
      </c>
      <c r="H106" s="203">
        <v>225076</v>
      </c>
      <c r="I106" s="204">
        <f>G106/H106*100</f>
        <v>104.70507739607955</v>
      </c>
      <c r="J106" s="204">
        <v>3.07</v>
      </c>
      <c r="K106" s="205">
        <v>215</v>
      </c>
      <c r="L106" s="206"/>
    </row>
    <row r="107" spans="1:12" s="197" customFormat="1" ht="27" customHeight="1" hidden="1">
      <c r="A107" s="206"/>
      <c r="B107" s="193" t="s">
        <v>414</v>
      </c>
      <c r="C107" s="178">
        <v>2143.6251</v>
      </c>
      <c r="D107" s="179">
        <v>235</v>
      </c>
      <c r="E107" s="203">
        <v>150081</v>
      </c>
      <c r="F107" s="203">
        <v>460908</v>
      </c>
      <c r="G107" s="203">
        <v>235694</v>
      </c>
      <c r="H107" s="203">
        <v>225214</v>
      </c>
      <c r="I107" s="204">
        <f>G107/H107*100</f>
        <v>104.65335192305984</v>
      </c>
      <c r="J107" s="204">
        <v>3.07</v>
      </c>
      <c r="K107" s="205">
        <v>215</v>
      </c>
      <c r="L107" s="206"/>
    </row>
    <row r="108" spans="1:12" s="197" customFormat="1" ht="27" customHeight="1" hidden="1">
      <c r="A108" s="206"/>
      <c r="B108" s="193" t="s">
        <v>415</v>
      </c>
      <c r="C108" s="178">
        <v>2143.6251</v>
      </c>
      <c r="D108" s="179">
        <v>235</v>
      </c>
      <c r="E108" s="203">
        <v>150241</v>
      </c>
      <c r="F108" s="203">
        <v>460899</v>
      </c>
      <c r="G108" s="203">
        <v>235693</v>
      </c>
      <c r="H108" s="203">
        <v>225206</v>
      </c>
      <c r="I108" s="204">
        <f>G108/H108*100</f>
        <v>104.65662548955179</v>
      </c>
      <c r="J108" s="204">
        <v>3.07</v>
      </c>
      <c r="K108" s="205">
        <v>215</v>
      </c>
      <c r="L108" s="206"/>
    </row>
    <row r="109" spans="1:12" ht="27" customHeight="1" hidden="1">
      <c r="A109" s="206"/>
      <c r="B109" s="193" t="s">
        <v>403</v>
      </c>
      <c r="C109" s="178">
        <v>2143.6251</v>
      </c>
      <c r="D109" s="179">
        <v>235</v>
      </c>
      <c r="E109" s="203">
        <v>150443</v>
      </c>
      <c r="F109" s="203">
        <v>460837</v>
      </c>
      <c r="G109" s="203">
        <v>235626</v>
      </c>
      <c r="H109" s="203">
        <v>225211</v>
      </c>
      <c r="I109" s="204">
        <f>G109/H109*100</f>
        <v>104.6245520867098</v>
      </c>
      <c r="J109" s="204">
        <v>3.06</v>
      </c>
      <c r="K109" s="205">
        <v>215</v>
      </c>
      <c r="L109" s="206"/>
    </row>
    <row r="110" spans="1:12" ht="27" customHeight="1" hidden="1">
      <c r="A110" s="206"/>
      <c r="B110" s="193" t="s">
        <v>404</v>
      </c>
      <c r="C110" s="178">
        <v>2143.6251</v>
      </c>
      <c r="D110" s="179">
        <v>235</v>
      </c>
      <c r="E110" s="203">
        <v>150753</v>
      </c>
      <c r="F110" s="203">
        <v>461461</v>
      </c>
      <c r="G110" s="203">
        <v>235895</v>
      </c>
      <c r="H110" s="203">
        <v>225566</v>
      </c>
      <c r="I110" s="204">
        <f aca="true" t="shared" si="9" ref="I110:I115">G110/H110*100</f>
        <v>104.57914756656588</v>
      </c>
      <c r="J110" s="204">
        <v>3.06</v>
      </c>
      <c r="K110" s="205">
        <v>215</v>
      </c>
      <c r="L110" s="206"/>
    </row>
    <row r="111" spans="1:12" ht="27" customHeight="1" hidden="1">
      <c r="A111" s="206"/>
      <c r="B111" s="193" t="s">
        <v>405</v>
      </c>
      <c r="C111" s="178">
        <v>2143.6251</v>
      </c>
      <c r="D111" s="179">
        <v>235</v>
      </c>
      <c r="E111" s="203">
        <v>150896</v>
      </c>
      <c r="F111" s="203">
        <v>461268</v>
      </c>
      <c r="G111" s="203">
        <v>235768</v>
      </c>
      <c r="H111" s="203">
        <v>225500</v>
      </c>
      <c r="I111" s="204">
        <f t="shared" si="9"/>
        <v>104.55343680709535</v>
      </c>
      <c r="J111" s="204">
        <v>3.06</v>
      </c>
      <c r="K111" s="205">
        <v>215</v>
      </c>
      <c r="L111" s="206"/>
    </row>
    <row r="112" spans="1:12" ht="27" customHeight="1" hidden="1">
      <c r="A112" s="206"/>
      <c r="B112" s="193" t="s">
        <v>406</v>
      </c>
      <c r="C112" s="178">
        <v>2143.6251</v>
      </c>
      <c r="D112" s="179">
        <v>235</v>
      </c>
      <c r="E112" s="203">
        <v>151186</v>
      </c>
      <c r="F112" s="203">
        <v>461251</v>
      </c>
      <c r="G112" s="203">
        <v>235752</v>
      </c>
      <c r="H112" s="203">
        <v>225499</v>
      </c>
      <c r="I112" s="204">
        <f t="shared" si="9"/>
        <v>104.54680508561015</v>
      </c>
      <c r="J112" s="204">
        <v>3.05</v>
      </c>
      <c r="K112" s="205">
        <v>215</v>
      </c>
      <c r="L112" s="206"/>
    </row>
    <row r="113" spans="1:12" ht="27" customHeight="1" hidden="1">
      <c r="A113" s="206"/>
      <c r="B113" s="193" t="s">
        <v>407</v>
      </c>
      <c r="C113" s="178">
        <v>2143.6251</v>
      </c>
      <c r="D113" s="179">
        <v>235</v>
      </c>
      <c r="E113" s="203">
        <v>151519</v>
      </c>
      <c r="F113" s="203">
        <v>461203</v>
      </c>
      <c r="G113" s="203">
        <v>235690</v>
      </c>
      <c r="H113" s="203">
        <v>225513</v>
      </c>
      <c r="I113" s="204">
        <f t="shared" si="9"/>
        <v>104.51282187723103</v>
      </c>
      <c r="J113" s="204">
        <v>3.04</v>
      </c>
      <c r="K113" s="205">
        <v>215</v>
      </c>
      <c r="L113" s="206"/>
    </row>
    <row r="114" spans="1:12" ht="27" customHeight="1" hidden="1">
      <c r="A114" s="206"/>
      <c r="B114" s="193" t="s">
        <v>408</v>
      </c>
      <c r="C114" s="178">
        <v>2143.6251</v>
      </c>
      <c r="D114" s="179">
        <v>235</v>
      </c>
      <c r="E114" s="203">
        <v>151623</v>
      </c>
      <c r="F114" s="203">
        <v>461345</v>
      </c>
      <c r="G114" s="203">
        <v>235737</v>
      </c>
      <c r="H114" s="203">
        <v>225608</v>
      </c>
      <c r="I114" s="204">
        <f t="shared" si="9"/>
        <v>104.48964575724264</v>
      </c>
      <c r="J114" s="204">
        <v>3.04</v>
      </c>
      <c r="K114" s="205">
        <v>215</v>
      </c>
      <c r="L114" s="206"/>
    </row>
    <row r="115" spans="1:12" ht="27" customHeight="1" hidden="1">
      <c r="A115" s="206"/>
      <c r="B115" s="193" t="s">
        <v>409</v>
      </c>
      <c r="C115" s="178">
        <v>2143.6251</v>
      </c>
      <c r="D115" s="179">
        <v>235</v>
      </c>
      <c r="E115" s="203">
        <v>151760</v>
      </c>
      <c r="F115" s="203">
        <v>461499</v>
      </c>
      <c r="G115" s="203">
        <v>235751</v>
      </c>
      <c r="H115" s="203">
        <v>225748</v>
      </c>
      <c r="I115" s="204">
        <f t="shared" si="9"/>
        <v>104.4310470081684</v>
      </c>
      <c r="J115" s="204">
        <v>3.04</v>
      </c>
      <c r="K115" s="205">
        <v>215</v>
      </c>
      <c r="L115" s="206"/>
    </row>
    <row r="116" spans="1:12" ht="27" customHeight="1" hidden="1">
      <c r="A116" s="206"/>
      <c r="B116" s="193" t="s">
        <v>410</v>
      </c>
      <c r="C116" s="178">
        <v>2143.6251</v>
      </c>
      <c r="D116" s="179">
        <v>235</v>
      </c>
      <c r="E116" s="203">
        <v>151942</v>
      </c>
      <c r="F116" s="203">
        <v>461625</v>
      </c>
      <c r="G116" s="203">
        <v>235714</v>
      </c>
      <c r="H116" s="203">
        <v>225911</v>
      </c>
      <c r="I116" s="204">
        <f>G116/H116*100</f>
        <v>104.33931946651558</v>
      </c>
      <c r="J116" s="204">
        <v>3.04</v>
      </c>
      <c r="K116" s="205">
        <v>215</v>
      </c>
      <c r="L116" s="206"/>
    </row>
    <row r="117" spans="1:12" ht="27" customHeight="1">
      <c r="A117" s="206"/>
      <c r="B117" s="282" t="s">
        <v>420</v>
      </c>
      <c r="C117" s="178"/>
      <c r="D117" s="179"/>
      <c r="E117" s="203"/>
      <c r="F117" s="203"/>
      <c r="G117" s="203"/>
      <c r="H117" s="203"/>
      <c r="I117" s="204"/>
      <c r="J117" s="204"/>
      <c r="K117" s="205"/>
      <c r="L117" s="206"/>
    </row>
    <row r="118" spans="1:12" ht="27" customHeight="1" hidden="1">
      <c r="A118" s="206"/>
      <c r="B118" s="193" t="s">
        <v>412</v>
      </c>
      <c r="C118" s="178">
        <v>2143.6251</v>
      </c>
      <c r="D118" s="179">
        <v>235</v>
      </c>
      <c r="E118" s="203">
        <v>152069</v>
      </c>
      <c r="F118" s="203">
        <v>461876</v>
      </c>
      <c r="G118" s="203">
        <v>235791</v>
      </c>
      <c r="H118" s="203">
        <v>226085</v>
      </c>
      <c r="I118" s="204">
        <f aca="true" t="shared" si="10" ref="I118:I128">G118/H118*100</f>
        <v>104.29307561315436</v>
      </c>
      <c r="J118" s="204">
        <v>3.037</v>
      </c>
      <c r="K118" s="205">
        <v>215</v>
      </c>
      <c r="L118" s="206"/>
    </row>
    <row r="119" spans="1:12" ht="27" customHeight="1">
      <c r="A119" s="206"/>
      <c r="B119" s="193" t="s">
        <v>413</v>
      </c>
      <c r="C119" s="178">
        <v>2143.6251</v>
      </c>
      <c r="D119" s="179">
        <v>235</v>
      </c>
      <c r="E119" s="203">
        <v>152185</v>
      </c>
      <c r="F119" s="203">
        <v>461901</v>
      </c>
      <c r="G119" s="203">
        <v>235764</v>
      </c>
      <c r="H119" s="203">
        <v>226137</v>
      </c>
      <c r="I119" s="204">
        <f t="shared" si="10"/>
        <v>104.2571538492153</v>
      </c>
      <c r="J119" s="204">
        <v>3.037</v>
      </c>
      <c r="K119" s="205">
        <v>215</v>
      </c>
      <c r="L119" s="206"/>
    </row>
    <row r="120" spans="2:11" s="206" customFormat="1" ht="27" customHeight="1">
      <c r="B120" s="193" t="s">
        <v>414</v>
      </c>
      <c r="C120" s="178">
        <v>2143.6251</v>
      </c>
      <c r="D120" s="179">
        <v>235</v>
      </c>
      <c r="E120" s="203">
        <v>152429</v>
      </c>
      <c r="F120" s="203">
        <v>461783</v>
      </c>
      <c r="G120" s="203">
        <v>235658</v>
      </c>
      <c r="H120" s="203">
        <v>226125</v>
      </c>
      <c r="I120" s="204">
        <f t="shared" si="10"/>
        <v>104.21580983969044</v>
      </c>
      <c r="J120" s="204">
        <f aca="true" t="shared" si="11" ref="J120:J128">(F120/E120)</f>
        <v>3.029495699637208</v>
      </c>
      <c r="K120" s="205">
        <f aca="true" t="shared" si="12" ref="K120:K128">(F120/C120)</f>
        <v>215.42153056520937</v>
      </c>
    </row>
    <row r="121" spans="1:12" s="216" customFormat="1" ht="27" customHeight="1">
      <c r="A121" s="206"/>
      <c r="B121" s="193" t="s">
        <v>415</v>
      </c>
      <c r="C121" s="178">
        <v>2143.6251</v>
      </c>
      <c r="D121" s="179">
        <v>235</v>
      </c>
      <c r="E121" s="203">
        <v>152604</v>
      </c>
      <c r="F121" s="203">
        <v>461592</v>
      </c>
      <c r="G121" s="203">
        <v>235538</v>
      </c>
      <c r="H121" s="203">
        <v>226054</v>
      </c>
      <c r="I121" s="204">
        <f t="shared" si="10"/>
        <v>104.19545772249108</v>
      </c>
      <c r="J121" s="204">
        <f t="shared" si="11"/>
        <v>3.024769992922859</v>
      </c>
      <c r="K121" s="205">
        <f t="shared" si="12"/>
        <v>215.33242916403617</v>
      </c>
      <c r="L121" s="206"/>
    </row>
    <row r="122" spans="1:12" s="216" customFormat="1" ht="27" customHeight="1">
      <c r="A122" s="206"/>
      <c r="B122" s="193" t="s">
        <v>403</v>
      </c>
      <c r="C122" s="178">
        <v>2143.6251</v>
      </c>
      <c r="D122" s="179">
        <v>235</v>
      </c>
      <c r="E122" s="203">
        <v>152692</v>
      </c>
      <c r="F122" s="203">
        <v>461409</v>
      </c>
      <c r="G122" s="203">
        <v>235392</v>
      </c>
      <c r="H122" s="203">
        <v>226017</v>
      </c>
      <c r="I122" s="204">
        <f t="shared" si="10"/>
        <v>104.14791807695882</v>
      </c>
      <c r="J122" s="204">
        <f t="shared" si="11"/>
        <v>3.021828255573311</v>
      </c>
      <c r="K122" s="205">
        <f t="shared" si="12"/>
        <v>215.24705975872365</v>
      </c>
      <c r="L122" s="206"/>
    </row>
    <row r="123" spans="1:12" s="216" customFormat="1" ht="27" customHeight="1">
      <c r="A123" s="206"/>
      <c r="B123" s="193" t="s">
        <v>404</v>
      </c>
      <c r="C123" s="178">
        <v>2143.6251</v>
      </c>
      <c r="D123" s="179">
        <v>235</v>
      </c>
      <c r="E123" s="203">
        <v>152756</v>
      </c>
      <c r="F123" s="203">
        <v>460604</v>
      </c>
      <c r="G123" s="203">
        <v>234986</v>
      </c>
      <c r="H123" s="203">
        <v>225618</v>
      </c>
      <c r="I123" s="204">
        <f t="shared" si="10"/>
        <v>104.15215098086146</v>
      </c>
      <c r="J123" s="204">
        <f t="shared" si="11"/>
        <v>3.015292361674828</v>
      </c>
      <c r="K123" s="205">
        <f t="shared" si="12"/>
        <v>214.87152767524506</v>
      </c>
      <c r="L123" s="206"/>
    </row>
    <row r="124" spans="1:12" s="216" customFormat="1" ht="27" customHeight="1">
      <c r="A124" s="206"/>
      <c r="B124" s="193" t="s">
        <v>405</v>
      </c>
      <c r="C124" s="178">
        <v>2143.6251</v>
      </c>
      <c r="D124" s="179">
        <v>235</v>
      </c>
      <c r="E124" s="203">
        <v>153058</v>
      </c>
      <c r="F124" s="203">
        <v>460676</v>
      </c>
      <c r="G124" s="203">
        <v>234974</v>
      </c>
      <c r="H124" s="203">
        <v>225702</v>
      </c>
      <c r="I124" s="204">
        <f t="shared" si="10"/>
        <v>104.10807170516875</v>
      </c>
      <c r="J124" s="204">
        <f t="shared" si="11"/>
        <v>3.0098132733996263</v>
      </c>
      <c r="K124" s="205">
        <f t="shared" si="12"/>
        <v>214.90511563799097</v>
      </c>
      <c r="L124" s="206"/>
    </row>
    <row r="125" spans="1:12" s="216" customFormat="1" ht="30" customHeight="1">
      <c r="A125" s="206"/>
      <c r="B125" s="193" t="s">
        <v>406</v>
      </c>
      <c r="C125" s="178">
        <v>2143.6251</v>
      </c>
      <c r="D125" s="179">
        <v>235</v>
      </c>
      <c r="E125" s="203">
        <v>153342</v>
      </c>
      <c r="F125" s="203">
        <v>460719</v>
      </c>
      <c r="G125" s="203">
        <v>234972</v>
      </c>
      <c r="H125" s="203">
        <v>225747</v>
      </c>
      <c r="I125" s="204">
        <f t="shared" si="10"/>
        <v>104.08643304229956</v>
      </c>
      <c r="J125" s="204">
        <f t="shared" si="11"/>
        <v>3.004519309778143</v>
      </c>
      <c r="K125" s="205">
        <f t="shared" si="12"/>
        <v>214.925175115742</v>
      </c>
      <c r="L125" s="206"/>
    </row>
    <row r="126" spans="1:12" s="216" customFormat="1" ht="30" customHeight="1">
      <c r="A126" s="206"/>
      <c r="B126" s="193" t="s">
        <v>407</v>
      </c>
      <c r="C126" s="178">
        <v>2143.6251</v>
      </c>
      <c r="D126" s="179">
        <v>235</v>
      </c>
      <c r="E126" s="203">
        <v>153656</v>
      </c>
      <c r="F126" s="203">
        <v>460679</v>
      </c>
      <c r="G126" s="203">
        <v>234923</v>
      </c>
      <c r="H126" s="203">
        <v>225756</v>
      </c>
      <c r="I126" s="204">
        <f t="shared" si="10"/>
        <v>104.0605786778646</v>
      </c>
      <c r="J126" s="204">
        <f t="shared" si="11"/>
        <v>2.9981191753006717</v>
      </c>
      <c r="K126" s="205">
        <f t="shared" si="12"/>
        <v>214.9065151364387</v>
      </c>
      <c r="L126" s="206"/>
    </row>
    <row r="127" spans="1:12" s="216" customFormat="1" ht="30" customHeight="1">
      <c r="A127" s="206"/>
      <c r="B127" s="193" t="s">
        <v>408</v>
      </c>
      <c r="C127" s="178">
        <v>2143.6251</v>
      </c>
      <c r="D127" s="179">
        <v>235</v>
      </c>
      <c r="E127" s="203">
        <v>153778</v>
      </c>
      <c r="F127" s="203">
        <v>460570</v>
      </c>
      <c r="G127" s="203">
        <v>234812</v>
      </c>
      <c r="H127" s="203">
        <v>225758</v>
      </c>
      <c r="I127" s="204">
        <f t="shared" si="10"/>
        <v>104.01048910780571</v>
      </c>
      <c r="J127" s="204">
        <f t="shared" si="11"/>
        <v>2.9950317990869957</v>
      </c>
      <c r="K127" s="205">
        <f t="shared" si="12"/>
        <v>214.85566669283727</v>
      </c>
      <c r="L127" s="206"/>
    </row>
    <row r="128" spans="1:12" s="216" customFormat="1" ht="30" customHeight="1">
      <c r="A128" s="206"/>
      <c r="B128" s="193" t="s">
        <v>409</v>
      </c>
      <c r="C128" s="178">
        <v>2143.6251</v>
      </c>
      <c r="D128" s="179">
        <v>235</v>
      </c>
      <c r="E128" s="203">
        <v>153883</v>
      </c>
      <c r="F128" s="203">
        <v>460558</v>
      </c>
      <c r="G128" s="203">
        <v>234742</v>
      </c>
      <c r="H128" s="203">
        <v>225816</v>
      </c>
      <c r="I128" s="204">
        <f t="shared" si="10"/>
        <v>103.9527757111985</v>
      </c>
      <c r="J128" s="204">
        <f t="shared" si="11"/>
        <v>2.992910198007577</v>
      </c>
      <c r="K128" s="205">
        <f t="shared" si="12"/>
        <v>214.8500686990463</v>
      </c>
      <c r="L128" s="206"/>
    </row>
    <row r="129" spans="1:12" ht="28.5" customHeight="1">
      <c r="A129" s="206"/>
      <c r="B129" s="193" t="s">
        <v>410</v>
      </c>
      <c r="C129" s="178">
        <v>2143.6251</v>
      </c>
      <c r="D129" s="179">
        <v>235</v>
      </c>
      <c r="E129" s="203">
        <v>154021</v>
      </c>
      <c r="F129" s="203">
        <v>460486</v>
      </c>
      <c r="G129" s="203">
        <v>234682</v>
      </c>
      <c r="H129" s="203">
        <v>225804</v>
      </c>
      <c r="I129" s="204">
        <f>G129/H129*100</f>
        <v>103.93172840162264</v>
      </c>
      <c r="J129" s="204">
        <f>(F129/E129)</f>
        <v>2.989761136468404</v>
      </c>
      <c r="K129" s="205">
        <f>(F129/C129)</f>
        <v>214.81648073630038</v>
      </c>
      <c r="L129" s="206"/>
    </row>
    <row r="130" spans="1:12" ht="24" customHeight="1">
      <c r="A130" s="206"/>
      <c r="B130" s="282" t="s">
        <v>560</v>
      </c>
      <c r="C130" s="178"/>
      <c r="D130" s="179"/>
      <c r="E130" s="203"/>
      <c r="F130" s="203"/>
      <c r="G130" s="203"/>
      <c r="H130" s="203"/>
      <c r="I130" s="204"/>
      <c r="J130" s="204"/>
      <c r="K130" s="205"/>
      <c r="L130" s="206"/>
    </row>
    <row r="131" spans="1:12" ht="30" customHeight="1">
      <c r="A131" s="206"/>
      <c r="B131" s="193" t="s">
        <v>412</v>
      </c>
      <c r="C131" s="178">
        <v>2143.6251</v>
      </c>
      <c r="D131" s="179">
        <v>235</v>
      </c>
      <c r="E131" s="203">
        <v>154184</v>
      </c>
      <c r="F131" s="203">
        <v>460368</v>
      </c>
      <c r="G131" s="203">
        <v>234608</v>
      </c>
      <c r="H131" s="203">
        <v>225760</v>
      </c>
      <c r="I131" s="204">
        <f>G131/H131*100</f>
        <v>103.91920623671156</v>
      </c>
      <c r="J131" s="204">
        <f>(F131/E131)</f>
        <v>2.985835106106989</v>
      </c>
      <c r="K131" s="205">
        <f>(F131/C131)</f>
        <v>214.7614337973557</v>
      </c>
      <c r="L131" s="206"/>
    </row>
    <row r="132" spans="1:12" ht="28.5" customHeight="1" thickBot="1">
      <c r="A132" s="206"/>
      <c r="B132" s="193" t="s">
        <v>413</v>
      </c>
      <c r="C132" s="178">
        <v>2143.6251</v>
      </c>
      <c r="D132" s="179">
        <v>235</v>
      </c>
      <c r="E132" s="203">
        <v>154293</v>
      </c>
      <c r="F132" s="203">
        <v>460220</v>
      </c>
      <c r="G132" s="203">
        <v>234543</v>
      </c>
      <c r="H132" s="203">
        <v>225677</v>
      </c>
      <c r="I132" s="204">
        <f>G132/H132*100</f>
        <v>103.92862365238815</v>
      </c>
      <c r="J132" s="204">
        <f>(F132/E132)</f>
        <v>2.982766554542332</v>
      </c>
      <c r="K132" s="205">
        <f>(F132/C132)</f>
        <v>214.69239187393353</v>
      </c>
      <c r="L132" s="206"/>
    </row>
    <row r="133" spans="1:12" ht="15.75" customHeight="1">
      <c r="A133" s="206"/>
      <c r="B133" s="391" t="s">
        <v>579</v>
      </c>
      <c r="C133" s="393">
        <v>0</v>
      </c>
      <c r="D133" s="408">
        <v>0</v>
      </c>
      <c r="E133" s="366">
        <f>(E132-E131)/E131*100</f>
        <v>0.07069475431951434</v>
      </c>
      <c r="F133" s="366">
        <f aca="true" t="shared" si="13" ref="F133:K133">(F132-F131)/F131*100</f>
        <v>-0.03214819448788795</v>
      </c>
      <c r="G133" s="366">
        <f t="shared" si="13"/>
        <v>-0.027705790083884605</v>
      </c>
      <c r="H133" s="366">
        <f t="shared" si="13"/>
        <v>-0.03676470588235294</v>
      </c>
      <c r="I133" s="366">
        <f t="shared" si="13"/>
        <v>0.00906224750710961</v>
      </c>
      <c r="J133" s="366">
        <f t="shared" si="13"/>
        <v>-0.10277029559941808</v>
      </c>
      <c r="K133" s="366">
        <f t="shared" si="13"/>
        <v>-0.032148194487893335</v>
      </c>
      <c r="L133" s="206"/>
    </row>
    <row r="134" spans="1:12" ht="37.5" customHeight="1" thickBot="1">
      <c r="A134" s="206"/>
      <c r="B134" s="406"/>
      <c r="C134" s="407"/>
      <c r="D134" s="409"/>
      <c r="E134" s="367"/>
      <c r="F134" s="367"/>
      <c r="G134" s="367"/>
      <c r="H134" s="367"/>
      <c r="I134" s="367"/>
      <c r="J134" s="367"/>
      <c r="K134" s="367"/>
      <c r="L134" s="206"/>
    </row>
    <row r="135" spans="1:12" ht="18.75" customHeight="1">
      <c r="A135" s="206"/>
      <c r="B135" s="391" t="s">
        <v>580</v>
      </c>
      <c r="C135" s="393">
        <v>0</v>
      </c>
      <c r="D135" s="408">
        <v>0</v>
      </c>
      <c r="E135" s="366">
        <f>(E132-E119)/E119*100</f>
        <v>1.385156224332227</v>
      </c>
      <c r="F135" s="366">
        <f aca="true" t="shared" si="14" ref="F135:K135">(F132-F119)/F119*100</f>
        <v>-0.3639307990240333</v>
      </c>
      <c r="G135" s="366">
        <f t="shared" si="14"/>
        <v>-0.5178907721280603</v>
      </c>
      <c r="H135" s="366">
        <f t="shared" si="14"/>
        <v>-0.20341651299875738</v>
      </c>
      <c r="I135" s="366">
        <f t="shared" si="14"/>
        <v>-0.31511525559415426</v>
      </c>
      <c r="J135" s="366">
        <f t="shared" si="14"/>
        <v>-1.7857571767424454</v>
      </c>
      <c r="K135" s="366">
        <f t="shared" si="14"/>
        <v>-0.14307354700766017</v>
      </c>
      <c r="L135" s="206"/>
    </row>
    <row r="136" spans="1:12" ht="17.25" thickBot="1">
      <c r="A136" s="206"/>
      <c r="B136" s="392"/>
      <c r="C136" s="394"/>
      <c r="D136" s="410"/>
      <c r="E136" s="411"/>
      <c r="F136" s="411"/>
      <c r="G136" s="411"/>
      <c r="H136" s="411"/>
      <c r="I136" s="411"/>
      <c r="J136" s="411"/>
      <c r="K136" s="411"/>
      <c r="L136" s="206"/>
    </row>
    <row r="137" spans="1:12" ht="16.5">
      <c r="A137" s="206"/>
      <c r="B137" s="180" t="s">
        <v>421</v>
      </c>
      <c r="C137" s="217"/>
      <c r="D137" s="217"/>
      <c r="E137" s="217"/>
      <c r="F137" s="217"/>
      <c r="G137" s="217"/>
      <c r="H137" s="217"/>
      <c r="I137" s="206"/>
      <c r="J137" s="206"/>
      <c r="K137" s="206"/>
      <c r="L137" s="206"/>
    </row>
    <row r="138" spans="1:12" ht="16.5">
      <c r="A138" s="206"/>
      <c r="B138" s="181" t="s">
        <v>422</v>
      </c>
      <c r="C138" s="209"/>
      <c r="D138" s="209"/>
      <c r="E138" s="209"/>
      <c r="F138" s="209"/>
      <c r="G138" s="209"/>
      <c r="H138" s="209"/>
      <c r="I138" s="206"/>
      <c r="J138" s="206"/>
      <c r="K138" s="206"/>
      <c r="L138" s="206"/>
    </row>
    <row r="139" spans="1:12" ht="16.5">
      <c r="A139" s="206"/>
      <c r="B139" s="284" t="s">
        <v>581</v>
      </c>
      <c r="C139" s="285"/>
      <c r="D139" s="285"/>
      <c r="E139" s="285"/>
      <c r="F139" s="212"/>
      <c r="G139" s="212"/>
      <c r="H139" s="212"/>
      <c r="I139" s="206"/>
      <c r="J139" s="206"/>
      <c r="K139" s="206"/>
      <c r="L139" s="206"/>
    </row>
  </sheetData>
  <mergeCells count="41">
    <mergeCell ref="J135:J136"/>
    <mergeCell ref="K135:K136"/>
    <mergeCell ref="I133:I134"/>
    <mergeCell ref="D135:D136"/>
    <mergeCell ref="E135:E136"/>
    <mergeCell ref="F135:F136"/>
    <mergeCell ref="G135:G136"/>
    <mergeCell ref="H135:H136"/>
    <mergeCell ref="I135:I136"/>
    <mergeCell ref="B133:B134"/>
    <mergeCell ref="C133:C134"/>
    <mergeCell ref="D133:D134"/>
    <mergeCell ref="E133:E134"/>
    <mergeCell ref="B135:B136"/>
    <mergeCell ref="C135:C136"/>
    <mergeCell ref="J7:J9"/>
    <mergeCell ref="K7:K9"/>
    <mergeCell ref="F8:F9"/>
    <mergeCell ref="G8:G9"/>
    <mergeCell ref="H8:H9"/>
    <mergeCell ref="I8:I9"/>
    <mergeCell ref="D7:D9"/>
    <mergeCell ref="E7:E9"/>
    <mergeCell ref="E4:E6"/>
    <mergeCell ref="I6:I7"/>
    <mergeCell ref="F4:H4"/>
    <mergeCell ref="B4:B6"/>
    <mergeCell ref="D4:D6"/>
    <mergeCell ref="I4:I5"/>
    <mergeCell ref="B7:B9"/>
    <mergeCell ref="C7:C9"/>
    <mergeCell ref="J133:J134"/>
    <mergeCell ref="K133:K134"/>
    <mergeCell ref="J4:J5"/>
    <mergeCell ref="G6:G7"/>
    <mergeCell ref="H6:H7"/>
    <mergeCell ref="F5:H5"/>
    <mergeCell ref="F6:F7"/>
    <mergeCell ref="F133:F134"/>
    <mergeCell ref="G133:G134"/>
    <mergeCell ref="H133:H13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5"/>
  <sheetViews>
    <sheetView showGridLines="0" zoomScaleSheetLayoutView="100" workbookViewId="0" topLeftCell="A1">
      <selection activeCell="F121" sqref="F121"/>
    </sheetView>
  </sheetViews>
  <sheetFormatPr defaultColWidth="9.00390625" defaultRowHeight="16.5"/>
  <cols>
    <col min="1" max="1" width="3.00390625" style="206" customWidth="1"/>
    <col min="2" max="3" width="9.00390625" style="206" customWidth="1"/>
    <col min="4" max="4" width="8.625" style="206" customWidth="1"/>
    <col min="5" max="6" width="8.125" style="206" customWidth="1"/>
    <col min="7" max="7" width="8.625" style="206" customWidth="1"/>
    <col min="8" max="9" width="8.125" style="206" customWidth="1"/>
    <col min="10" max="11" width="8.625" style="206" customWidth="1"/>
    <col min="12" max="12" width="2.625" style="206" customWidth="1"/>
    <col min="13" max="16" width="9.00390625" style="214" customWidth="1"/>
    <col min="17" max="16384" width="9.00390625" style="206" customWidth="1"/>
  </cols>
  <sheetData>
    <row r="1" spans="2:11" ht="30" customHeight="1">
      <c r="B1" s="268" t="s">
        <v>502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2:11" ht="34.5" customHeight="1" thickBot="1">
      <c r="B2" s="269" t="s">
        <v>430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2:11" ht="24.75" customHeight="1">
      <c r="B3" s="383" t="s">
        <v>11</v>
      </c>
      <c r="C3" s="423" t="s">
        <v>503</v>
      </c>
      <c r="D3" s="380" t="s">
        <v>431</v>
      </c>
      <c r="E3" s="381"/>
      <c r="F3" s="382"/>
      <c r="G3" s="380" t="s">
        <v>439</v>
      </c>
      <c r="H3" s="381"/>
      <c r="I3" s="382"/>
      <c r="J3" s="264" t="s">
        <v>504</v>
      </c>
      <c r="K3" s="222" t="s">
        <v>505</v>
      </c>
    </row>
    <row r="4" spans="2:11" ht="24.75" customHeight="1">
      <c r="B4" s="384"/>
      <c r="C4" s="424"/>
      <c r="D4" s="420" t="s">
        <v>432</v>
      </c>
      <c r="E4" s="421"/>
      <c r="F4" s="422"/>
      <c r="G4" s="420" t="s">
        <v>433</v>
      </c>
      <c r="H4" s="421"/>
      <c r="I4" s="422"/>
      <c r="J4" s="286" t="s">
        <v>506</v>
      </c>
      <c r="K4" s="287" t="s">
        <v>506</v>
      </c>
    </row>
    <row r="5" spans="2:11" ht="18" customHeight="1">
      <c r="B5" s="413" t="s">
        <v>507</v>
      </c>
      <c r="C5" s="424" t="s">
        <v>434</v>
      </c>
      <c r="D5" s="375" t="s">
        <v>508</v>
      </c>
      <c r="E5" s="375" t="s">
        <v>509</v>
      </c>
      <c r="F5" s="375" t="s">
        <v>510</v>
      </c>
      <c r="G5" s="375" t="s">
        <v>508</v>
      </c>
      <c r="H5" s="375" t="s">
        <v>511</v>
      </c>
      <c r="I5" s="375" t="s">
        <v>512</v>
      </c>
      <c r="J5" s="371" t="s">
        <v>513</v>
      </c>
      <c r="K5" s="428" t="s">
        <v>514</v>
      </c>
    </row>
    <row r="6" spans="2:12" ht="18" customHeight="1">
      <c r="B6" s="414"/>
      <c r="C6" s="424"/>
      <c r="D6" s="425"/>
      <c r="E6" s="425"/>
      <c r="F6" s="425"/>
      <c r="G6" s="425"/>
      <c r="H6" s="425"/>
      <c r="I6" s="425"/>
      <c r="J6" s="412"/>
      <c r="K6" s="429"/>
      <c r="L6" s="288"/>
    </row>
    <row r="7" spans="2:12" ht="18" customHeight="1">
      <c r="B7" s="414"/>
      <c r="C7" s="424"/>
      <c r="D7" s="430" t="s">
        <v>264</v>
      </c>
      <c r="E7" s="430" t="s">
        <v>515</v>
      </c>
      <c r="F7" s="430" t="s">
        <v>516</v>
      </c>
      <c r="G7" s="430" t="s">
        <v>264</v>
      </c>
      <c r="H7" s="430" t="s">
        <v>517</v>
      </c>
      <c r="I7" s="430" t="s">
        <v>518</v>
      </c>
      <c r="J7" s="412"/>
      <c r="K7" s="429"/>
      <c r="L7" s="288"/>
    </row>
    <row r="8" spans="2:12" ht="18" customHeight="1" thickBot="1">
      <c r="B8" s="415"/>
      <c r="C8" s="426"/>
      <c r="D8" s="431"/>
      <c r="E8" s="431"/>
      <c r="F8" s="431"/>
      <c r="G8" s="431"/>
      <c r="H8" s="431"/>
      <c r="I8" s="431"/>
      <c r="J8" s="427"/>
      <c r="K8" s="411"/>
      <c r="L8" s="288"/>
    </row>
    <row r="9" spans="2:11" ht="27" customHeight="1" hidden="1">
      <c r="B9" s="276" t="s">
        <v>265</v>
      </c>
      <c r="C9" s="203">
        <f>D9+G9</f>
        <v>1850</v>
      </c>
      <c r="D9" s="203">
        <f>(E9-F9)</f>
        <v>4743</v>
      </c>
      <c r="E9" s="203">
        <v>7825</v>
      </c>
      <c r="F9" s="203">
        <v>3082</v>
      </c>
      <c r="G9" s="203">
        <f>(H9-I9)</f>
        <v>-2893</v>
      </c>
      <c r="H9" s="203">
        <v>27795</v>
      </c>
      <c r="I9" s="203">
        <v>30688</v>
      </c>
      <c r="J9" s="203">
        <v>3982</v>
      </c>
      <c r="K9" s="205">
        <v>635</v>
      </c>
    </row>
    <row r="10" spans="2:11" ht="27" customHeight="1" hidden="1">
      <c r="B10" s="276" t="s">
        <v>266</v>
      </c>
      <c r="C10" s="203">
        <f>D10+G10</f>
        <v>684</v>
      </c>
      <c r="D10" s="203">
        <f>(E10-F10)</f>
        <v>4653</v>
      </c>
      <c r="E10" s="203">
        <v>7762</v>
      </c>
      <c r="F10" s="203">
        <v>3109</v>
      </c>
      <c r="G10" s="203">
        <f>(H10-I10)</f>
        <v>-3969</v>
      </c>
      <c r="H10" s="203">
        <v>26858</v>
      </c>
      <c r="I10" s="203">
        <v>30827</v>
      </c>
      <c r="J10" s="203">
        <v>3743</v>
      </c>
      <c r="K10" s="205">
        <v>595</v>
      </c>
    </row>
    <row r="11" spans="2:11" ht="27" customHeight="1" hidden="1">
      <c r="B11" s="276" t="s">
        <v>267</v>
      </c>
      <c r="C11" s="203">
        <f>D11+G11</f>
        <v>77</v>
      </c>
      <c r="D11" s="203">
        <f>(E11-F11)</f>
        <v>4396</v>
      </c>
      <c r="E11" s="203">
        <v>7511</v>
      </c>
      <c r="F11" s="203">
        <v>3115</v>
      </c>
      <c r="G11" s="203">
        <f>(H11-I11)</f>
        <v>-4319</v>
      </c>
      <c r="H11" s="203">
        <v>26424</v>
      </c>
      <c r="I11" s="203">
        <v>30743</v>
      </c>
      <c r="J11" s="203">
        <v>3820</v>
      </c>
      <c r="K11" s="205">
        <v>695</v>
      </c>
    </row>
    <row r="12" spans="2:11" ht="24.75" customHeight="1" hidden="1">
      <c r="B12" s="276"/>
      <c r="C12" s="203"/>
      <c r="D12" s="203"/>
      <c r="E12" s="203"/>
      <c r="F12" s="203"/>
      <c r="G12" s="203"/>
      <c r="H12" s="203"/>
      <c r="I12" s="203"/>
      <c r="J12" s="203"/>
      <c r="K12" s="205"/>
    </row>
    <row r="13" spans="2:11" ht="27" customHeight="1" hidden="1">
      <c r="B13" s="276" t="s">
        <v>268</v>
      </c>
      <c r="C13" s="203">
        <f>D13+G13</f>
        <v>1483</v>
      </c>
      <c r="D13" s="203">
        <f>(E13-F13)</f>
        <v>4359</v>
      </c>
      <c r="E13" s="203">
        <v>7471</v>
      </c>
      <c r="F13" s="203">
        <v>3112</v>
      </c>
      <c r="G13" s="203">
        <f>(H13-I13)</f>
        <v>-2876</v>
      </c>
      <c r="H13" s="203">
        <v>31421</v>
      </c>
      <c r="I13" s="203">
        <v>34297</v>
      </c>
      <c r="J13" s="203">
        <v>3510</v>
      </c>
      <c r="K13" s="205">
        <v>642</v>
      </c>
    </row>
    <row r="14" spans="2:11" ht="27" customHeight="1" hidden="1">
      <c r="B14" s="276" t="s">
        <v>260</v>
      </c>
      <c r="C14" s="203">
        <f>D14+G14</f>
        <v>-976</v>
      </c>
      <c r="D14" s="229">
        <f>(E14-F14)</f>
        <v>2876</v>
      </c>
      <c r="E14" s="203">
        <v>5992</v>
      </c>
      <c r="F14" s="203">
        <v>3116</v>
      </c>
      <c r="G14" s="203">
        <f>(H14-I14)</f>
        <v>-3852</v>
      </c>
      <c r="H14" s="203">
        <v>28856</v>
      </c>
      <c r="I14" s="203">
        <v>32708</v>
      </c>
      <c r="J14" s="203">
        <v>3031</v>
      </c>
      <c r="K14" s="205">
        <v>808</v>
      </c>
    </row>
    <row r="15" spans="2:11" ht="27" customHeight="1" hidden="1">
      <c r="B15" s="276" t="s">
        <v>261</v>
      </c>
      <c r="C15" s="203">
        <f>D15+G15</f>
        <v>-623</v>
      </c>
      <c r="D15" s="229">
        <f>(E15-F15)</f>
        <v>2789</v>
      </c>
      <c r="E15" s="203">
        <v>5951</v>
      </c>
      <c r="F15" s="203">
        <v>3162</v>
      </c>
      <c r="G15" s="203">
        <f>(H15-I15)</f>
        <v>-3412</v>
      </c>
      <c r="H15" s="203">
        <v>24185</v>
      </c>
      <c r="I15" s="203">
        <v>27597</v>
      </c>
      <c r="J15" s="203">
        <v>3526</v>
      </c>
      <c r="K15" s="205">
        <v>917</v>
      </c>
    </row>
    <row r="16" spans="2:11" ht="27" customHeight="1" hidden="1">
      <c r="B16" s="276" t="s">
        <v>262</v>
      </c>
      <c r="C16" s="203">
        <f>D16+G16</f>
        <v>182</v>
      </c>
      <c r="D16" s="229">
        <f>(E16-F16)</f>
        <v>3207</v>
      </c>
      <c r="E16" s="203">
        <v>6388</v>
      </c>
      <c r="F16" s="203">
        <v>3181</v>
      </c>
      <c r="G16" s="203">
        <f>(H16-I16)</f>
        <v>-3025</v>
      </c>
      <c r="H16" s="203">
        <v>24256</v>
      </c>
      <c r="I16" s="203">
        <v>27281</v>
      </c>
      <c r="J16" s="203">
        <v>3645</v>
      </c>
      <c r="K16" s="205">
        <v>937</v>
      </c>
    </row>
    <row r="17" spans="2:11" ht="27" customHeight="1" hidden="1">
      <c r="B17" s="276" t="s">
        <v>263</v>
      </c>
      <c r="C17" s="203">
        <f>D17+G17</f>
        <v>613</v>
      </c>
      <c r="D17" s="229">
        <f>(E17-F17)</f>
        <v>2328</v>
      </c>
      <c r="E17" s="203">
        <v>5487</v>
      </c>
      <c r="F17" s="203">
        <v>3159</v>
      </c>
      <c r="G17" s="203">
        <f>(H17-I17)</f>
        <v>-1715</v>
      </c>
      <c r="H17" s="203">
        <v>27695</v>
      </c>
      <c r="I17" s="203">
        <v>29410</v>
      </c>
      <c r="J17" s="203">
        <v>3357</v>
      </c>
      <c r="K17" s="205">
        <v>1054</v>
      </c>
    </row>
    <row r="18" spans="2:11" ht="24.75" customHeight="1" hidden="1">
      <c r="B18" s="277"/>
      <c r="C18" s="177"/>
      <c r="D18" s="229"/>
      <c r="E18" s="203"/>
      <c r="F18" s="211"/>
      <c r="G18" s="211"/>
      <c r="H18" s="211"/>
      <c r="I18" s="211"/>
      <c r="J18" s="211"/>
      <c r="K18" s="211"/>
    </row>
    <row r="19" spans="2:11" ht="27" customHeight="1" hidden="1">
      <c r="B19" s="276" t="s">
        <v>276</v>
      </c>
      <c r="C19" s="203">
        <f>D19+G19</f>
        <v>-1692</v>
      </c>
      <c r="D19" s="289">
        <f aca="true" t="shared" si="0" ref="D19:K19">SUM(D20:D23)</f>
        <v>1809</v>
      </c>
      <c r="E19" s="203">
        <f t="shared" si="0"/>
        <v>5092</v>
      </c>
      <c r="F19" s="203">
        <f t="shared" si="0"/>
        <v>3283</v>
      </c>
      <c r="G19" s="203">
        <f t="shared" si="0"/>
        <v>-3501</v>
      </c>
      <c r="H19" s="203">
        <f t="shared" si="0"/>
        <v>31659</v>
      </c>
      <c r="I19" s="203">
        <f t="shared" si="0"/>
        <v>35160</v>
      </c>
      <c r="J19" s="203">
        <f t="shared" si="0"/>
        <v>3334</v>
      </c>
      <c r="K19" s="205">
        <f t="shared" si="0"/>
        <v>1146</v>
      </c>
    </row>
    <row r="20" spans="2:11" ht="27" customHeight="1" hidden="1">
      <c r="B20" s="276" t="s">
        <v>269</v>
      </c>
      <c r="C20" s="203">
        <f>D20+G20</f>
        <v>216</v>
      </c>
      <c r="D20" s="229">
        <f>(E20-F20)</f>
        <v>357</v>
      </c>
      <c r="E20" s="203">
        <v>1216</v>
      </c>
      <c r="F20" s="203">
        <v>859</v>
      </c>
      <c r="G20" s="203">
        <f>(H20-I20)</f>
        <v>-141</v>
      </c>
      <c r="H20" s="203">
        <v>10865</v>
      </c>
      <c r="I20" s="203">
        <v>11006</v>
      </c>
      <c r="J20" s="203">
        <v>849</v>
      </c>
      <c r="K20" s="205">
        <v>269</v>
      </c>
    </row>
    <row r="21" spans="2:11" ht="27" customHeight="1" hidden="1">
      <c r="B21" s="276" t="s">
        <v>1</v>
      </c>
      <c r="C21" s="203">
        <f>D21+G21</f>
        <v>-865</v>
      </c>
      <c r="D21" s="229">
        <f>(E21-F21)</f>
        <v>457</v>
      </c>
      <c r="E21" s="203">
        <v>1240</v>
      </c>
      <c r="F21" s="203">
        <v>783</v>
      </c>
      <c r="G21" s="203">
        <f>(H21-I21)</f>
        <v>-1322</v>
      </c>
      <c r="H21" s="203">
        <v>6881</v>
      </c>
      <c r="I21" s="203">
        <v>8203</v>
      </c>
      <c r="J21" s="203">
        <v>806</v>
      </c>
      <c r="K21" s="205">
        <v>272</v>
      </c>
    </row>
    <row r="22" spans="2:11" ht="27" customHeight="1" hidden="1">
      <c r="B22" s="276" t="s">
        <v>2</v>
      </c>
      <c r="C22" s="203">
        <f>D22+G22</f>
        <v>-697</v>
      </c>
      <c r="D22" s="229">
        <f>(E22-F22)</f>
        <v>429</v>
      </c>
      <c r="E22" s="203">
        <v>1276</v>
      </c>
      <c r="F22" s="203">
        <v>847</v>
      </c>
      <c r="G22" s="203">
        <f>(H22-I22)</f>
        <v>-1126</v>
      </c>
      <c r="H22" s="203">
        <v>8290</v>
      </c>
      <c r="I22" s="203">
        <v>9416</v>
      </c>
      <c r="J22" s="203">
        <v>672</v>
      </c>
      <c r="K22" s="205">
        <v>320</v>
      </c>
    </row>
    <row r="23" spans="2:11" ht="27" customHeight="1" hidden="1">
      <c r="B23" s="276" t="s">
        <v>270</v>
      </c>
      <c r="C23" s="203">
        <f>D23+G23</f>
        <v>-346</v>
      </c>
      <c r="D23" s="229">
        <f>(E23-F23)</f>
        <v>566</v>
      </c>
      <c r="E23" s="203">
        <v>1360</v>
      </c>
      <c r="F23" s="203">
        <v>794</v>
      </c>
      <c r="G23" s="203">
        <f>(H23-I23)</f>
        <v>-912</v>
      </c>
      <c r="H23" s="203">
        <v>5623</v>
      </c>
      <c r="I23" s="203">
        <v>6535</v>
      </c>
      <c r="J23" s="203">
        <v>1007</v>
      </c>
      <c r="K23" s="205">
        <v>285</v>
      </c>
    </row>
    <row r="24" spans="2:11" ht="24.75" customHeight="1" hidden="1">
      <c r="B24" s="277"/>
      <c r="C24" s="177"/>
      <c r="D24" s="211"/>
      <c r="E24" s="211"/>
      <c r="F24" s="211"/>
      <c r="G24" s="211"/>
      <c r="H24" s="211"/>
      <c r="I24" s="203"/>
      <c r="J24" s="211"/>
      <c r="K24" s="211"/>
    </row>
    <row r="25" spans="2:11" ht="27" customHeight="1" hidden="1">
      <c r="B25" s="290" t="s">
        <v>0</v>
      </c>
      <c r="C25" s="179">
        <f aca="true" t="shared" si="1" ref="C25:K25">SUM(C26:C37)</f>
        <v>-822</v>
      </c>
      <c r="D25" s="289">
        <f t="shared" si="1"/>
        <v>1597</v>
      </c>
      <c r="E25" s="289">
        <f t="shared" si="1"/>
        <v>4701</v>
      </c>
      <c r="F25" s="289">
        <f t="shared" si="1"/>
        <v>3104</v>
      </c>
      <c r="G25" s="179">
        <f t="shared" si="1"/>
        <v>-2419</v>
      </c>
      <c r="H25" s="289">
        <f t="shared" si="1"/>
        <v>24068</v>
      </c>
      <c r="I25" s="289">
        <f t="shared" si="1"/>
        <v>26487</v>
      </c>
      <c r="J25" s="289">
        <f t="shared" si="1"/>
        <v>3237</v>
      </c>
      <c r="K25" s="289">
        <f t="shared" si="1"/>
        <v>1147</v>
      </c>
    </row>
    <row r="26" spans="2:11" ht="27" customHeight="1" hidden="1">
      <c r="B26" s="291" t="s">
        <v>277</v>
      </c>
      <c r="C26" s="179">
        <f aca="true" t="shared" si="2" ref="C26:C50">SUM(D26,G26)</f>
        <v>12</v>
      </c>
      <c r="D26" s="289">
        <f aca="true" t="shared" si="3" ref="D26:D37">E26-F26</f>
        <v>157</v>
      </c>
      <c r="E26" s="289">
        <v>403</v>
      </c>
      <c r="F26" s="289">
        <v>246</v>
      </c>
      <c r="G26" s="179">
        <f aca="true" t="shared" si="4" ref="G26:G37">H26-I26</f>
        <v>-145</v>
      </c>
      <c r="H26" s="289">
        <v>1932</v>
      </c>
      <c r="I26" s="289">
        <v>2077</v>
      </c>
      <c r="J26" s="289">
        <v>356</v>
      </c>
      <c r="K26" s="289">
        <v>74</v>
      </c>
    </row>
    <row r="27" spans="2:11" ht="27" customHeight="1" hidden="1">
      <c r="B27" s="291" t="s">
        <v>278</v>
      </c>
      <c r="C27" s="179">
        <f t="shared" si="2"/>
        <v>-130</v>
      </c>
      <c r="D27" s="289">
        <f t="shared" si="3"/>
        <v>85</v>
      </c>
      <c r="E27" s="289">
        <v>376</v>
      </c>
      <c r="F27" s="289">
        <v>291</v>
      </c>
      <c r="G27" s="179">
        <f t="shared" si="4"/>
        <v>-215</v>
      </c>
      <c r="H27" s="289">
        <v>2084</v>
      </c>
      <c r="I27" s="289">
        <v>2299</v>
      </c>
      <c r="J27" s="289">
        <v>201</v>
      </c>
      <c r="K27" s="289">
        <v>80</v>
      </c>
    </row>
    <row r="28" spans="2:11" ht="27" customHeight="1" hidden="1">
      <c r="B28" s="281" t="s">
        <v>279</v>
      </c>
      <c r="C28" s="179">
        <f t="shared" si="2"/>
        <v>-35</v>
      </c>
      <c r="D28" s="289">
        <f t="shared" si="3"/>
        <v>147</v>
      </c>
      <c r="E28" s="289">
        <v>414</v>
      </c>
      <c r="F28" s="289">
        <v>267</v>
      </c>
      <c r="G28" s="179">
        <f t="shared" si="4"/>
        <v>-182</v>
      </c>
      <c r="H28" s="289">
        <v>1893</v>
      </c>
      <c r="I28" s="289">
        <v>2075</v>
      </c>
      <c r="J28" s="289">
        <v>231</v>
      </c>
      <c r="K28" s="289">
        <v>94</v>
      </c>
    </row>
    <row r="29" spans="2:11" ht="27" customHeight="1" hidden="1">
      <c r="B29" s="281" t="s">
        <v>280</v>
      </c>
      <c r="C29" s="179">
        <f t="shared" si="2"/>
        <v>-157</v>
      </c>
      <c r="D29" s="289">
        <f t="shared" si="3"/>
        <v>57</v>
      </c>
      <c r="E29" s="289">
        <v>350</v>
      </c>
      <c r="F29" s="289">
        <v>293</v>
      </c>
      <c r="G29" s="179">
        <f t="shared" si="4"/>
        <v>-214</v>
      </c>
      <c r="H29" s="289">
        <v>1753</v>
      </c>
      <c r="I29" s="289">
        <v>1967</v>
      </c>
      <c r="J29" s="289">
        <v>275</v>
      </c>
      <c r="K29" s="289">
        <v>94</v>
      </c>
    </row>
    <row r="30" spans="2:11" ht="27" customHeight="1" hidden="1">
      <c r="B30" s="281" t="s">
        <v>281</v>
      </c>
      <c r="C30" s="179">
        <f t="shared" si="2"/>
        <v>-133</v>
      </c>
      <c r="D30" s="289">
        <f t="shared" si="3"/>
        <v>66</v>
      </c>
      <c r="E30" s="289">
        <v>347</v>
      </c>
      <c r="F30" s="289">
        <v>281</v>
      </c>
      <c r="G30" s="179">
        <f t="shared" si="4"/>
        <v>-199</v>
      </c>
      <c r="H30" s="289">
        <v>2117</v>
      </c>
      <c r="I30" s="289">
        <v>2316</v>
      </c>
      <c r="J30" s="289">
        <v>286</v>
      </c>
      <c r="K30" s="289">
        <v>91</v>
      </c>
    </row>
    <row r="31" spans="2:11" ht="27" customHeight="1" hidden="1">
      <c r="B31" s="281" t="s">
        <v>282</v>
      </c>
      <c r="C31" s="179">
        <f t="shared" si="2"/>
        <v>-58</v>
      </c>
      <c r="D31" s="289">
        <f t="shared" si="3"/>
        <v>148</v>
      </c>
      <c r="E31" s="289">
        <v>395</v>
      </c>
      <c r="F31" s="289">
        <v>247</v>
      </c>
      <c r="G31" s="179">
        <f t="shared" si="4"/>
        <v>-206</v>
      </c>
      <c r="H31" s="289">
        <v>2091</v>
      </c>
      <c r="I31" s="289">
        <v>2297</v>
      </c>
      <c r="J31" s="289">
        <v>229</v>
      </c>
      <c r="K31" s="289">
        <v>89</v>
      </c>
    </row>
    <row r="32" spans="2:11" ht="27" customHeight="1" hidden="1">
      <c r="B32" s="281" t="s">
        <v>283</v>
      </c>
      <c r="C32" s="179">
        <f t="shared" si="2"/>
        <v>-148</v>
      </c>
      <c r="D32" s="289">
        <f t="shared" si="3"/>
        <v>140</v>
      </c>
      <c r="E32" s="289">
        <v>408</v>
      </c>
      <c r="F32" s="289">
        <v>268</v>
      </c>
      <c r="G32" s="179">
        <f t="shared" si="4"/>
        <v>-288</v>
      </c>
      <c r="H32" s="289">
        <v>2168</v>
      </c>
      <c r="I32" s="289">
        <v>2456</v>
      </c>
      <c r="J32" s="289">
        <v>226</v>
      </c>
      <c r="K32" s="289">
        <v>116</v>
      </c>
    </row>
    <row r="33" spans="2:11" ht="27" customHeight="1" hidden="1">
      <c r="B33" s="281" t="s">
        <v>284</v>
      </c>
      <c r="C33" s="179">
        <f t="shared" si="2"/>
        <v>-7</v>
      </c>
      <c r="D33" s="289">
        <f t="shared" si="3"/>
        <v>149</v>
      </c>
      <c r="E33" s="289">
        <v>375</v>
      </c>
      <c r="F33" s="289">
        <v>226</v>
      </c>
      <c r="G33" s="179">
        <f t="shared" si="4"/>
        <v>-156</v>
      </c>
      <c r="H33" s="289">
        <v>2286</v>
      </c>
      <c r="I33" s="289">
        <v>2442</v>
      </c>
      <c r="J33" s="289">
        <v>148</v>
      </c>
      <c r="K33" s="289">
        <v>101</v>
      </c>
    </row>
    <row r="34" spans="2:11" ht="27" customHeight="1" hidden="1">
      <c r="B34" s="281" t="s">
        <v>285</v>
      </c>
      <c r="C34" s="179">
        <f t="shared" si="2"/>
        <v>-126</v>
      </c>
      <c r="D34" s="289">
        <f t="shared" si="3"/>
        <v>145</v>
      </c>
      <c r="E34" s="289">
        <v>392</v>
      </c>
      <c r="F34" s="289">
        <v>247</v>
      </c>
      <c r="G34" s="179">
        <f t="shared" si="4"/>
        <v>-271</v>
      </c>
      <c r="H34" s="289">
        <v>2283</v>
      </c>
      <c r="I34" s="289">
        <v>2554</v>
      </c>
      <c r="J34" s="289">
        <v>263</v>
      </c>
      <c r="K34" s="289">
        <v>102</v>
      </c>
    </row>
    <row r="35" spans="2:11" ht="27" customHeight="1" hidden="1">
      <c r="B35" s="281" t="s">
        <v>286</v>
      </c>
      <c r="C35" s="179">
        <f t="shared" si="2"/>
        <v>-15</v>
      </c>
      <c r="D35" s="289">
        <f t="shared" si="3"/>
        <v>154</v>
      </c>
      <c r="E35" s="289">
        <v>415</v>
      </c>
      <c r="F35" s="289">
        <v>261</v>
      </c>
      <c r="G35" s="179">
        <f t="shared" si="4"/>
        <v>-169</v>
      </c>
      <c r="H35" s="289">
        <v>1857</v>
      </c>
      <c r="I35" s="289">
        <v>2026</v>
      </c>
      <c r="J35" s="289">
        <v>295</v>
      </c>
      <c r="K35" s="289">
        <v>94</v>
      </c>
    </row>
    <row r="36" spans="2:11" ht="27" customHeight="1" hidden="1">
      <c r="B36" s="281" t="s">
        <v>287</v>
      </c>
      <c r="C36" s="179">
        <f t="shared" si="2"/>
        <v>18</v>
      </c>
      <c r="D36" s="289">
        <f t="shared" si="3"/>
        <v>194</v>
      </c>
      <c r="E36" s="289">
        <v>413</v>
      </c>
      <c r="F36" s="289">
        <v>219</v>
      </c>
      <c r="G36" s="179">
        <f t="shared" si="4"/>
        <v>-176</v>
      </c>
      <c r="H36" s="289">
        <v>1603</v>
      </c>
      <c r="I36" s="289">
        <v>1779</v>
      </c>
      <c r="J36" s="289">
        <v>291</v>
      </c>
      <c r="K36" s="289">
        <v>118</v>
      </c>
    </row>
    <row r="37" spans="2:11" ht="27" customHeight="1" hidden="1">
      <c r="B37" s="281" t="s">
        <v>288</v>
      </c>
      <c r="C37" s="179">
        <f t="shared" si="2"/>
        <v>-43</v>
      </c>
      <c r="D37" s="289">
        <f t="shared" si="3"/>
        <v>155</v>
      </c>
      <c r="E37" s="289">
        <v>413</v>
      </c>
      <c r="F37" s="289">
        <v>258</v>
      </c>
      <c r="G37" s="179">
        <f t="shared" si="4"/>
        <v>-198</v>
      </c>
      <c r="H37" s="289">
        <v>2001</v>
      </c>
      <c r="I37" s="289">
        <v>2199</v>
      </c>
      <c r="J37" s="289">
        <v>436</v>
      </c>
      <c r="K37" s="289">
        <v>94</v>
      </c>
    </row>
    <row r="38" spans="2:11" ht="34.5" customHeight="1" hidden="1">
      <c r="B38" s="282" t="s">
        <v>289</v>
      </c>
      <c r="C38" s="185">
        <f t="shared" si="2"/>
        <v>-999</v>
      </c>
      <c r="D38" s="179">
        <f aca="true" t="shared" si="5" ref="D38:K38">SUM(D39:D50)</f>
        <v>1267</v>
      </c>
      <c r="E38" s="179">
        <f t="shared" si="5"/>
        <v>4428</v>
      </c>
      <c r="F38" s="179">
        <f t="shared" si="5"/>
        <v>3161</v>
      </c>
      <c r="G38" s="179">
        <f t="shared" si="5"/>
        <v>-2266</v>
      </c>
      <c r="H38" s="179">
        <f t="shared" si="5"/>
        <v>23748</v>
      </c>
      <c r="I38" s="179">
        <f t="shared" si="5"/>
        <v>26014</v>
      </c>
      <c r="J38" s="208">
        <f t="shared" si="5"/>
        <v>2597</v>
      </c>
      <c r="K38" s="208">
        <f t="shared" si="5"/>
        <v>1135</v>
      </c>
    </row>
    <row r="39" spans="2:11" ht="27" customHeight="1" hidden="1">
      <c r="B39" s="281" t="s">
        <v>435</v>
      </c>
      <c r="C39" s="185">
        <f t="shared" si="2"/>
        <v>-70</v>
      </c>
      <c r="D39" s="179">
        <f aca="true" t="shared" si="6" ref="D39:D50">E39-F39</f>
        <v>72</v>
      </c>
      <c r="E39" s="179">
        <v>349</v>
      </c>
      <c r="F39" s="179">
        <v>277</v>
      </c>
      <c r="G39" s="179">
        <f aca="true" t="shared" si="7" ref="G39:G50">H39-I39</f>
        <v>-142</v>
      </c>
      <c r="H39" s="179">
        <v>1597</v>
      </c>
      <c r="I39" s="179">
        <v>1739</v>
      </c>
      <c r="J39" s="179">
        <v>410</v>
      </c>
      <c r="K39" s="208">
        <v>63</v>
      </c>
    </row>
    <row r="40" spans="2:11" ht="27" customHeight="1" hidden="1">
      <c r="B40" s="283" t="s">
        <v>75</v>
      </c>
      <c r="C40" s="185">
        <f t="shared" si="2"/>
        <v>-285</v>
      </c>
      <c r="D40" s="179">
        <f t="shared" si="6"/>
        <v>50</v>
      </c>
      <c r="E40" s="179">
        <v>347</v>
      </c>
      <c r="F40" s="179">
        <v>297</v>
      </c>
      <c r="G40" s="179">
        <f t="shared" si="7"/>
        <v>-335</v>
      </c>
      <c r="H40" s="179">
        <v>2118</v>
      </c>
      <c r="I40" s="179">
        <v>2453</v>
      </c>
      <c r="J40" s="179">
        <v>266</v>
      </c>
      <c r="K40" s="208">
        <v>90</v>
      </c>
    </row>
    <row r="41" spans="2:11" ht="27" customHeight="1" hidden="1">
      <c r="B41" s="283" t="s">
        <v>12</v>
      </c>
      <c r="C41" s="179">
        <f t="shared" si="2"/>
        <v>-172</v>
      </c>
      <c r="D41" s="179">
        <f t="shared" si="6"/>
        <v>83</v>
      </c>
      <c r="E41" s="179">
        <v>399</v>
      </c>
      <c r="F41" s="179">
        <v>316</v>
      </c>
      <c r="G41" s="179">
        <f t="shared" si="7"/>
        <v>-255</v>
      </c>
      <c r="H41" s="179">
        <v>1687</v>
      </c>
      <c r="I41" s="179">
        <v>1942</v>
      </c>
      <c r="J41" s="179">
        <v>218</v>
      </c>
      <c r="K41" s="208">
        <v>111</v>
      </c>
    </row>
    <row r="42" spans="2:11" ht="34.5" customHeight="1" hidden="1">
      <c r="B42" s="193" t="s">
        <v>290</v>
      </c>
      <c r="C42" s="179">
        <f t="shared" si="2"/>
        <v>-144</v>
      </c>
      <c r="D42" s="179">
        <f t="shared" si="6"/>
        <v>77</v>
      </c>
      <c r="E42" s="179">
        <v>331</v>
      </c>
      <c r="F42" s="179">
        <v>254</v>
      </c>
      <c r="G42" s="179">
        <f t="shared" si="7"/>
        <v>-221</v>
      </c>
      <c r="H42" s="179">
        <v>1985</v>
      </c>
      <c r="I42" s="179">
        <v>2206</v>
      </c>
      <c r="J42" s="179">
        <v>149</v>
      </c>
      <c r="K42" s="208">
        <v>93</v>
      </c>
    </row>
    <row r="43" spans="2:11" ht="34.5" customHeight="1" hidden="1">
      <c r="B43" s="193" t="s">
        <v>77</v>
      </c>
      <c r="C43" s="179">
        <f t="shared" si="2"/>
        <v>-137</v>
      </c>
      <c r="D43" s="179">
        <f t="shared" si="6"/>
        <v>68</v>
      </c>
      <c r="E43" s="179">
        <v>326</v>
      </c>
      <c r="F43" s="179">
        <v>258</v>
      </c>
      <c r="G43" s="179">
        <f t="shared" si="7"/>
        <v>-205</v>
      </c>
      <c r="H43" s="179">
        <v>2026</v>
      </c>
      <c r="I43" s="179">
        <v>2231</v>
      </c>
      <c r="J43" s="179">
        <v>221</v>
      </c>
      <c r="K43" s="208">
        <v>93</v>
      </c>
    </row>
    <row r="44" spans="2:11" ht="34.5" customHeight="1" hidden="1">
      <c r="B44" s="193" t="s">
        <v>78</v>
      </c>
      <c r="C44" s="179">
        <f t="shared" si="2"/>
        <v>-164</v>
      </c>
      <c r="D44" s="179">
        <f t="shared" si="6"/>
        <v>92</v>
      </c>
      <c r="E44" s="179">
        <v>352</v>
      </c>
      <c r="F44" s="179">
        <v>260</v>
      </c>
      <c r="G44" s="179">
        <f t="shared" si="7"/>
        <v>-256</v>
      </c>
      <c r="H44" s="179">
        <v>2220</v>
      </c>
      <c r="I44" s="179">
        <v>2476</v>
      </c>
      <c r="J44" s="179">
        <v>167</v>
      </c>
      <c r="K44" s="208">
        <v>97</v>
      </c>
    </row>
    <row r="45" spans="2:11" ht="34.5" customHeight="1" hidden="1">
      <c r="B45" s="193" t="s">
        <v>79</v>
      </c>
      <c r="C45" s="179">
        <f t="shared" si="2"/>
        <v>-28</v>
      </c>
      <c r="D45" s="179">
        <f t="shared" si="6"/>
        <v>110</v>
      </c>
      <c r="E45" s="179">
        <v>373</v>
      </c>
      <c r="F45" s="179">
        <v>263</v>
      </c>
      <c r="G45" s="179">
        <f t="shared" si="7"/>
        <v>-138</v>
      </c>
      <c r="H45" s="179">
        <v>2188</v>
      </c>
      <c r="I45" s="179">
        <v>2326</v>
      </c>
      <c r="J45" s="179">
        <v>181</v>
      </c>
      <c r="K45" s="208">
        <v>86</v>
      </c>
    </row>
    <row r="46" spans="2:11" ht="34.5" customHeight="1" hidden="1">
      <c r="B46" s="193" t="s">
        <v>13</v>
      </c>
      <c r="C46" s="179">
        <f t="shared" si="2"/>
        <v>-36</v>
      </c>
      <c r="D46" s="179">
        <f t="shared" si="6"/>
        <v>109</v>
      </c>
      <c r="E46" s="179">
        <v>374</v>
      </c>
      <c r="F46" s="179">
        <v>265</v>
      </c>
      <c r="G46" s="179">
        <f t="shared" si="7"/>
        <v>-145</v>
      </c>
      <c r="H46" s="179">
        <v>2488</v>
      </c>
      <c r="I46" s="179">
        <v>2633</v>
      </c>
      <c r="J46" s="179">
        <v>186</v>
      </c>
      <c r="K46" s="208">
        <v>106</v>
      </c>
    </row>
    <row r="47" spans="2:11" ht="34.5" customHeight="1" hidden="1">
      <c r="B47" s="193" t="s">
        <v>80</v>
      </c>
      <c r="C47" s="179">
        <f t="shared" si="2"/>
        <v>-17</v>
      </c>
      <c r="D47" s="179">
        <f t="shared" si="6"/>
        <v>128</v>
      </c>
      <c r="E47" s="179">
        <v>359</v>
      </c>
      <c r="F47" s="179">
        <v>231</v>
      </c>
      <c r="G47" s="179">
        <f t="shared" si="7"/>
        <v>-145</v>
      </c>
      <c r="H47" s="179">
        <v>2252</v>
      </c>
      <c r="I47" s="179">
        <v>2397</v>
      </c>
      <c r="J47" s="179">
        <v>127</v>
      </c>
      <c r="K47" s="208">
        <v>112</v>
      </c>
    </row>
    <row r="48" spans="2:11" ht="34.5" customHeight="1" hidden="1">
      <c r="B48" s="193" t="s">
        <v>81</v>
      </c>
      <c r="C48" s="179">
        <f t="shared" si="2"/>
        <v>8</v>
      </c>
      <c r="D48" s="179">
        <f t="shared" si="6"/>
        <v>128</v>
      </c>
      <c r="E48" s="179">
        <v>374</v>
      </c>
      <c r="F48" s="179">
        <v>246</v>
      </c>
      <c r="G48" s="179">
        <f t="shared" si="7"/>
        <v>-120</v>
      </c>
      <c r="H48" s="179">
        <v>1690</v>
      </c>
      <c r="I48" s="179">
        <v>1810</v>
      </c>
      <c r="J48" s="179">
        <v>192</v>
      </c>
      <c r="K48" s="208">
        <v>110</v>
      </c>
    </row>
    <row r="49" spans="2:11" ht="34.5" customHeight="1" hidden="1">
      <c r="B49" s="193" t="s">
        <v>82</v>
      </c>
      <c r="C49" s="179">
        <f t="shared" si="2"/>
        <v>31</v>
      </c>
      <c r="D49" s="179">
        <f t="shared" si="6"/>
        <v>225</v>
      </c>
      <c r="E49" s="179">
        <v>461</v>
      </c>
      <c r="F49" s="179">
        <v>236</v>
      </c>
      <c r="G49" s="179">
        <f t="shared" si="7"/>
        <v>-194</v>
      </c>
      <c r="H49" s="179">
        <v>1478</v>
      </c>
      <c r="I49" s="179">
        <v>1672</v>
      </c>
      <c r="J49" s="179">
        <v>230</v>
      </c>
      <c r="K49" s="208">
        <v>79</v>
      </c>
    </row>
    <row r="50" spans="2:11" ht="34.5" customHeight="1" hidden="1">
      <c r="B50" s="193" t="s">
        <v>83</v>
      </c>
      <c r="C50" s="185">
        <f t="shared" si="2"/>
        <v>15</v>
      </c>
      <c r="D50" s="179">
        <f t="shared" si="6"/>
        <v>125</v>
      </c>
      <c r="E50" s="179">
        <v>383</v>
      </c>
      <c r="F50" s="179">
        <v>258</v>
      </c>
      <c r="G50" s="179">
        <f t="shared" si="7"/>
        <v>-110</v>
      </c>
      <c r="H50" s="179">
        <v>2019</v>
      </c>
      <c r="I50" s="179">
        <v>2129</v>
      </c>
      <c r="J50" s="179">
        <v>250</v>
      </c>
      <c r="K50" s="208">
        <v>95</v>
      </c>
    </row>
    <row r="51" spans="2:11" ht="34.5" customHeight="1" hidden="1">
      <c r="B51" s="282" t="s">
        <v>519</v>
      </c>
      <c r="C51" s="185">
        <f aca="true" t="shared" si="8" ref="C51:K51">SUM(C52:C63)</f>
        <v>-700</v>
      </c>
      <c r="D51" s="179">
        <f t="shared" si="8"/>
        <v>877</v>
      </c>
      <c r="E51" s="179">
        <f t="shared" si="8"/>
        <v>4098</v>
      </c>
      <c r="F51" s="179">
        <f t="shared" si="8"/>
        <v>3221</v>
      </c>
      <c r="G51" s="179">
        <f t="shared" si="8"/>
        <v>-1577</v>
      </c>
      <c r="H51" s="179">
        <f t="shared" si="8"/>
        <v>27389</v>
      </c>
      <c r="I51" s="179">
        <f t="shared" si="8"/>
        <v>28966</v>
      </c>
      <c r="J51" s="179">
        <f t="shared" si="8"/>
        <v>2636</v>
      </c>
      <c r="K51" s="232">
        <f t="shared" si="8"/>
        <v>1149</v>
      </c>
    </row>
    <row r="52" spans="2:11" ht="34.5" customHeight="1" hidden="1">
      <c r="B52" s="193" t="s">
        <v>520</v>
      </c>
      <c r="C52" s="185">
        <f aca="true" t="shared" si="9" ref="C52:C63">SUM(D52,G52)</f>
        <v>-121</v>
      </c>
      <c r="D52" s="179">
        <f aca="true" t="shared" si="10" ref="D52:D63">E52-F52</f>
        <v>53</v>
      </c>
      <c r="E52" s="179">
        <v>349</v>
      </c>
      <c r="F52" s="179">
        <v>296</v>
      </c>
      <c r="G52" s="179">
        <f aca="true" t="shared" si="11" ref="G52:G63">H52-I52</f>
        <v>-174</v>
      </c>
      <c r="H52" s="179">
        <v>1713</v>
      </c>
      <c r="I52" s="179">
        <v>1887</v>
      </c>
      <c r="J52" s="179">
        <v>278</v>
      </c>
      <c r="K52" s="208">
        <v>77</v>
      </c>
    </row>
    <row r="53" spans="2:11" ht="34.5" customHeight="1" hidden="1">
      <c r="B53" s="193" t="s">
        <v>86</v>
      </c>
      <c r="C53" s="185">
        <f t="shared" si="9"/>
        <v>-117</v>
      </c>
      <c r="D53" s="179">
        <f t="shared" si="10"/>
        <v>48</v>
      </c>
      <c r="E53" s="179">
        <v>278</v>
      </c>
      <c r="F53" s="179">
        <v>230</v>
      </c>
      <c r="G53" s="179">
        <f t="shared" si="11"/>
        <v>-165</v>
      </c>
      <c r="H53" s="179">
        <v>1461</v>
      </c>
      <c r="I53" s="179">
        <v>1626</v>
      </c>
      <c r="J53" s="179">
        <v>169</v>
      </c>
      <c r="K53" s="208">
        <v>66</v>
      </c>
    </row>
    <row r="54" spans="2:11" ht="34.5" customHeight="1" hidden="1">
      <c r="B54" s="193" t="s">
        <v>87</v>
      </c>
      <c r="C54" s="185">
        <f t="shared" si="9"/>
        <v>-70</v>
      </c>
      <c r="D54" s="179">
        <f t="shared" si="10"/>
        <v>72</v>
      </c>
      <c r="E54" s="179">
        <v>381</v>
      </c>
      <c r="F54" s="179">
        <v>309</v>
      </c>
      <c r="G54" s="179">
        <f t="shared" si="11"/>
        <v>-142</v>
      </c>
      <c r="H54" s="179">
        <v>2349</v>
      </c>
      <c r="I54" s="179">
        <v>2491</v>
      </c>
      <c r="J54" s="179">
        <v>235</v>
      </c>
      <c r="K54" s="208">
        <v>102</v>
      </c>
    </row>
    <row r="55" spans="2:11" ht="34.5" customHeight="1" hidden="1">
      <c r="B55" s="193" t="s">
        <v>290</v>
      </c>
      <c r="C55" s="185">
        <f t="shared" si="9"/>
        <v>-99</v>
      </c>
      <c r="D55" s="179">
        <f t="shared" si="10"/>
        <v>66</v>
      </c>
      <c r="E55" s="179">
        <v>310</v>
      </c>
      <c r="F55" s="179">
        <v>244</v>
      </c>
      <c r="G55" s="179">
        <f t="shared" si="11"/>
        <v>-165</v>
      </c>
      <c r="H55" s="179">
        <v>1931</v>
      </c>
      <c r="I55" s="179">
        <v>2096</v>
      </c>
      <c r="J55" s="179">
        <v>207</v>
      </c>
      <c r="K55" s="208">
        <v>108</v>
      </c>
    </row>
    <row r="56" spans="2:11" ht="34.5" customHeight="1" hidden="1">
      <c r="B56" s="193" t="s">
        <v>77</v>
      </c>
      <c r="C56" s="185">
        <f t="shared" si="9"/>
        <v>-134</v>
      </c>
      <c r="D56" s="179">
        <f t="shared" si="10"/>
        <v>40</v>
      </c>
      <c r="E56" s="179">
        <v>345</v>
      </c>
      <c r="F56" s="179">
        <v>305</v>
      </c>
      <c r="G56" s="179">
        <f t="shared" si="11"/>
        <v>-174</v>
      </c>
      <c r="H56" s="179">
        <v>2602</v>
      </c>
      <c r="I56" s="179">
        <v>2776</v>
      </c>
      <c r="J56" s="179">
        <v>237</v>
      </c>
      <c r="K56" s="208">
        <v>85</v>
      </c>
    </row>
    <row r="57" spans="2:11" ht="34.5" customHeight="1" hidden="1">
      <c r="B57" s="193" t="s">
        <v>78</v>
      </c>
      <c r="C57" s="179">
        <f t="shared" si="9"/>
        <v>-50</v>
      </c>
      <c r="D57" s="179">
        <f t="shared" si="10"/>
        <v>93</v>
      </c>
      <c r="E57" s="179">
        <v>363</v>
      </c>
      <c r="F57" s="179">
        <v>270</v>
      </c>
      <c r="G57" s="179">
        <f t="shared" si="11"/>
        <v>-143</v>
      </c>
      <c r="H57" s="179">
        <v>3519</v>
      </c>
      <c r="I57" s="179">
        <v>3662</v>
      </c>
      <c r="J57" s="179">
        <v>193</v>
      </c>
      <c r="K57" s="208">
        <v>89</v>
      </c>
    </row>
    <row r="58" spans="2:11" ht="34.5" customHeight="1" hidden="1">
      <c r="B58" s="193" t="s">
        <v>79</v>
      </c>
      <c r="C58" s="179">
        <f t="shared" si="9"/>
        <v>-23</v>
      </c>
      <c r="D58" s="179">
        <f t="shared" si="10"/>
        <v>101</v>
      </c>
      <c r="E58" s="179">
        <v>322</v>
      </c>
      <c r="F58" s="179">
        <v>221</v>
      </c>
      <c r="G58" s="179">
        <f t="shared" si="11"/>
        <v>-124</v>
      </c>
      <c r="H58" s="179">
        <v>2893</v>
      </c>
      <c r="I58" s="179">
        <v>3017</v>
      </c>
      <c r="J58" s="179">
        <v>217</v>
      </c>
      <c r="K58" s="208">
        <v>95</v>
      </c>
    </row>
    <row r="59" spans="2:11" ht="34.5" customHeight="1" hidden="1">
      <c r="B59" s="193" t="s">
        <v>13</v>
      </c>
      <c r="C59" s="179">
        <f t="shared" si="9"/>
        <v>-167</v>
      </c>
      <c r="D59" s="179">
        <f t="shared" si="10"/>
        <v>59</v>
      </c>
      <c r="E59" s="179">
        <v>340</v>
      </c>
      <c r="F59" s="179">
        <v>281</v>
      </c>
      <c r="G59" s="179">
        <f t="shared" si="11"/>
        <v>-226</v>
      </c>
      <c r="H59" s="179">
        <v>2705</v>
      </c>
      <c r="I59" s="179">
        <v>2931</v>
      </c>
      <c r="J59" s="179">
        <v>161</v>
      </c>
      <c r="K59" s="208">
        <v>108</v>
      </c>
    </row>
    <row r="60" spans="2:11" ht="34.5" customHeight="1" hidden="1">
      <c r="B60" s="193" t="s">
        <v>80</v>
      </c>
      <c r="C60" s="185">
        <f t="shared" si="9"/>
        <v>-38</v>
      </c>
      <c r="D60" s="179">
        <f t="shared" si="10"/>
        <v>73</v>
      </c>
      <c r="E60" s="179">
        <v>350</v>
      </c>
      <c r="F60" s="179">
        <v>277</v>
      </c>
      <c r="G60" s="179">
        <f t="shared" si="11"/>
        <v>-111</v>
      </c>
      <c r="H60" s="179">
        <v>2265</v>
      </c>
      <c r="I60" s="179">
        <v>2376</v>
      </c>
      <c r="J60" s="179">
        <v>160</v>
      </c>
      <c r="K60" s="208">
        <v>117</v>
      </c>
    </row>
    <row r="61" spans="2:11" ht="34.5" customHeight="1" hidden="1">
      <c r="B61" s="193" t="s">
        <v>81</v>
      </c>
      <c r="C61" s="179">
        <f t="shared" si="9"/>
        <v>33</v>
      </c>
      <c r="D61" s="179">
        <f t="shared" si="10"/>
        <v>84</v>
      </c>
      <c r="E61" s="179">
        <v>340</v>
      </c>
      <c r="F61" s="179">
        <v>256</v>
      </c>
      <c r="G61" s="179">
        <f t="shared" si="11"/>
        <v>-51</v>
      </c>
      <c r="H61" s="179">
        <v>1588</v>
      </c>
      <c r="I61" s="179">
        <v>1639</v>
      </c>
      <c r="J61" s="179">
        <v>231</v>
      </c>
      <c r="K61" s="208">
        <v>107</v>
      </c>
    </row>
    <row r="62" spans="2:11" ht="34.5" customHeight="1" hidden="1">
      <c r="B62" s="193" t="s">
        <v>82</v>
      </c>
      <c r="C62" s="179">
        <f t="shared" si="9"/>
        <v>63</v>
      </c>
      <c r="D62" s="179">
        <f t="shared" si="10"/>
        <v>89</v>
      </c>
      <c r="E62" s="179">
        <v>350</v>
      </c>
      <c r="F62" s="179">
        <v>261</v>
      </c>
      <c r="G62" s="179">
        <f t="shared" si="11"/>
        <v>-26</v>
      </c>
      <c r="H62" s="179">
        <v>1549</v>
      </c>
      <c r="I62" s="179">
        <v>1575</v>
      </c>
      <c r="J62" s="179">
        <v>261</v>
      </c>
      <c r="K62" s="208">
        <v>103</v>
      </c>
    </row>
    <row r="63" spans="2:11" ht="34.5" customHeight="1" hidden="1">
      <c r="B63" s="193" t="s">
        <v>83</v>
      </c>
      <c r="C63" s="179">
        <f t="shared" si="9"/>
        <v>23</v>
      </c>
      <c r="D63" s="179">
        <f t="shared" si="10"/>
        <v>99</v>
      </c>
      <c r="E63" s="179">
        <v>370</v>
      </c>
      <c r="F63" s="179">
        <v>271</v>
      </c>
      <c r="G63" s="179">
        <f t="shared" si="11"/>
        <v>-76</v>
      </c>
      <c r="H63" s="179">
        <v>2814</v>
      </c>
      <c r="I63" s="179">
        <v>2890</v>
      </c>
      <c r="J63" s="179">
        <v>287</v>
      </c>
      <c r="K63" s="208">
        <v>92</v>
      </c>
    </row>
    <row r="64" spans="2:11" ht="34.5" customHeight="1" hidden="1">
      <c r="B64" s="282" t="s">
        <v>428</v>
      </c>
      <c r="C64" s="179">
        <v>-1160</v>
      </c>
      <c r="D64" s="179">
        <v>735</v>
      </c>
      <c r="E64" s="179">
        <v>3952</v>
      </c>
      <c r="F64" s="179">
        <v>3217</v>
      </c>
      <c r="G64" s="179">
        <v>-1895</v>
      </c>
      <c r="H64" s="179">
        <v>25830</v>
      </c>
      <c r="I64" s="179">
        <v>27725</v>
      </c>
      <c r="J64" s="179">
        <v>2649</v>
      </c>
      <c r="K64" s="208">
        <v>1225</v>
      </c>
    </row>
    <row r="65" spans="2:11" ht="34.5" customHeight="1" hidden="1">
      <c r="B65" s="193" t="s">
        <v>520</v>
      </c>
      <c r="C65" s="185">
        <f aca="true" t="shared" si="12" ref="C65:C76">SUM(D65,G65)</f>
        <v>-75</v>
      </c>
      <c r="D65" s="179">
        <f aca="true" t="shared" si="13" ref="D65:D76">E65-F65</f>
        <v>33</v>
      </c>
      <c r="E65" s="179">
        <v>324</v>
      </c>
      <c r="F65" s="179">
        <v>291</v>
      </c>
      <c r="G65" s="179">
        <f aca="true" t="shared" si="14" ref="G65:G76">H65-I65</f>
        <v>-108</v>
      </c>
      <c r="H65" s="179">
        <v>2286</v>
      </c>
      <c r="I65" s="179">
        <v>2394</v>
      </c>
      <c r="J65" s="179">
        <v>287</v>
      </c>
      <c r="K65" s="208">
        <v>92</v>
      </c>
    </row>
    <row r="66" spans="2:11" ht="34.5" customHeight="1" hidden="1">
      <c r="B66" s="193" t="s">
        <v>86</v>
      </c>
      <c r="C66" s="179">
        <f t="shared" si="12"/>
        <v>-114</v>
      </c>
      <c r="D66" s="179">
        <f t="shared" si="13"/>
        <v>35</v>
      </c>
      <c r="E66" s="179">
        <v>318</v>
      </c>
      <c r="F66" s="179">
        <v>283</v>
      </c>
      <c r="G66" s="179">
        <f t="shared" si="14"/>
        <v>-149</v>
      </c>
      <c r="H66" s="179">
        <v>2293</v>
      </c>
      <c r="I66" s="179">
        <v>2442</v>
      </c>
      <c r="J66" s="179">
        <v>207</v>
      </c>
      <c r="K66" s="208">
        <v>89</v>
      </c>
    </row>
    <row r="67" spans="2:11" ht="34.5" customHeight="1" hidden="1">
      <c r="B67" s="193" t="s">
        <v>87</v>
      </c>
      <c r="C67" s="179">
        <f t="shared" si="12"/>
        <v>-281</v>
      </c>
      <c r="D67" s="179">
        <f t="shared" si="13"/>
        <v>11</v>
      </c>
      <c r="E67" s="179">
        <v>329</v>
      </c>
      <c r="F67" s="179">
        <v>318</v>
      </c>
      <c r="G67" s="179">
        <f t="shared" si="14"/>
        <v>-292</v>
      </c>
      <c r="H67" s="179">
        <v>1850</v>
      </c>
      <c r="I67" s="179">
        <v>2142</v>
      </c>
      <c r="J67" s="179">
        <v>204</v>
      </c>
      <c r="K67" s="208">
        <v>106</v>
      </c>
    </row>
    <row r="68" spans="2:11" ht="34.5" customHeight="1" hidden="1">
      <c r="B68" s="193" t="s">
        <v>290</v>
      </c>
      <c r="C68" s="185">
        <f t="shared" si="12"/>
        <v>-103</v>
      </c>
      <c r="D68" s="179">
        <f t="shared" si="13"/>
        <v>34</v>
      </c>
      <c r="E68" s="179">
        <v>280</v>
      </c>
      <c r="F68" s="179">
        <v>246</v>
      </c>
      <c r="G68" s="179">
        <f t="shared" si="14"/>
        <v>-137</v>
      </c>
      <c r="H68" s="179">
        <v>1580</v>
      </c>
      <c r="I68" s="179">
        <v>1717</v>
      </c>
      <c r="J68" s="179">
        <v>205</v>
      </c>
      <c r="K68" s="208">
        <v>101</v>
      </c>
    </row>
    <row r="69" spans="2:11" ht="34.5" customHeight="1" hidden="1">
      <c r="B69" s="193" t="s">
        <v>77</v>
      </c>
      <c r="C69" s="185">
        <f t="shared" si="12"/>
        <v>-121</v>
      </c>
      <c r="D69" s="179">
        <f t="shared" si="13"/>
        <v>60</v>
      </c>
      <c r="E69" s="179">
        <v>322</v>
      </c>
      <c r="F69" s="179">
        <v>262</v>
      </c>
      <c r="G69" s="179">
        <f t="shared" si="14"/>
        <v>-181</v>
      </c>
      <c r="H69" s="179">
        <v>1958</v>
      </c>
      <c r="I69" s="179">
        <v>2139</v>
      </c>
      <c r="J69" s="179">
        <v>233</v>
      </c>
      <c r="K69" s="208">
        <v>109</v>
      </c>
    </row>
    <row r="70" spans="2:11" ht="34.5" customHeight="1" hidden="1">
      <c r="B70" s="193" t="s">
        <v>78</v>
      </c>
      <c r="C70" s="185">
        <f t="shared" si="12"/>
        <v>-37</v>
      </c>
      <c r="D70" s="179">
        <f t="shared" si="13"/>
        <v>91</v>
      </c>
      <c r="E70" s="179">
        <v>345</v>
      </c>
      <c r="F70" s="179">
        <v>254</v>
      </c>
      <c r="G70" s="179">
        <f t="shared" si="14"/>
        <v>-128</v>
      </c>
      <c r="H70" s="179">
        <v>2533</v>
      </c>
      <c r="I70" s="179">
        <v>2661</v>
      </c>
      <c r="J70" s="179">
        <v>226</v>
      </c>
      <c r="K70" s="208">
        <v>101</v>
      </c>
    </row>
    <row r="71" spans="2:11" ht="34.5" customHeight="1" hidden="1">
      <c r="B71" s="193" t="s">
        <v>79</v>
      </c>
      <c r="C71" s="185">
        <f t="shared" si="12"/>
        <v>-46</v>
      </c>
      <c r="D71" s="179">
        <f t="shared" si="13"/>
        <v>96</v>
      </c>
      <c r="E71" s="179">
        <v>333</v>
      </c>
      <c r="F71" s="179">
        <v>237</v>
      </c>
      <c r="G71" s="179">
        <f t="shared" si="14"/>
        <v>-142</v>
      </c>
      <c r="H71" s="179">
        <v>2217</v>
      </c>
      <c r="I71" s="179">
        <v>2359</v>
      </c>
      <c r="J71" s="179">
        <v>220</v>
      </c>
      <c r="K71" s="208">
        <v>120</v>
      </c>
    </row>
    <row r="72" spans="2:11" ht="34.5" customHeight="1" hidden="1">
      <c r="B72" s="193" t="s">
        <v>13</v>
      </c>
      <c r="C72" s="185">
        <f t="shared" si="12"/>
        <v>-129</v>
      </c>
      <c r="D72" s="179">
        <f t="shared" si="13"/>
        <v>81</v>
      </c>
      <c r="E72" s="179">
        <v>339</v>
      </c>
      <c r="F72" s="179">
        <v>258</v>
      </c>
      <c r="G72" s="179">
        <f t="shared" si="14"/>
        <v>-210</v>
      </c>
      <c r="H72" s="179">
        <v>2689</v>
      </c>
      <c r="I72" s="179">
        <v>2899</v>
      </c>
      <c r="J72" s="179">
        <v>123</v>
      </c>
      <c r="K72" s="208">
        <v>96</v>
      </c>
    </row>
    <row r="73" spans="2:11" ht="34.5" customHeight="1" hidden="1">
      <c r="B73" s="193" t="s">
        <v>80</v>
      </c>
      <c r="C73" s="185">
        <f t="shared" si="12"/>
        <v>-81</v>
      </c>
      <c r="D73" s="179">
        <f t="shared" si="13"/>
        <v>26</v>
      </c>
      <c r="E73" s="179">
        <v>293</v>
      </c>
      <c r="F73" s="179">
        <v>267</v>
      </c>
      <c r="G73" s="179">
        <f t="shared" si="14"/>
        <v>-107</v>
      </c>
      <c r="H73" s="179">
        <v>2166</v>
      </c>
      <c r="I73" s="179">
        <v>2273</v>
      </c>
      <c r="J73" s="179">
        <v>109</v>
      </c>
      <c r="K73" s="208">
        <v>121</v>
      </c>
    </row>
    <row r="74" spans="2:11" ht="34.5" customHeight="1" hidden="1">
      <c r="B74" s="193" t="s">
        <v>81</v>
      </c>
      <c r="C74" s="185">
        <f t="shared" si="12"/>
        <v>-38</v>
      </c>
      <c r="D74" s="179">
        <f t="shared" si="13"/>
        <v>100</v>
      </c>
      <c r="E74" s="179">
        <v>355</v>
      </c>
      <c r="F74" s="179">
        <v>255</v>
      </c>
      <c r="G74" s="179">
        <f t="shared" si="14"/>
        <v>-138</v>
      </c>
      <c r="H74" s="179">
        <v>1676</v>
      </c>
      <c r="I74" s="179">
        <v>1814</v>
      </c>
      <c r="J74" s="179">
        <v>221</v>
      </c>
      <c r="K74" s="208">
        <v>94</v>
      </c>
    </row>
    <row r="75" spans="2:11" ht="34.5" customHeight="1" hidden="1">
      <c r="B75" s="193" t="s">
        <v>82</v>
      </c>
      <c r="C75" s="185">
        <f t="shared" si="12"/>
        <v>-149</v>
      </c>
      <c r="D75" s="179">
        <f t="shared" si="13"/>
        <v>98</v>
      </c>
      <c r="E75" s="179">
        <v>364</v>
      </c>
      <c r="F75" s="179">
        <v>266</v>
      </c>
      <c r="G75" s="179">
        <f t="shared" si="14"/>
        <v>-247</v>
      </c>
      <c r="H75" s="179">
        <v>2028</v>
      </c>
      <c r="I75" s="179">
        <v>2275</v>
      </c>
      <c r="J75" s="179">
        <v>245</v>
      </c>
      <c r="K75" s="208">
        <v>86</v>
      </c>
    </row>
    <row r="76" spans="2:11" s="214" customFormat="1" ht="34.5" customHeight="1" hidden="1">
      <c r="B76" s="193" t="s">
        <v>83</v>
      </c>
      <c r="C76" s="185">
        <f t="shared" si="12"/>
        <v>14</v>
      </c>
      <c r="D76" s="179">
        <f t="shared" si="13"/>
        <v>70</v>
      </c>
      <c r="E76" s="179">
        <v>350</v>
      </c>
      <c r="F76" s="179">
        <v>280</v>
      </c>
      <c r="G76" s="179">
        <f t="shared" si="14"/>
        <v>-56</v>
      </c>
      <c r="H76" s="179">
        <v>2554</v>
      </c>
      <c r="I76" s="179">
        <v>2610</v>
      </c>
      <c r="J76" s="179">
        <v>369</v>
      </c>
      <c r="K76" s="208">
        <v>110</v>
      </c>
    </row>
    <row r="77" spans="2:11" s="214" customFormat="1" ht="34.5" customHeight="1" hidden="1">
      <c r="B77" s="282" t="s">
        <v>429</v>
      </c>
      <c r="C77" s="185"/>
      <c r="D77" s="179"/>
      <c r="E77" s="179"/>
      <c r="F77" s="179"/>
      <c r="G77" s="179"/>
      <c r="H77" s="179"/>
      <c r="I77" s="179"/>
      <c r="J77" s="179"/>
      <c r="K77" s="208"/>
    </row>
    <row r="78" spans="2:11" s="214" customFormat="1" ht="34.5" customHeight="1" hidden="1">
      <c r="B78" s="193" t="s">
        <v>520</v>
      </c>
      <c r="C78" s="185">
        <v>-72</v>
      </c>
      <c r="D78" s="179">
        <v>29</v>
      </c>
      <c r="E78" s="179">
        <v>341</v>
      </c>
      <c r="F78" s="179">
        <v>312</v>
      </c>
      <c r="G78" s="179">
        <v>-101</v>
      </c>
      <c r="H78" s="179">
        <v>1780</v>
      </c>
      <c r="I78" s="179">
        <v>1881</v>
      </c>
      <c r="J78" s="179">
        <v>264</v>
      </c>
      <c r="K78" s="208">
        <v>89</v>
      </c>
    </row>
    <row r="79" spans="2:11" s="214" customFormat="1" ht="34.5" customHeight="1" hidden="1">
      <c r="B79" s="193" t="s">
        <v>86</v>
      </c>
      <c r="C79" s="185">
        <v>-11</v>
      </c>
      <c r="D79" s="179">
        <v>-6</v>
      </c>
      <c r="E79" s="179">
        <v>246</v>
      </c>
      <c r="F79" s="179">
        <v>252</v>
      </c>
      <c r="G79" s="179">
        <v>-5</v>
      </c>
      <c r="H79" s="179">
        <v>1352</v>
      </c>
      <c r="I79" s="179">
        <v>1357</v>
      </c>
      <c r="J79" s="179">
        <v>193</v>
      </c>
      <c r="K79" s="208">
        <v>64</v>
      </c>
    </row>
    <row r="80" spans="2:11" s="214" customFormat="1" ht="34.5" customHeight="1" hidden="1">
      <c r="B80" s="193" t="s">
        <v>87</v>
      </c>
      <c r="C80" s="185">
        <v>-132</v>
      </c>
      <c r="D80" s="179">
        <v>-1</v>
      </c>
      <c r="E80" s="179">
        <v>337</v>
      </c>
      <c r="F80" s="179">
        <v>338</v>
      </c>
      <c r="G80" s="179">
        <v>-131</v>
      </c>
      <c r="H80" s="179">
        <v>2057</v>
      </c>
      <c r="I80" s="179">
        <v>2188</v>
      </c>
      <c r="J80" s="179">
        <v>182</v>
      </c>
      <c r="K80" s="208">
        <v>113</v>
      </c>
    </row>
    <row r="81" spans="2:11" s="214" customFormat="1" ht="34.5" customHeight="1" hidden="1">
      <c r="B81" s="193" t="s">
        <v>290</v>
      </c>
      <c r="C81" s="185">
        <v>54</v>
      </c>
      <c r="D81" s="179">
        <v>31</v>
      </c>
      <c r="E81" s="179">
        <v>282</v>
      </c>
      <c r="F81" s="179">
        <v>251</v>
      </c>
      <c r="G81" s="179">
        <v>23</v>
      </c>
      <c r="H81" s="179">
        <v>1649</v>
      </c>
      <c r="I81" s="179">
        <v>1626</v>
      </c>
      <c r="J81" s="179">
        <v>187</v>
      </c>
      <c r="K81" s="208">
        <v>74</v>
      </c>
    </row>
    <row r="82" spans="2:11" s="214" customFormat="1" ht="34.5" customHeight="1" hidden="1">
      <c r="B82" s="193" t="s">
        <v>77</v>
      </c>
      <c r="C82" s="185">
        <v>-104</v>
      </c>
      <c r="D82" s="179">
        <v>55</v>
      </c>
      <c r="E82" s="179">
        <v>308</v>
      </c>
      <c r="F82" s="179">
        <v>253</v>
      </c>
      <c r="G82" s="179">
        <v>-159</v>
      </c>
      <c r="H82" s="179">
        <v>1974</v>
      </c>
      <c r="I82" s="179">
        <v>2133</v>
      </c>
      <c r="J82" s="179">
        <v>268</v>
      </c>
      <c r="K82" s="208">
        <v>101</v>
      </c>
    </row>
    <row r="83" spans="2:11" s="214" customFormat="1" ht="34.5" customHeight="1" hidden="1">
      <c r="B83" s="193" t="s">
        <v>78</v>
      </c>
      <c r="C83" s="185">
        <v>-28</v>
      </c>
      <c r="D83" s="179">
        <v>48</v>
      </c>
      <c r="E83" s="179">
        <v>286</v>
      </c>
      <c r="F83" s="179">
        <v>238</v>
      </c>
      <c r="G83" s="179">
        <v>-76</v>
      </c>
      <c r="H83" s="179">
        <v>1740</v>
      </c>
      <c r="I83" s="179">
        <v>1816</v>
      </c>
      <c r="J83" s="179">
        <v>204</v>
      </c>
      <c r="K83" s="208">
        <v>89</v>
      </c>
    </row>
    <row r="84" spans="2:11" s="214" customFormat="1" ht="34.5" customHeight="1" hidden="1">
      <c r="B84" s="193" t="s">
        <v>79</v>
      </c>
      <c r="C84" s="179">
        <v>78</v>
      </c>
      <c r="D84" s="179">
        <v>59</v>
      </c>
      <c r="E84" s="179">
        <v>308</v>
      </c>
      <c r="F84" s="179">
        <v>249</v>
      </c>
      <c r="G84" s="179">
        <v>19</v>
      </c>
      <c r="H84" s="179">
        <v>1760</v>
      </c>
      <c r="I84" s="179">
        <v>1741</v>
      </c>
      <c r="J84" s="179">
        <v>195</v>
      </c>
      <c r="K84" s="208">
        <v>115</v>
      </c>
    </row>
    <row r="85" spans="2:11" s="214" customFormat="1" ht="34.5" customHeight="1" hidden="1">
      <c r="B85" s="193" t="s">
        <v>13</v>
      </c>
      <c r="C85" s="179">
        <v>101</v>
      </c>
      <c r="D85" s="179">
        <v>68</v>
      </c>
      <c r="E85" s="179">
        <v>322</v>
      </c>
      <c r="F85" s="179">
        <v>254</v>
      </c>
      <c r="G85" s="179">
        <v>33</v>
      </c>
      <c r="H85" s="179">
        <v>2275</v>
      </c>
      <c r="I85" s="179">
        <v>2242</v>
      </c>
      <c r="J85" s="179">
        <v>148</v>
      </c>
      <c r="K85" s="208">
        <v>103</v>
      </c>
    </row>
    <row r="86" spans="2:11" s="214" customFormat="1" ht="34.5" customHeight="1" hidden="1">
      <c r="B86" s="193" t="s">
        <v>80</v>
      </c>
      <c r="C86" s="179">
        <v>-119</v>
      </c>
      <c r="D86" s="179">
        <v>33</v>
      </c>
      <c r="E86" s="179">
        <v>282</v>
      </c>
      <c r="F86" s="179">
        <v>249</v>
      </c>
      <c r="G86" s="179">
        <v>-152</v>
      </c>
      <c r="H86" s="179">
        <v>1775</v>
      </c>
      <c r="I86" s="179">
        <v>1927</v>
      </c>
      <c r="J86" s="179">
        <v>120</v>
      </c>
      <c r="K86" s="208">
        <v>78</v>
      </c>
    </row>
    <row r="87" spans="2:11" s="214" customFormat="1" ht="34.5" customHeight="1" hidden="1">
      <c r="B87" s="193" t="s">
        <v>81</v>
      </c>
      <c r="C87" s="179">
        <v>25</v>
      </c>
      <c r="D87" s="179">
        <v>44</v>
      </c>
      <c r="E87" s="179">
        <v>359</v>
      </c>
      <c r="F87" s="179">
        <v>315</v>
      </c>
      <c r="G87" s="179">
        <v>-19</v>
      </c>
      <c r="H87" s="179">
        <v>1615</v>
      </c>
      <c r="I87" s="179">
        <v>1634</v>
      </c>
      <c r="J87" s="179">
        <v>268</v>
      </c>
      <c r="K87" s="179">
        <v>106</v>
      </c>
    </row>
    <row r="88" spans="2:11" s="214" customFormat="1" ht="34.5" customHeight="1" hidden="1">
      <c r="B88" s="193" t="s">
        <v>82</v>
      </c>
      <c r="C88" s="179">
        <v>140</v>
      </c>
      <c r="D88" s="179">
        <v>84</v>
      </c>
      <c r="E88" s="179">
        <v>356</v>
      </c>
      <c r="F88" s="179">
        <v>272</v>
      </c>
      <c r="G88" s="179">
        <v>56</v>
      </c>
      <c r="H88" s="179">
        <v>1446</v>
      </c>
      <c r="I88" s="179">
        <v>1390</v>
      </c>
      <c r="J88" s="179">
        <v>205</v>
      </c>
      <c r="K88" s="179">
        <v>82</v>
      </c>
    </row>
    <row r="89" spans="2:11" s="214" customFormat="1" ht="34.5" customHeight="1" hidden="1">
      <c r="B89" s="193" t="s">
        <v>83</v>
      </c>
      <c r="C89" s="179">
        <v>40</v>
      </c>
      <c r="D89" s="179">
        <v>47</v>
      </c>
      <c r="E89" s="179">
        <v>369</v>
      </c>
      <c r="F89" s="179">
        <v>322</v>
      </c>
      <c r="G89" s="179">
        <v>-7</v>
      </c>
      <c r="H89" s="179">
        <v>1508</v>
      </c>
      <c r="I89" s="179">
        <v>1515</v>
      </c>
      <c r="J89" s="179">
        <v>228</v>
      </c>
      <c r="K89" s="179">
        <v>87</v>
      </c>
    </row>
    <row r="90" spans="2:11" s="214" customFormat="1" ht="34.5" customHeight="1" hidden="1">
      <c r="B90" s="282" t="s">
        <v>498</v>
      </c>
      <c r="C90" s="185">
        <f aca="true" t="shared" si="15" ref="C90:K90">SUM(C91:C102)</f>
        <v>504</v>
      </c>
      <c r="D90" s="179">
        <f t="shared" si="15"/>
        <v>242</v>
      </c>
      <c r="E90" s="179">
        <f t="shared" si="15"/>
        <v>3683</v>
      </c>
      <c r="F90" s="179">
        <f t="shared" si="15"/>
        <v>3441</v>
      </c>
      <c r="G90" s="179">
        <f t="shared" si="15"/>
        <v>262</v>
      </c>
      <c r="H90" s="179">
        <f t="shared" si="15"/>
        <v>22759</v>
      </c>
      <c r="I90" s="179">
        <f t="shared" si="15"/>
        <v>22497</v>
      </c>
      <c r="J90" s="179">
        <f t="shared" si="15"/>
        <v>2817</v>
      </c>
      <c r="K90" s="208">
        <f t="shared" si="15"/>
        <v>1029</v>
      </c>
    </row>
    <row r="91" spans="2:11" s="214" customFormat="1" ht="34.5" customHeight="1" hidden="1">
      <c r="B91" s="193" t="s">
        <v>520</v>
      </c>
      <c r="C91" s="185">
        <v>-79</v>
      </c>
      <c r="D91" s="179">
        <v>-1</v>
      </c>
      <c r="E91" s="179">
        <v>344</v>
      </c>
      <c r="F91" s="179">
        <v>345</v>
      </c>
      <c r="G91" s="179">
        <v>-78</v>
      </c>
      <c r="H91" s="179">
        <v>1583</v>
      </c>
      <c r="I91" s="179">
        <v>1661</v>
      </c>
      <c r="J91" s="179">
        <v>334</v>
      </c>
      <c r="K91" s="208">
        <v>94</v>
      </c>
    </row>
    <row r="92" spans="2:11" s="214" customFormat="1" ht="34.5" customHeight="1" hidden="1">
      <c r="B92" s="193" t="s">
        <v>86</v>
      </c>
      <c r="C92" s="185">
        <v>265</v>
      </c>
      <c r="D92" s="235">
        <v>0</v>
      </c>
      <c r="E92" s="179">
        <v>309</v>
      </c>
      <c r="F92" s="179">
        <v>309</v>
      </c>
      <c r="G92" s="179">
        <v>265</v>
      </c>
      <c r="H92" s="179">
        <v>1781</v>
      </c>
      <c r="I92" s="179">
        <v>1516</v>
      </c>
      <c r="J92" s="179">
        <v>213</v>
      </c>
      <c r="K92" s="208">
        <v>70</v>
      </c>
    </row>
    <row r="93" spans="2:11" s="214" customFormat="1" ht="34.5" customHeight="1" hidden="1">
      <c r="B93" s="193" t="s">
        <v>87</v>
      </c>
      <c r="C93" s="185">
        <v>72</v>
      </c>
      <c r="D93" s="179">
        <v>-10</v>
      </c>
      <c r="E93" s="179">
        <v>297</v>
      </c>
      <c r="F93" s="179">
        <v>307</v>
      </c>
      <c r="G93" s="179">
        <v>82</v>
      </c>
      <c r="H93" s="179">
        <v>1805</v>
      </c>
      <c r="I93" s="179">
        <v>1723</v>
      </c>
      <c r="J93" s="179">
        <v>156</v>
      </c>
      <c r="K93" s="208">
        <v>91</v>
      </c>
    </row>
    <row r="94" spans="2:11" s="214" customFormat="1" ht="34.5" customHeight="1" hidden="1">
      <c r="B94" s="193" t="s">
        <v>290</v>
      </c>
      <c r="C94" s="185">
        <v>336</v>
      </c>
      <c r="D94" s="179">
        <v>6</v>
      </c>
      <c r="E94" s="179">
        <v>297</v>
      </c>
      <c r="F94" s="179">
        <v>291</v>
      </c>
      <c r="G94" s="179">
        <v>330</v>
      </c>
      <c r="H94" s="179">
        <v>2275</v>
      </c>
      <c r="I94" s="179">
        <v>1945</v>
      </c>
      <c r="J94" s="179">
        <v>167</v>
      </c>
      <c r="K94" s="208">
        <v>85</v>
      </c>
    </row>
    <row r="95" spans="2:11" s="214" customFormat="1" ht="34.5" customHeight="1" hidden="1">
      <c r="B95" s="193" t="s">
        <v>77</v>
      </c>
      <c r="C95" s="185">
        <v>-74</v>
      </c>
      <c r="D95" s="179">
        <v>3</v>
      </c>
      <c r="E95" s="179">
        <v>260</v>
      </c>
      <c r="F95" s="179">
        <v>257</v>
      </c>
      <c r="G95" s="179">
        <v>-77</v>
      </c>
      <c r="H95" s="179">
        <v>1986</v>
      </c>
      <c r="I95" s="179">
        <v>2063</v>
      </c>
      <c r="J95" s="179">
        <v>289</v>
      </c>
      <c r="K95" s="208">
        <v>74</v>
      </c>
    </row>
    <row r="96" spans="2:11" s="214" customFormat="1" ht="34.5" customHeight="1" hidden="1">
      <c r="B96" s="193" t="s">
        <v>78</v>
      </c>
      <c r="C96" s="185">
        <v>164</v>
      </c>
      <c r="D96" s="179">
        <v>10</v>
      </c>
      <c r="E96" s="179">
        <v>275</v>
      </c>
      <c r="F96" s="179">
        <v>265</v>
      </c>
      <c r="G96" s="179">
        <v>154</v>
      </c>
      <c r="H96" s="179">
        <v>2061</v>
      </c>
      <c r="I96" s="179">
        <v>1907</v>
      </c>
      <c r="J96" s="179">
        <v>241</v>
      </c>
      <c r="K96" s="208">
        <v>83</v>
      </c>
    </row>
    <row r="97" spans="2:11" s="214" customFormat="1" ht="34.5" customHeight="1" hidden="1">
      <c r="B97" s="193" t="s">
        <v>79</v>
      </c>
      <c r="C97" s="185">
        <v>44</v>
      </c>
      <c r="D97" s="179">
        <v>12</v>
      </c>
      <c r="E97" s="179">
        <v>276</v>
      </c>
      <c r="F97" s="179">
        <v>264</v>
      </c>
      <c r="G97" s="179">
        <v>32</v>
      </c>
      <c r="H97" s="179">
        <v>2039</v>
      </c>
      <c r="I97" s="179">
        <v>2007</v>
      </c>
      <c r="J97" s="179">
        <v>201</v>
      </c>
      <c r="K97" s="208">
        <v>96</v>
      </c>
    </row>
    <row r="98" spans="2:11" s="214" customFormat="1" ht="34.5" customHeight="1" hidden="1">
      <c r="B98" s="193" t="s">
        <v>13</v>
      </c>
      <c r="C98" s="185">
        <v>142</v>
      </c>
      <c r="D98" s="179">
        <v>46</v>
      </c>
      <c r="E98" s="179">
        <v>295</v>
      </c>
      <c r="F98" s="179">
        <v>249</v>
      </c>
      <c r="G98" s="179">
        <v>96</v>
      </c>
      <c r="H98" s="179">
        <v>2185</v>
      </c>
      <c r="I98" s="179">
        <v>2089</v>
      </c>
      <c r="J98" s="179">
        <v>73</v>
      </c>
      <c r="K98" s="208">
        <v>90</v>
      </c>
    </row>
    <row r="99" spans="2:11" s="214" customFormat="1" ht="34.5" customHeight="1" hidden="1">
      <c r="B99" s="193" t="s">
        <v>80</v>
      </c>
      <c r="C99" s="185">
        <v>-174</v>
      </c>
      <c r="D99" s="179">
        <v>17</v>
      </c>
      <c r="E99" s="179">
        <v>292</v>
      </c>
      <c r="F99" s="179">
        <v>275</v>
      </c>
      <c r="G99" s="179">
        <v>-191</v>
      </c>
      <c r="H99" s="179">
        <v>1890</v>
      </c>
      <c r="I99" s="179">
        <v>2081</v>
      </c>
      <c r="J99" s="179">
        <v>178</v>
      </c>
      <c r="K99" s="208">
        <v>86</v>
      </c>
    </row>
    <row r="100" spans="2:11" s="214" customFormat="1" ht="34.5" customHeight="1" hidden="1">
      <c r="B100" s="193" t="s">
        <v>81</v>
      </c>
      <c r="C100" s="185">
        <v>-84</v>
      </c>
      <c r="D100" s="179">
        <v>6</v>
      </c>
      <c r="E100" s="179">
        <v>321</v>
      </c>
      <c r="F100" s="179">
        <v>315</v>
      </c>
      <c r="G100" s="179">
        <v>-90</v>
      </c>
      <c r="H100" s="179">
        <v>1574</v>
      </c>
      <c r="I100" s="179">
        <v>1664</v>
      </c>
      <c r="J100" s="179">
        <v>278</v>
      </c>
      <c r="K100" s="208">
        <v>83</v>
      </c>
    </row>
    <row r="101" spans="2:11" s="214" customFormat="1" ht="34.5" customHeight="1" hidden="1">
      <c r="B101" s="193" t="s">
        <v>82</v>
      </c>
      <c r="C101" s="185">
        <v>33</v>
      </c>
      <c r="D101" s="179">
        <v>158</v>
      </c>
      <c r="E101" s="179">
        <v>383</v>
      </c>
      <c r="F101" s="179">
        <v>225</v>
      </c>
      <c r="G101" s="179">
        <v>-125</v>
      </c>
      <c r="H101" s="179">
        <v>1628</v>
      </c>
      <c r="I101" s="179">
        <v>1753</v>
      </c>
      <c r="J101" s="179">
        <v>300</v>
      </c>
      <c r="K101" s="208">
        <v>77</v>
      </c>
    </row>
    <row r="102" spans="2:11" s="214" customFormat="1" ht="34.5" customHeight="1" hidden="1">
      <c r="B102" s="193" t="s">
        <v>83</v>
      </c>
      <c r="C102" s="185">
        <v>-141</v>
      </c>
      <c r="D102" s="179">
        <v>-5</v>
      </c>
      <c r="E102" s="179">
        <v>334</v>
      </c>
      <c r="F102" s="179">
        <v>339</v>
      </c>
      <c r="G102" s="179">
        <v>-136</v>
      </c>
      <c r="H102" s="179">
        <v>1952</v>
      </c>
      <c r="I102" s="179">
        <v>2088</v>
      </c>
      <c r="J102" s="179">
        <v>387</v>
      </c>
      <c r="K102" s="208">
        <v>100</v>
      </c>
    </row>
    <row r="103" spans="2:11" s="214" customFormat="1" ht="34.5" customHeight="1" hidden="1">
      <c r="B103" s="282" t="s">
        <v>455</v>
      </c>
      <c r="C103" s="185">
        <f aca="true" t="shared" si="16" ref="C103:K103">SUM(C104:C115)</f>
        <v>723</v>
      </c>
      <c r="D103" s="179">
        <f t="shared" si="16"/>
        <v>336</v>
      </c>
      <c r="E103" s="179">
        <f t="shared" si="16"/>
        <v>3637</v>
      </c>
      <c r="F103" s="179">
        <f t="shared" si="16"/>
        <v>3301</v>
      </c>
      <c r="G103" s="179">
        <f t="shared" si="16"/>
        <v>387</v>
      </c>
      <c r="H103" s="179">
        <f t="shared" si="16"/>
        <v>26067</v>
      </c>
      <c r="I103" s="179">
        <f t="shared" si="16"/>
        <v>25680</v>
      </c>
      <c r="J103" s="179">
        <f t="shared" si="16"/>
        <v>2157</v>
      </c>
      <c r="K103" s="179">
        <f t="shared" si="16"/>
        <v>1039</v>
      </c>
    </row>
    <row r="104" spans="2:11" s="214" customFormat="1" ht="34.5" customHeight="1" hidden="1">
      <c r="B104" s="193" t="s">
        <v>520</v>
      </c>
      <c r="C104" s="185">
        <v>111</v>
      </c>
      <c r="D104" s="179">
        <v>28</v>
      </c>
      <c r="E104" s="179">
        <v>246</v>
      </c>
      <c r="F104" s="179">
        <v>218</v>
      </c>
      <c r="G104" s="179">
        <v>83</v>
      </c>
      <c r="H104" s="179">
        <v>1322</v>
      </c>
      <c r="I104" s="179">
        <v>1239</v>
      </c>
      <c r="J104" s="179">
        <v>269</v>
      </c>
      <c r="K104" s="208">
        <v>51</v>
      </c>
    </row>
    <row r="105" spans="2:11" s="214" customFormat="1" ht="34.5" customHeight="1" hidden="1">
      <c r="B105" s="193" t="s">
        <v>86</v>
      </c>
      <c r="C105" s="185">
        <v>-271</v>
      </c>
      <c r="D105" s="179">
        <v>-69</v>
      </c>
      <c r="E105" s="179">
        <v>309</v>
      </c>
      <c r="F105" s="179">
        <v>378</v>
      </c>
      <c r="G105" s="179">
        <v>-202</v>
      </c>
      <c r="H105" s="179">
        <v>2128</v>
      </c>
      <c r="I105" s="179">
        <v>2330</v>
      </c>
      <c r="J105" s="179">
        <v>149</v>
      </c>
      <c r="K105" s="208">
        <v>111</v>
      </c>
    </row>
    <row r="106" spans="2:11" s="214" customFormat="1" ht="34.5" customHeight="1" hidden="1">
      <c r="B106" s="193" t="s">
        <v>87</v>
      </c>
      <c r="C106" s="185">
        <v>166</v>
      </c>
      <c r="D106" s="179">
        <v>115</v>
      </c>
      <c r="E106" s="179">
        <v>376</v>
      </c>
      <c r="F106" s="179">
        <v>261</v>
      </c>
      <c r="G106" s="179">
        <v>51</v>
      </c>
      <c r="H106" s="179">
        <v>2203</v>
      </c>
      <c r="I106" s="179">
        <v>2152</v>
      </c>
      <c r="J106" s="179">
        <v>202</v>
      </c>
      <c r="K106" s="208">
        <v>93</v>
      </c>
    </row>
    <row r="107" spans="2:11" s="214" customFormat="1" ht="34.5" customHeight="1" hidden="1">
      <c r="B107" s="193" t="s">
        <v>290</v>
      </c>
      <c r="C107" s="185">
        <v>-9</v>
      </c>
      <c r="D107" s="179">
        <v>-31</v>
      </c>
      <c r="E107" s="179">
        <v>238</v>
      </c>
      <c r="F107" s="179">
        <v>269</v>
      </c>
      <c r="G107" s="179">
        <v>22</v>
      </c>
      <c r="H107" s="179">
        <v>1816</v>
      </c>
      <c r="I107" s="179">
        <v>1794</v>
      </c>
      <c r="J107" s="179">
        <v>182</v>
      </c>
      <c r="K107" s="208">
        <v>92</v>
      </c>
    </row>
    <row r="108" spans="2:11" s="214" customFormat="1" ht="34.5" customHeight="1" hidden="1">
      <c r="B108" s="193" t="s">
        <v>77</v>
      </c>
      <c r="C108" s="185">
        <v>-62</v>
      </c>
      <c r="D108" s="179">
        <v>-31</v>
      </c>
      <c r="E108" s="179">
        <v>245</v>
      </c>
      <c r="F108" s="179">
        <v>276</v>
      </c>
      <c r="G108" s="179">
        <v>-31</v>
      </c>
      <c r="H108" s="179">
        <v>1655</v>
      </c>
      <c r="I108" s="179">
        <v>1686</v>
      </c>
      <c r="J108" s="179">
        <v>153</v>
      </c>
      <c r="K108" s="208">
        <v>82</v>
      </c>
    </row>
    <row r="109" spans="2:11" s="214" customFormat="1" ht="34.5" customHeight="1" hidden="1">
      <c r="B109" s="193" t="s">
        <v>78</v>
      </c>
      <c r="C109" s="185">
        <v>624</v>
      </c>
      <c r="D109" s="179">
        <v>13</v>
      </c>
      <c r="E109" s="179">
        <v>306</v>
      </c>
      <c r="F109" s="179">
        <v>293</v>
      </c>
      <c r="G109" s="179">
        <v>611</v>
      </c>
      <c r="H109" s="179">
        <v>4414</v>
      </c>
      <c r="I109" s="179">
        <v>3803</v>
      </c>
      <c r="J109" s="179">
        <v>164</v>
      </c>
      <c r="K109" s="208">
        <v>90</v>
      </c>
    </row>
    <row r="110" spans="2:11" s="214" customFormat="1" ht="34.5" customHeight="1" hidden="1">
      <c r="B110" s="193" t="s">
        <v>79</v>
      </c>
      <c r="C110" s="185">
        <v>-193</v>
      </c>
      <c r="D110" s="179">
        <v>25</v>
      </c>
      <c r="E110" s="179">
        <v>296</v>
      </c>
      <c r="F110" s="179">
        <v>271</v>
      </c>
      <c r="G110" s="179">
        <v>-218</v>
      </c>
      <c r="H110" s="179">
        <v>3218</v>
      </c>
      <c r="I110" s="179">
        <v>3436</v>
      </c>
      <c r="J110" s="179">
        <v>134</v>
      </c>
      <c r="K110" s="208">
        <v>80</v>
      </c>
    </row>
    <row r="111" spans="2:11" s="214" customFormat="1" ht="34.5" customHeight="1" hidden="1">
      <c r="B111" s="193" t="s">
        <v>13</v>
      </c>
      <c r="C111" s="185">
        <v>-17</v>
      </c>
      <c r="D111" s="179">
        <v>65</v>
      </c>
      <c r="E111" s="179">
        <v>300</v>
      </c>
      <c r="F111" s="179">
        <v>235</v>
      </c>
      <c r="G111" s="179">
        <v>-82</v>
      </c>
      <c r="H111" s="179">
        <v>2227</v>
      </c>
      <c r="I111" s="179">
        <v>2309</v>
      </c>
      <c r="J111" s="179">
        <v>135</v>
      </c>
      <c r="K111" s="208">
        <v>92</v>
      </c>
    </row>
    <row r="112" spans="2:11" s="214" customFormat="1" ht="34.5" customHeight="1" hidden="1">
      <c r="B112" s="193" t="s">
        <v>80</v>
      </c>
      <c r="C112" s="185">
        <v>-48</v>
      </c>
      <c r="D112" s="179">
        <v>47</v>
      </c>
      <c r="E112" s="179">
        <v>303</v>
      </c>
      <c r="F112" s="179">
        <v>256</v>
      </c>
      <c r="G112" s="179">
        <v>-95</v>
      </c>
      <c r="H112" s="179">
        <v>1971</v>
      </c>
      <c r="I112" s="179">
        <v>2066</v>
      </c>
      <c r="J112" s="179">
        <v>120</v>
      </c>
      <c r="K112" s="208">
        <v>89</v>
      </c>
    </row>
    <row r="113" spans="1:12" ht="34.5" customHeight="1" hidden="1">
      <c r="A113" s="214"/>
      <c r="B113" s="193" t="s">
        <v>81</v>
      </c>
      <c r="C113" s="185">
        <v>142</v>
      </c>
      <c r="D113" s="179">
        <v>102</v>
      </c>
      <c r="E113" s="179">
        <v>356</v>
      </c>
      <c r="F113" s="179">
        <v>254</v>
      </c>
      <c r="G113" s="179">
        <v>40</v>
      </c>
      <c r="H113" s="179">
        <v>1363</v>
      </c>
      <c r="I113" s="179">
        <v>1323</v>
      </c>
      <c r="J113" s="179">
        <v>196</v>
      </c>
      <c r="K113" s="208">
        <v>67</v>
      </c>
      <c r="L113" s="214"/>
    </row>
    <row r="114" spans="1:12" ht="34.5" customHeight="1" hidden="1">
      <c r="A114" s="214"/>
      <c r="B114" s="193" t="s">
        <v>82</v>
      </c>
      <c r="C114" s="185">
        <v>154</v>
      </c>
      <c r="D114" s="179">
        <v>59</v>
      </c>
      <c r="E114" s="179">
        <v>342</v>
      </c>
      <c r="F114" s="179">
        <v>283</v>
      </c>
      <c r="G114" s="179">
        <v>95</v>
      </c>
      <c r="H114" s="179">
        <v>1298</v>
      </c>
      <c r="I114" s="179">
        <v>1203</v>
      </c>
      <c r="J114" s="179">
        <v>191</v>
      </c>
      <c r="K114" s="208">
        <v>97</v>
      </c>
      <c r="L114" s="214"/>
    </row>
    <row r="115" spans="1:12" ht="34.5" customHeight="1" hidden="1">
      <c r="A115" s="214"/>
      <c r="B115" s="193" t="s">
        <v>83</v>
      </c>
      <c r="C115" s="185">
        <v>126</v>
      </c>
      <c r="D115" s="179">
        <v>13</v>
      </c>
      <c r="E115" s="179">
        <v>320</v>
      </c>
      <c r="F115" s="179">
        <v>307</v>
      </c>
      <c r="G115" s="179">
        <v>113</v>
      </c>
      <c r="H115" s="179">
        <v>2452</v>
      </c>
      <c r="I115" s="179">
        <v>2339</v>
      </c>
      <c r="J115" s="179">
        <v>262</v>
      </c>
      <c r="K115" s="208">
        <v>95</v>
      </c>
      <c r="L115" s="214"/>
    </row>
    <row r="116" spans="1:12" ht="34.5" customHeight="1">
      <c r="A116" s="214"/>
      <c r="B116" s="282" t="s">
        <v>436</v>
      </c>
      <c r="C116" s="185">
        <f aca="true" t="shared" si="17" ref="C116:K116">SUM(C117:C128)</f>
        <v>-1139</v>
      </c>
      <c r="D116" s="179">
        <f t="shared" si="17"/>
        <v>80</v>
      </c>
      <c r="E116" s="179">
        <f t="shared" si="17"/>
        <v>3448</v>
      </c>
      <c r="F116" s="179">
        <f t="shared" si="17"/>
        <v>3368</v>
      </c>
      <c r="G116" s="179">
        <f t="shared" si="17"/>
        <v>-1219</v>
      </c>
      <c r="H116" s="179">
        <f t="shared" si="17"/>
        <v>21575</v>
      </c>
      <c r="I116" s="179">
        <f t="shared" si="17"/>
        <v>22794</v>
      </c>
      <c r="J116" s="179">
        <f t="shared" si="17"/>
        <v>2564</v>
      </c>
      <c r="K116" s="179">
        <f t="shared" si="17"/>
        <v>1091</v>
      </c>
      <c r="L116" s="214"/>
    </row>
    <row r="117" spans="1:12" ht="34.5" customHeight="1" hidden="1">
      <c r="A117" s="214"/>
      <c r="B117" s="193" t="s">
        <v>520</v>
      </c>
      <c r="C117" s="185">
        <v>251</v>
      </c>
      <c r="D117" s="179">
        <v>23</v>
      </c>
      <c r="E117" s="179">
        <v>305</v>
      </c>
      <c r="F117" s="179">
        <v>282</v>
      </c>
      <c r="G117" s="179">
        <v>228</v>
      </c>
      <c r="H117" s="179">
        <v>2219</v>
      </c>
      <c r="I117" s="179">
        <v>1991</v>
      </c>
      <c r="J117" s="179">
        <v>266</v>
      </c>
      <c r="K117" s="208">
        <v>71</v>
      </c>
      <c r="L117" s="214"/>
    </row>
    <row r="118" spans="1:12" ht="34.5" customHeight="1">
      <c r="A118" s="214"/>
      <c r="B118" s="193" t="s">
        <v>86</v>
      </c>
      <c r="C118" s="179">
        <v>25</v>
      </c>
      <c r="D118" s="179">
        <v>-33</v>
      </c>
      <c r="E118" s="179">
        <v>239</v>
      </c>
      <c r="F118" s="179">
        <v>272</v>
      </c>
      <c r="G118" s="179">
        <v>58</v>
      </c>
      <c r="H118" s="179">
        <v>1568</v>
      </c>
      <c r="I118" s="179">
        <v>1510</v>
      </c>
      <c r="J118" s="179">
        <v>154</v>
      </c>
      <c r="K118" s="208">
        <v>58</v>
      </c>
      <c r="L118" s="214"/>
    </row>
    <row r="119" spans="1:12" ht="34.5" customHeight="1">
      <c r="A119" s="214"/>
      <c r="B119" s="193" t="s">
        <v>87</v>
      </c>
      <c r="C119" s="185">
        <f aca="true" t="shared" si="18" ref="C119:C128">D119+G119</f>
        <v>-118</v>
      </c>
      <c r="D119" s="179">
        <f aca="true" t="shared" si="19" ref="D119:D128">E119-F119</f>
        <v>-3</v>
      </c>
      <c r="E119" s="179">
        <v>317</v>
      </c>
      <c r="F119" s="179">
        <v>320</v>
      </c>
      <c r="G119" s="179">
        <f aca="true" t="shared" si="20" ref="G119:G128">H119-I119</f>
        <v>-115</v>
      </c>
      <c r="H119" s="179">
        <v>1949</v>
      </c>
      <c r="I119" s="179">
        <v>2064</v>
      </c>
      <c r="J119" s="179">
        <v>195</v>
      </c>
      <c r="K119" s="208">
        <v>93</v>
      </c>
      <c r="L119" s="214"/>
    </row>
    <row r="120" spans="1:12" ht="34.5" customHeight="1">
      <c r="A120" s="214"/>
      <c r="B120" s="193" t="s">
        <v>290</v>
      </c>
      <c r="C120" s="185">
        <f t="shared" si="18"/>
        <v>-191</v>
      </c>
      <c r="D120" s="179">
        <f t="shared" si="19"/>
        <v>-57</v>
      </c>
      <c r="E120" s="179">
        <v>254</v>
      </c>
      <c r="F120" s="179">
        <v>311</v>
      </c>
      <c r="G120" s="179">
        <f t="shared" si="20"/>
        <v>-134</v>
      </c>
      <c r="H120" s="179">
        <v>1593</v>
      </c>
      <c r="I120" s="179">
        <v>1727</v>
      </c>
      <c r="J120" s="179">
        <v>238</v>
      </c>
      <c r="K120" s="208">
        <v>83</v>
      </c>
      <c r="L120" s="214"/>
    </row>
    <row r="121" spans="1:12" ht="34.5" customHeight="1">
      <c r="A121" s="214"/>
      <c r="B121" s="193" t="s">
        <v>77</v>
      </c>
      <c r="C121" s="185">
        <f t="shared" si="18"/>
        <v>-183</v>
      </c>
      <c r="D121" s="179">
        <f t="shared" si="19"/>
        <v>22</v>
      </c>
      <c r="E121" s="179">
        <v>268</v>
      </c>
      <c r="F121" s="179">
        <v>246</v>
      </c>
      <c r="G121" s="179">
        <f t="shared" si="20"/>
        <v>-205</v>
      </c>
      <c r="H121" s="179">
        <v>1523</v>
      </c>
      <c r="I121" s="179">
        <v>1728</v>
      </c>
      <c r="J121" s="179">
        <v>258</v>
      </c>
      <c r="K121" s="208">
        <v>94</v>
      </c>
      <c r="L121" s="214"/>
    </row>
    <row r="122" spans="1:12" ht="34.5" customHeight="1">
      <c r="A122" s="214"/>
      <c r="B122" s="193" t="s">
        <v>78</v>
      </c>
      <c r="C122" s="185">
        <f t="shared" si="18"/>
        <v>-805</v>
      </c>
      <c r="D122" s="179">
        <f t="shared" si="19"/>
        <v>3</v>
      </c>
      <c r="E122" s="179">
        <v>273</v>
      </c>
      <c r="F122" s="179">
        <v>270</v>
      </c>
      <c r="G122" s="179">
        <f t="shared" si="20"/>
        <v>-808</v>
      </c>
      <c r="H122" s="179">
        <v>1799</v>
      </c>
      <c r="I122" s="179">
        <v>2607</v>
      </c>
      <c r="J122" s="179">
        <v>176</v>
      </c>
      <c r="K122" s="208">
        <v>97</v>
      </c>
      <c r="L122" s="214"/>
    </row>
    <row r="123" spans="1:12" ht="34.5" customHeight="1">
      <c r="A123" s="214"/>
      <c r="B123" s="193" t="s">
        <v>79</v>
      </c>
      <c r="C123" s="185">
        <f t="shared" si="18"/>
        <v>72</v>
      </c>
      <c r="D123" s="179">
        <f t="shared" si="19"/>
        <v>21</v>
      </c>
      <c r="E123" s="179">
        <v>277</v>
      </c>
      <c r="F123" s="179">
        <v>256</v>
      </c>
      <c r="G123" s="179">
        <f t="shared" si="20"/>
        <v>51</v>
      </c>
      <c r="H123" s="179">
        <v>2178</v>
      </c>
      <c r="I123" s="179">
        <v>2127</v>
      </c>
      <c r="J123" s="179">
        <v>171</v>
      </c>
      <c r="K123" s="208">
        <v>115</v>
      </c>
      <c r="L123" s="214"/>
    </row>
    <row r="124" spans="1:12" ht="34.5" customHeight="1">
      <c r="A124" s="214"/>
      <c r="B124" s="193" t="s">
        <v>13</v>
      </c>
      <c r="C124" s="179">
        <f t="shared" si="18"/>
        <v>43</v>
      </c>
      <c r="D124" s="179">
        <f t="shared" si="19"/>
        <v>18</v>
      </c>
      <c r="E124" s="179">
        <v>289</v>
      </c>
      <c r="F124" s="179">
        <v>271</v>
      </c>
      <c r="G124" s="179">
        <f t="shared" si="20"/>
        <v>25</v>
      </c>
      <c r="H124" s="179">
        <v>2297</v>
      </c>
      <c r="I124" s="179">
        <v>2272</v>
      </c>
      <c r="J124" s="179">
        <v>108</v>
      </c>
      <c r="K124" s="208">
        <v>99</v>
      </c>
      <c r="L124" s="214"/>
    </row>
    <row r="125" spans="1:12" ht="34.5" customHeight="1">
      <c r="A125" s="214"/>
      <c r="B125" s="193" t="s">
        <v>80</v>
      </c>
      <c r="C125" s="185">
        <f t="shared" si="18"/>
        <v>-40</v>
      </c>
      <c r="D125" s="179">
        <f t="shared" si="19"/>
        <v>24</v>
      </c>
      <c r="E125" s="179">
        <v>308</v>
      </c>
      <c r="F125" s="179">
        <v>284</v>
      </c>
      <c r="G125" s="179">
        <f t="shared" si="20"/>
        <v>-64</v>
      </c>
      <c r="H125" s="179">
        <v>1972</v>
      </c>
      <c r="I125" s="179">
        <v>2036</v>
      </c>
      <c r="J125" s="179">
        <v>307</v>
      </c>
      <c r="K125" s="208">
        <v>89</v>
      </c>
      <c r="L125" s="214"/>
    </row>
    <row r="126" spans="1:12" ht="34.5" customHeight="1">
      <c r="A126" s="214"/>
      <c r="B126" s="193" t="s">
        <v>81</v>
      </c>
      <c r="C126" s="185">
        <f t="shared" si="18"/>
        <v>-109</v>
      </c>
      <c r="D126" s="179">
        <f t="shared" si="19"/>
        <v>5</v>
      </c>
      <c r="E126" s="179">
        <v>267</v>
      </c>
      <c r="F126" s="179">
        <v>262</v>
      </c>
      <c r="G126" s="179">
        <f t="shared" si="20"/>
        <v>-114</v>
      </c>
      <c r="H126" s="179">
        <v>1350</v>
      </c>
      <c r="I126" s="179">
        <v>1464</v>
      </c>
      <c r="J126" s="179">
        <v>216</v>
      </c>
      <c r="K126" s="208">
        <v>93</v>
      </c>
      <c r="L126" s="214"/>
    </row>
    <row r="127" spans="1:12" ht="34.5" customHeight="1">
      <c r="A127" s="214"/>
      <c r="B127" s="193" t="s">
        <v>82</v>
      </c>
      <c r="C127" s="185">
        <f t="shared" si="18"/>
        <v>-12</v>
      </c>
      <c r="D127" s="179">
        <f t="shared" si="19"/>
        <v>72</v>
      </c>
      <c r="E127" s="179">
        <v>367</v>
      </c>
      <c r="F127" s="179">
        <v>295</v>
      </c>
      <c r="G127" s="179">
        <f t="shared" si="20"/>
        <v>-84</v>
      </c>
      <c r="H127" s="179">
        <v>1427</v>
      </c>
      <c r="I127" s="179">
        <v>1511</v>
      </c>
      <c r="J127" s="179">
        <v>200</v>
      </c>
      <c r="K127" s="208">
        <v>98</v>
      </c>
      <c r="L127" s="214"/>
    </row>
    <row r="128" spans="1:12" ht="34.5" customHeight="1">
      <c r="A128" s="214"/>
      <c r="B128" s="193" t="s">
        <v>83</v>
      </c>
      <c r="C128" s="185">
        <f t="shared" si="18"/>
        <v>-72</v>
      </c>
      <c r="D128" s="179">
        <f t="shared" si="19"/>
        <v>-15</v>
      </c>
      <c r="E128" s="179">
        <v>284</v>
      </c>
      <c r="F128" s="179">
        <v>299</v>
      </c>
      <c r="G128" s="179">
        <f t="shared" si="20"/>
        <v>-57</v>
      </c>
      <c r="H128" s="179">
        <v>1700</v>
      </c>
      <c r="I128" s="179">
        <v>1757</v>
      </c>
      <c r="J128" s="179">
        <v>275</v>
      </c>
      <c r="K128" s="208">
        <v>101</v>
      </c>
      <c r="L128" s="214"/>
    </row>
    <row r="129" spans="1:12" ht="34.5" customHeight="1">
      <c r="A129" s="214"/>
      <c r="B129" s="282" t="s">
        <v>559</v>
      </c>
      <c r="C129" s="185"/>
      <c r="D129" s="179"/>
      <c r="E129" s="179"/>
      <c r="F129" s="179"/>
      <c r="G129" s="179"/>
      <c r="H129" s="179"/>
      <c r="I129" s="179"/>
      <c r="J129" s="179"/>
      <c r="K129" s="208"/>
      <c r="L129" s="214"/>
    </row>
    <row r="130" spans="1:12" ht="34.5" customHeight="1">
      <c r="A130" s="214"/>
      <c r="B130" s="193" t="s">
        <v>520</v>
      </c>
      <c r="C130" s="185">
        <f>D130+G130</f>
        <v>-118</v>
      </c>
      <c r="D130" s="179">
        <f>E130-F130</f>
        <v>-25</v>
      </c>
      <c r="E130" s="179">
        <v>286</v>
      </c>
      <c r="F130" s="179">
        <v>311</v>
      </c>
      <c r="G130" s="179">
        <f>H130-I130</f>
        <v>-93</v>
      </c>
      <c r="H130" s="179">
        <v>1684</v>
      </c>
      <c r="I130" s="179">
        <v>1777</v>
      </c>
      <c r="J130" s="179">
        <v>314</v>
      </c>
      <c r="K130" s="208">
        <v>94</v>
      </c>
      <c r="L130" s="214"/>
    </row>
    <row r="131" spans="1:12" ht="34.5" customHeight="1" thickBot="1">
      <c r="A131" s="214"/>
      <c r="B131" s="193" t="s">
        <v>86</v>
      </c>
      <c r="C131" s="185">
        <f>D131+G131</f>
        <v>-148</v>
      </c>
      <c r="D131" s="179">
        <f>E131-F131</f>
        <v>-57</v>
      </c>
      <c r="E131" s="179">
        <v>237</v>
      </c>
      <c r="F131" s="179">
        <v>294</v>
      </c>
      <c r="G131" s="179">
        <f>H131-I131</f>
        <v>-91</v>
      </c>
      <c r="H131" s="179">
        <v>1421</v>
      </c>
      <c r="I131" s="179">
        <v>1512</v>
      </c>
      <c r="J131" s="179">
        <v>133</v>
      </c>
      <c r="K131" s="208">
        <v>79</v>
      </c>
      <c r="L131" s="214"/>
    </row>
    <row r="132" spans="1:11" ht="21.75" customHeight="1">
      <c r="A132" s="214"/>
      <c r="B132" s="252" t="s">
        <v>437</v>
      </c>
      <c r="C132" s="292"/>
      <c r="D132" s="293"/>
      <c r="E132" s="293"/>
      <c r="F132" s="294"/>
      <c r="G132" s="293"/>
      <c r="H132" s="293"/>
      <c r="I132" s="293"/>
      <c r="J132" s="253"/>
      <c r="K132" s="293"/>
    </row>
    <row r="133" ht="21.75" customHeight="1">
      <c r="B133" s="183"/>
    </row>
    <row r="134" spans="2:11" ht="15" customHeight="1"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</row>
    <row r="135" spans="2:11" ht="24.75" customHeight="1">
      <c r="B135" s="268" t="s">
        <v>521</v>
      </c>
      <c r="C135" s="210"/>
      <c r="D135" s="210"/>
      <c r="E135" s="210"/>
      <c r="F135" s="210"/>
      <c r="G135" s="210"/>
      <c r="H135" s="210"/>
      <c r="I135" s="210"/>
      <c r="J135" s="210"/>
      <c r="K135" s="210"/>
    </row>
    <row r="136" spans="2:11" ht="24.75" customHeight="1" thickBot="1">
      <c r="B136" s="295"/>
      <c r="C136" s="296" t="s">
        <v>522</v>
      </c>
      <c r="D136" s="297"/>
      <c r="E136" s="210"/>
      <c r="F136" s="210"/>
      <c r="G136" s="210"/>
      <c r="H136" s="210"/>
      <c r="I136" s="210"/>
      <c r="J136" s="210"/>
      <c r="K136" s="298" t="s">
        <v>523</v>
      </c>
    </row>
    <row r="137" spans="2:11" ht="24.75" customHeight="1">
      <c r="B137" s="383" t="s">
        <v>11</v>
      </c>
      <c r="C137" s="418" t="s">
        <v>438</v>
      </c>
      <c r="D137" s="380" t="s">
        <v>431</v>
      </c>
      <c r="E137" s="381"/>
      <c r="F137" s="382"/>
      <c r="G137" s="380" t="s">
        <v>439</v>
      </c>
      <c r="H137" s="381"/>
      <c r="I137" s="382"/>
      <c r="J137" s="264" t="s">
        <v>440</v>
      </c>
      <c r="K137" s="222" t="s">
        <v>524</v>
      </c>
    </row>
    <row r="138" spans="2:11" ht="24.75" customHeight="1">
      <c r="B138" s="384"/>
      <c r="C138" s="419"/>
      <c r="D138" s="420" t="s">
        <v>432</v>
      </c>
      <c r="E138" s="421"/>
      <c r="F138" s="422"/>
      <c r="G138" s="420" t="s">
        <v>433</v>
      </c>
      <c r="H138" s="421"/>
      <c r="I138" s="422"/>
      <c r="J138" s="299" t="s">
        <v>441</v>
      </c>
      <c r="K138" s="300" t="s">
        <v>441</v>
      </c>
    </row>
    <row r="139" spans="2:11" ht="18" customHeight="1">
      <c r="B139" s="413" t="s">
        <v>507</v>
      </c>
      <c r="C139" s="416" t="s">
        <v>525</v>
      </c>
      <c r="D139" s="370" t="s">
        <v>443</v>
      </c>
      <c r="E139" s="370" t="s">
        <v>526</v>
      </c>
      <c r="F139" s="370" t="s">
        <v>442</v>
      </c>
      <c r="G139" s="370" t="s">
        <v>443</v>
      </c>
      <c r="H139" s="370" t="s">
        <v>444</v>
      </c>
      <c r="I139" s="370" t="s">
        <v>445</v>
      </c>
      <c r="J139" s="396" t="s">
        <v>271</v>
      </c>
      <c r="K139" s="432" t="s">
        <v>527</v>
      </c>
    </row>
    <row r="140" spans="2:12" ht="18" customHeight="1">
      <c r="B140" s="414"/>
      <c r="C140" s="416"/>
      <c r="D140" s="412"/>
      <c r="E140" s="412"/>
      <c r="F140" s="412"/>
      <c r="G140" s="412"/>
      <c r="H140" s="412"/>
      <c r="I140" s="412"/>
      <c r="J140" s="396"/>
      <c r="K140" s="432"/>
      <c r="L140" s="288"/>
    </row>
    <row r="141" spans="2:12" ht="18" customHeight="1">
      <c r="B141" s="414"/>
      <c r="C141" s="416"/>
      <c r="D141" s="430" t="s">
        <v>264</v>
      </c>
      <c r="E141" s="430" t="s">
        <v>272</v>
      </c>
      <c r="F141" s="430" t="s">
        <v>273</v>
      </c>
      <c r="G141" s="430" t="s">
        <v>264</v>
      </c>
      <c r="H141" s="430" t="s">
        <v>274</v>
      </c>
      <c r="I141" s="430" t="s">
        <v>275</v>
      </c>
      <c r="J141" s="396"/>
      <c r="K141" s="432"/>
      <c r="L141" s="288"/>
    </row>
    <row r="142" spans="2:12" ht="18" customHeight="1" thickBot="1">
      <c r="B142" s="415"/>
      <c r="C142" s="417"/>
      <c r="D142" s="431"/>
      <c r="E142" s="431"/>
      <c r="F142" s="431"/>
      <c r="G142" s="431"/>
      <c r="H142" s="431"/>
      <c r="I142" s="431"/>
      <c r="J142" s="397"/>
      <c r="K142" s="433"/>
      <c r="L142" s="288"/>
    </row>
    <row r="143" spans="2:11" ht="28.5" customHeight="1" hidden="1">
      <c r="B143" s="276" t="s">
        <v>265</v>
      </c>
      <c r="C143" s="204" t="e">
        <f>D143+G143</f>
        <v>#REF!</v>
      </c>
      <c r="D143" s="204" t="e">
        <f>D9/#REF!*1000</f>
        <v>#REF!</v>
      </c>
      <c r="E143" s="204" t="e">
        <f>E9/#REF!*1000</f>
        <v>#REF!</v>
      </c>
      <c r="F143" s="204" t="e">
        <f>F9/#REF!*1000</f>
        <v>#REF!</v>
      </c>
      <c r="G143" s="204" t="e">
        <f>G9/#REF!*1000</f>
        <v>#REF!</v>
      </c>
      <c r="H143" s="204" t="e">
        <f>H9/#REF!*1000</f>
        <v>#REF!</v>
      </c>
      <c r="I143" s="204" t="e">
        <f>I9/#REF!*1000</f>
        <v>#REF!</v>
      </c>
      <c r="J143" s="204" t="e">
        <f>J9/#REF!*1000</f>
        <v>#REF!</v>
      </c>
      <c r="K143" s="301" t="e">
        <f>K9/#REF!*1000</f>
        <v>#REF!</v>
      </c>
    </row>
    <row r="144" spans="2:11" ht="28.5" customHeight="1" hidden="1">
      <c r="B144" s="276" t="s">
        <v>266</v>
      </c>
      <c r="C144" s="204" t="e">
        <f>D144+G144</f>
        <v>#REF!</v>
      </c>
      <c r="D144" s="204" t="e">
        <f>D10/#REF!*1000</f>
        <v>#REF!</v>
      </c>
      <c r="E144" s="204" t="e">
        <f>E10/#REF!*1000</f>
        <v>#REF!</v>
      </c>
      <c r="F144" s="204" t="e">
        <f>F10/#REF!*1000</f>
        <v>#REF!</v>
      </c>
      <c r="G144" s="204" t="e">
        <f>G10/#REF!*1000</f>
        <v>#REF!</v>
      </c>
      <c r="H144" s="204" t="e">
        <f>H10/#REF!*1000</f>
        <v>#REF!</v>
      </c>
      <c r="I144" s="204" t="e">
        <f>I10/#REF!*1000</f>
        <v>#REF!</v>
      </c>
      <c r="J144" s="204" t="e">
        <f>J10/#REF!*1000</f>
        <v>#REF!</v>
      </c>
      <c r="K144" s="301" t="e">
        <f>K10/#REF!*1000</f>
        <v>#REF!</v>
      </c>
    </row>
    <row r="145" spans="2:11" ht="28.5" customHeight="1" hidden="1">
      <c r="B145" s="276" t="s">
        <v>267</v>
      </c>
      <c r="C145" s="204" t="e">
        <f>D145+G145</f>
        <v>#REF!</v>
      </c>
      <c r="D145" s="204" t="e">
        <f>D11/#REF!*1000</f>
        <v>#REF!</v>
      </c>
      <c r="E145" s="204" t="e">
        <f>E11/#REF!*1000</f>
        <v>#REF!</v>
      </c>
      <c r="F145" s="204" t="e">
        <f>F11/#REF!*1000</f>
        <v>#REF!</v>
      </c>
      <c r="G145" s="204" t="e">
        <f>G11/#REF!*1000</f>
        <v>#REF!</v>
      </c>
      <c r="H145" s="204" t="e">
        <f>H11/#REF!*1000</f>
        <v>#REF!</v>
      </c>
      <c r="I145" s="204" t="e">
        <f>I11/#REF!*1000</f>
        <v>#REF!</v>
      </c>
      <c r="J145" s="204" t="e">
        <f>J11/#REF!*1000</f>
        <v>#REF!</v>
      </c>
      <c r="K145" s="301" t="e">
        <f>K11/#REF!*1000</f>
        <v>#REF!</v>
      </c>
    </row>
    <row r="146" spans="2:11" ht="25.5" customHeight="1" hidden="1">
      <c r="B146" s="276"/>
      <c r="C146" s="204"/>
      <c r="D146" s="204"/>
      <c r="E146" s="204"/>
      <c r="F146" s="204"/>
      <c r="G146" s="204"/>
      <c r="H146" s="204"/>
      <c r="I146" s="204"/>
      <c r="J146" s="204"/>
      <c r="K146" s="301"/>
    </row>
    <row r="147" spans="2:11" ht="28.5" customHeight="1" hidden="1">
      <c r="B147" s="276" t="s">
        <v>268</v>
      </c>
      <c r="C147" s="204" t="e">
        <f aca="true" t="shared" si="21" ref="C147:C156">D147+G147</f>
        <v>#REF!</v>
      </c>
      <c r="D147" s="204" t="e">
        <f>D13/#REF!*1000</f>
        <v>#REF!</v>
      </c>
      <c r="E147" s="204" t="e">
        <f>E13/#REF!*1000</f>
        <v>#REF!</v>
      </c>
      <c r="F147" s="204" t="e">
        <f>F13/#REF!*1000</f>
        <v>#REF!</v>
      </c>
      <c r="G147" s="204" t="e">
        <f>G13/#REF!*1000</f>
        <v>#REF!</v>
      </c>
      <c r="H147" s="204" t="e">
        <f>H13/#REF!*1000</f>
        <v>#REF!</v>
      </c>
      <c r="I147" s="204" t="e">
        <f>I13/#REF!*1000</f>
        <v>#REF!</v>
      </c>
      <c r="J147" s="204" t="e">
        <f>J13/#REF!*1000</f>
        <v>#REF!</v>
      </c>
      <c r="K147" s="301" t="e">
        <f>K13/#REF!*1000</f>
        <v>#REF!</v>
      </c>
    </row>
    <row r="148" spans="2:11" ht="28.5" customHeight="1" hidden="1">
      <c r="B148" s="276" t="s">
        <v>260</v>
      </c>
      <c r="C148" s="204" t="e">
        <f t="shared" si="21"/>
        <v>#REF!</v>
      </c>
      <c r="D148" s="301" t="e">
        <f>D14/#REF!*1000</f>
        <v>#REF!</v>
      </c>
      <c r="E148" s="204" t="e">
        <f>E14/#REF!*1000</f>
        <v>#REF!</v>
      </c>
      <c r="F148" s="204" t="e">
        <f>F14/#REF!*1000</f>
        <v>#REF!</v>
      </c>
      <c r="G148" s="204" t="e">
        <f>G14/#REF!*1000</f>
        <v>#REF!</v>
      </c>
      <c r="H148" s="204" t="e">
        <f>H14/#REF!*1000</f>
        <v>#REF!</v>
      </c>
      <c r="I148" s="204" t="e">
        <f>I14/#REF!*1000</f>
        <v>#REF!</v>
      </c>
      <c r="J148" s="204" t="e">
        <f>J14/#REF!*1000</f>
        <v>#REF!</v>
      </c>
      <c r="K148" s="301" t="e">
        <f>K14/#REF!*1000</f>
        <v>#REF!</v>
      </c>
    </row>
    <row r="149" spans="2:11" ht="28.5" customHeight="1" hidden="1">
      <c r="B149" s="276" t="s">
        <v>261</v>
      </c>
      <c r="C149" s="204" t="e">
        <f t="shared" si="21"/>
        <v>#REF!</v>
      </c>
      <c r="D149" s="301" t="e">
        <f>D15/#REF!*1000</f>
        <v>#REF!</v>
      </c>
      <c r="E149" s="204" t="e">
        <f>E15/#REF!*1000</f>
        <v>#REF!</v>
      </c>
      <c r="F149" s="204" t="e">
        <f>F15/#REF!*1000</f>
        <v>#REF!</v>
      </c>
      <c r="G149" s="204" t="e">
        <f>G15/#REF!*1000</f>
        <v>#REF!</v>
      </c>
      <c r="H149" s="204" t="e">
        <f>H15/#REF!*1000</f>
        <v>#REF!</v>
      </c>
      <c r="I149" s="204" t="e">
        <f>I15/#REF!*1000</f>
        <v>#REF!</v>
      </c>
      <c r="J149" s="204" t="e">
        <f>J15/#REF!*1000</f>
        <v>#REF!</v>
      </c>
      <c r="K149" s="301" t="e">
        <f>K15/#REF!*1000</f>
        <v>#REF!</v>
      </c>
    </row>
    <row r="150" spans="2:11" ht="28.5" customHeight="1" hidden="1">
      <c r="B150" s="276" t="s">
        <v>262</v>
      </c>
      <c r="C150" s="204" t="e">
        <f t="shared" si="21"/>
        <v>#REF!</v>
      </c>
      <c r="D150" s="301" t="e">
        <f>D16/#REF!*1000</f>
        <v>#REF!</v>
      </c>
      <c r="E150" s="204" t="e">
        <f>E16/#REF!*1000</f>
        <v>#REF!</v>
      </c>
      <c r="F150" s="204" t="e">
        <f>F16/#REF!*1000</f>
        <v>#REF!</v>
      </c>
      <c r="G150" s="204" t="e">
        <f>G16/#REF!*1000</f>
        <v>#REF!</v>
      </c>
      <c r="H150" s="204" t="e">
        <f>H16/#REF!*1000</f>
        <v>#REF!</v>
      </c>
      <c r="I150" s="204" t="e">
        <f>I16/#REF!*1000</f>
        <v>#REF!</v>
      </c>
      <c r="J150" s="204" t="e">
        <f>J16/#REF!*1000</f>
        <v>#REF!</v>
      </c>
      <c r="K150" s="301" t="e">
        <f>K16/#REF!*1000</f>
        <v>#REF!</v>
      </c>
    </row>
    <row r="151" spans="2:11" ht="28.5" customHeight="1" hidden="1">
      <c r="B151" s="276" t="s">
        <v>263</v>
      </c>
      <c r="C151" s="204" t="e">
        <f t="shared" si="21"/>
        <v>#REF!</v>
      </c>
      <c r="D151" s="301" t="e">
        <f>D17/#REF!*1000</f>
        <v>#REF!</v>
      </c>
      <c r="E151" s="204" t="e">
        <f>E17/#REF!*1000</f>
        <v>#REF!</v>
      </c>
      <c r="F151" s="204" t="e">
        <f>F17/#REF!*1000</f>
        <v>#REF!</v>
      </c>
      <c r="G151" s="204" t="e">
        <f>G17/#REF!*1000</f>
        <v>#REF!</v>
      </c>
      <c r="H151" s="204" t="e">
        <f>H17/#REF!*1000</f>
        <v>#REF!</v>
      </c>
      <c r="I151" s="204" t="e">
        <f>I17/#REF!*1000</f>
        <v>#REF!</v>
      </c>
      <c r="J151" s="204" t="e">
        <f>J17/#REF!*1000</f>
        <v>#REF!</v>
      </c>
      <c r="K151" s="301" t="e">
        <f>K17/#REF!*1000</f>
        <v>#REF!</v>
      </c>
    </row>
    <row r="152" spans="2:11" ht="28.5" customHeight="1" hidden="1">
      <c r="B152" s="276" t="s">
        <v>276</v>
      </c>
      <c r="C152" s="204" t="e">
        <f t="shared" si="21"/>
        <v>#REF!</v>
      </c>
      <c r="D152" s="204" t="e">
        <f>D19/#REF!*1000</f>
        <v>#REF!</v>
      </c>
      <c r="E152" s="204" t="e">
        <f>E19/#REF!*1000</f>
        <v>#REF!</v>
      </c>
      <c r="F152" s="204" t="e">
        <f>F19/#REF!*1000</f>
        <v>#REF!</v>
      </c>
      <c r="G152" s="204" t="e">
        <f>G19/#REF!*1000</f>
        <v>#REF!</v>
      </c>
      <c r="H152" s="204" t="e">
        <f>H19/#REF!*1000</f>
        <v>#REF!</v>
      </c>
      <c r="I152" s="204" t="e">
        <f>I19/#REF!*1000</f>
        <v>#REF!</v>
      </c>
      <c r="J152" s="204" t="e">
        <f>J19/#REF!*1000</f>
        <v>#REF!</v>
      </c>
      <c r="K152" s="301" t="e">
        <f>K19/#REF!*1000</f>
        <v>#REF!</v>
      </c>
    </row>
    <row r="153" spans="2:11" ht="28.5" customHeight="1" hidden="1">
      <c r="B153" s="276" t="s">
        <v>269</v>
      </c>
      <c r="C153" s="204" t="e">
        <f t="shared" si="21"/>
        <v>#REF!</v>
      </c>
      <c r="D153" s="301" t="e">
        <f>D20/#REF!*1000</f>
        <v>#REF!</v>
      </c>
      <c r="E153" s="204" t="e">
        <f>E20/#REF!*1000</f>
        <v>#REF!</v>
      </c>
      <c r="F153" s="204" t="e">
        <f>F20/#REF!*1000</f>
        <v>#REF!</v>
      </c>
      <c r="G153" s="204" t="e">
        <f>G20/#REF!*1000</f>
        <v>#REF!</v>
      </c>
      <c r="H153" s="204" t="e">
        <f>H20/#REF!*1000</f>
        <v>#REF!</v>
      </c>
      <c r="I153" s="204" t="e">
        <f>I20/#REF!*1000</f>
        <v>#REF!</v>
      </c>
      <c r="J153" s="204" t="e">
        <f>J20/#REF!*1000</f>
        <v>#REF!</v>
      </c>
      <c r="K153" s="301" t="e">
        <f>K20/#REF!*1000</f>
        <v>#REF!</v>
      </c>
    </row>
    <row r="154" spans="2:11" ht="28.5" customHeight="1" hidden="1">
      <c r="B154" s="276" t="s">
        <v>1</v>
      </c>
      <c r="C154" s="204" t="e">
        <f t="shared" si="21"/>
        <v>#REF!</v>
      </c>
      <c r="D154" s="301" t="e">
        <f>D21/#REF!*1000</f>
        <v>#REF!</v>
      </c>
      <c r="E154" s="204" t="e">
        <f>E21/#REF!*1000</f>
        <v>#REF!</v>
      </c>
      <c r="F154" s="204" t="e">
        <f>F21/#REF!*1000</f>
        <v>#REF!</v>
      </c>
      <c r="G154" s="204" t="e">
        <f>G21/#REF!*1000</f>
        <v>#REF!</v>
      </c>
      <c r="H154" s="204" t="e">
        <f>H21/#REF!*1000</f>
        <v>#REF!</v>
      </c>
      <c r="I154" s="204" t="e">
        <f>I21/#REF!*1000</f>
        <v>#REF!</v>
      </c>
      <c r="J154" s="204" t="e">
        <f>J21/#REF!*1000</f>
        <v>#REF!</v>
      </c>
      <c r="K154" s="301" t="e">
        <f>K21/#REF!*1000</f>
        <v>#REF!</v>
      </c>
    </row>
    <row r="155" spans="2:11" ht="28.5" customHeight="1" hidden="1">
      <c r="B155" s="276" t="s">
        <v>2</v>
      </c>
      <c r="C155" s="204" t="e">
        <f t="shared" si="21"/>
        <v>#REF!</v>
      </c>
      <c r="D155" s="301" t="e">
        <f>D22/#REF!*1000</f>
        <v>#REF!</v>
      </c>
      <c r="E155" s="204" t="e">
        <f>E22/#REF!*1000</f>
        <v>#REF!</v>
      </c>
      <c r="F155" s="204" t="e">
        <f>F22/#REF!*1000</f>
        <v>#REF!</v>
      </c>
      <c r="G155" s="204" t="e">
        <f>G22/#REF!*1000</f>
        <v>#REF!</v>
      </c>
      <c r="H155" s="204" t="e">
        <f>H22/#REF!*1000</f>
        <v>#REF!</v>
      </c>
      <c r="I155" s="204" t="e">
        <f>I22/#REF!*1000</f>
        <v>#REF!</v>
      </c>
      <c r="J155" s="204" t="e">
        <f>J22/#REF!*1000</f>
        <v>#REF!</v>
      </c>
      <c r="K155" s="301" t="e">
        <f>K22/#REF!*1000</f>
        <v>#REF!</v>
      </c>
    </row>
    <row r="156" spans="2:11" ht="28.5" customHeight="1" hidden="1">
      <c r="B156" s="276" t="s">
        <v>270</v>
      </c>
      <c r="C156" s="204" t="e">
        <f t="shared" si="21"/>
        <v>#REF!</v>
      </c>
      <c r="D156" s="301" t="e">
        <f>D23/#REF!*1000</f>
        <v>#REF!</v>
      </c>
      <c r="E156" s="204" t="e">
        <f>E23/#REF!*1000</f>
        <v>#REF!</v>
      </c>
      <c r="F156" s="204" t="e">
        <f>F23/#REF!*1000</f>
        <v>#REF!</v>
      </c>
      <c r="G156" s="204" t="e">
        <f>G23/#REF!*1000</f>
        <v>#REF!</v>
      </c>
      <c r="H156" s="204" t="e">
        <f>H23/#REF!*1000</f>
        <v>#REF!</v>
      </c>
      <c r="I156" s="204" t="e">
        <f>I23/#REF!*1000</f>
        <v>#REF!</v>
      </c>
      <c r="J156" s="204" t="e">
        <f>J23/#REF!*1000</f>
        <v>#REF!</v>
      </c>
      <c r="K156" s="301" t="e">
        <f>K23/#REF!*1000</f>
        <v>#REF!</v>
      </c>
    </row>
    <row r="157" spans="2:11" ht="28.5" customHeight="1" hidden="1">
      <c r="B157" s="290" t="s">
        <v>0</v>
      </c>
      <c r="C157" s="219">
        <f>SUM(D157,G157)</f>
        <v>-1.7727136094481581</v>
      </c>
      <c r="D157" s="219">
        <f aca="true" t="shared" si="22" ref="D157:K157">SUM(D158:D169)</f>
        <v>3.4447916441187765</v>
      </c>
      <c r="E157" s="219">
        <f t="shared" si="22"/>
        <v>10.139434743184138</v>
      </c>
      <c r="F157" s="219">
        <f t="shared" si="22"/>
        <v>6.694643099065363</v>
      </c>
      <c r="G157" s="219">
        <f t="shared" si="22"/>
        <v>-5.217505253566935</v>
      </c>
      <c r="H157" s="219">
        <f t="shared" si="22"/>
        <v>51.91106017849842</v>
      </c>
      <c r="I157" s="219">
        <f t="shared" si="22"/>
        <v>57.12856543206536</v>
      </c>
      <c r="J157" s="219">
        <f t="shared" si="22"/>
        <v>6.981872954425082</v>
      </c>
      <c r="K157" s="219">
        <f t="shared" si="22"/>
        <v>2.474030065447629</v>
      </c>
    </row>
    <row r="158" spans="2:11" ht="28.5" customHeight="1" hidden="1">
      <c r="B158" s="291" t="s">
        <v>277</v>
      </c>
      <c r="C158" s="219">
        <f>C26/'[3]人口參考表'!E5*1000</f>
        <v>0.025855772193409794</v>
      </c>
      <c r="D158" s="219">
        <f>D26/'[3]人口參考表'!E5*1000</f>
        <v>0.33827968619711146</v>
      </c>
      <c r="E158" s="219">
        <f>E26/'[3]人口參考表'!E5*1000</f>
        <v>0.8683230161620124</v>
      </c>
      <c r="F158" s="219">
        <f>F26/'[3]人口參考表'!E5*1000</f>
        <v>0.5300433299649008</v>
      </c>
      <c r="G158" s="219">
        <f>G26/'[3]人口參考表'!E5*1000</f>
        <v>-0.31242391400370173</v>
      </c>
      <c r="H158" s="219">
        <f>H26/'[3]人口參考表'!E5*1000</f>
        <v>4.1627793231389765</v>
      </c>
      <c r="I158" s="219">
        <f>I26/'[3]人口參考表'!E5*1000</f>
        <v>4.475203237142678</v>
      </c>
      <c r="J158" s="219">
        <f>J26/'[3]人口參考表'!E5*1000</f>
        <v>0.7670545750711573</v>
      </c>
      <c r="K158" s="219">
        <f>K26/'[3]人口參考表'!E5*1000</f>
        <v>0.15944392852602707</v>
      </c>
    </row>
    <row r="159" spans="2:11" ht="28.5" customHeight="1" hidden="1">
      <c r="B159" s="291" t="s">
        <v>278</v>
      </c>
      <c r="C159" s="219">
        <f>C27/'[3]人口參考表'!E6*1000</f>
        <v>-0.2801398113150625</v>
      </c>
      <c r="D159" s="219">
        <f>D27/'[3]人口參考表'!E6*1000</f>
        <v>0.18316833816754083</v>
      </c>
      <c r="E159" s="219">
        <f>E27/'[3]人口參考表'!E6*1000</f>
        <v>0.8102505311881807</v>
      </c>
      <c r="F159" s="219">
        <f>F27/'[3]人口參考表'!E6*1000</f>
        <v>0.6270821930206398</v>
      </c>
      <c r="G159" s="219">
        <f>G27/'[3]人口參考表'!E6*1000</f>
        <v>-0.46330814948260335</v>
      </c>
      <c r="H159" s="219">
        <f>H27/'[3]人口參考表'!E6*1000</f>
        <v>4.490856667543001</v>
      </c>
      <c r="I159" s="219">
        <f>I27/'[3]人口參考表'!E6*1000</f>
        <v>4.954164817025605</v>
      </c>
      <c r="J159" s="219">
        <f>J27/'[3]人口參考表'!E6*1000</f>
        <v>0.43313924672559656</v>
      </c>
      <c r="K159" s="219">
        <f>K27/'[3]人口參考表'!E6*1000</f>
        <v>0.17239373004003844</v>
      </c>
    </row>
    <row r="160" spans="2:11" ht="28.5" customHeight="1" hidden="1">
      <c r="B160" s="281" t="s">
        <v>279</v>
      </c>
      <c r="C160" s="219">
        <f>C28/'[3]人口參考表'!E7*1000</f>
        <v>-0.07543566792356858</v>
      </c>
      <c r="D160" s="219">
        <f>D28/'[3]人口參考表'!E7*1000</f>
        <v>0.3168298052789881</v>
      </c>
      <c r="E160" s="219">
        <f>E28/'[3]人口參考表'!E7*1000</f>
        <v>0.8922961862959256</v>
      </c>
      <c r="F160" s="219">
        <f>F28/'[3]人口參考表'!E7*1000</f>
        <v>0.5754663810169375</v>
      </c>
      <c r="G160" s="219">
        <f>G28/'[3]人口參考表'!E7*1000</f>
        <v>-0.3922654732025566</v>
      </c>
      <c r="H160" s="219">
        <f>H28/'[3]人口參考表'!E7*1000</f>
        <v>4.079991982266152</v>
      </c>
      <c r="I160" s="219">
        <f>I28/'[3]人口參考表'!E7*1000</f>
        <v>4.472257455468709</v>
      </c>
      <c r="J160" s="219">
        <f>J28/'[3]人口參考表'!E7*1000</f>
        <v>0.4978754082955526</v>
      </c>
      <c r="K160" s="219">
        <f>K28/'[3]人口參考表'!E7*1000</f>
        <v>0.20259865099472704</v>
      </c>
    </row>
    <row r="161" spans="2:11" ht="28.5" customHeight="1" hidden="1">
      <c r="B161" s="281" t="s">
        <v>280</v>
      </c>
      <c r="C161" s="219">
        <f>C29/'[3]人口參考表'!E8*1000</f>
        <v>-0.3384528822927704</v>
      </c>
      <c r="D161" s="219">
        <f>D29/'[3]人口參考表'!E8*1000</f>
        <v>0.12287779802985932</v>
      </c>
      <c r="E161" s="219">
        <f>E29/'[3]人口參考表'!E8*1000</f>
        <v>0.7545127949201887</v>
      </c>
      <c r="F161" s="219">
        <f>F29/'[3]人口參考表'!E8*1000</f>
        <v>0.6316349968903294</v>
      </c>
      <c r="G161" s="219">
        <f>G29/'[3]人口參考表'!E8*1000</f>
        <v>-0.4613306803226297</v>
      </c>
      <c r="H161" s="219">
        <f>H29/'[3]人口參考表'!E8*1000</f>
        <v>3.779031227128831</v>
      </c>
      <c r="I161" s="219">
        <f>I29/'[3]人口參考表'!E8*1000</f>
        <v>4.240361907451461</v>
      </c>
      <c r="J161" s="219">
        <f>J29/'[3]人口參考表'!E8*1000</f>
        <v>0.5928314817230054</v>
      </c>
      <c r="K161" s="219">
        <f>K29/'[3]人口參考表'!E8*1000</f>
        <v>0.2026405792071364</v>
      </c>
    </row>
    <row r="162" spans="2:11" ht="28.5" customHeight="1" hidden="1">
      <c r="B162" s="281" t="s">
        <v>281</v>
      </c>
      <c r="C162" s="219">
        <f>C30/'[3]人口參考表'!E9*1000</f>
        <v>-0.28680451253475886</v>
      </c>
      <c r="D162" s="219">
        <f>D30/'[3]人口參考表'!E9*1000</f>
        <v>0.14232404381424127</v>
      </c>
      <c r="E162" s="219">
        <f>E30/'[3]人口參考表'!E9*1000</f>
        <v>0.7482794424779047</v>
      </c>
      <c r="F162" s="219">
        <f>F30/'[3]人口參考表'!E9*1000</f>
        <v>0.6059553986636635</v>
      </c>
      <c r="G162" s="219">
        <f>G30/'[3]人口參考表'!E9*1000</f>
        <v>-0.4291285563490001</v>
      </c>
      <c r="H162" s="219">
        <f>H30/'[3]人口參考表'!E9*1000</f>
        <v>4.565151526587102</v>
      </c>
      <c r="I162" s="219">
        <f>I30/'[3]人口參考表'!E9*1000</f>
        <v>4.994280082936101</v>
      </c>
      <c r="J162" s="219">
        <f>J30/'[3]人口參考表'!E9*1000</f>
        <v>0.6167375231950454</v>
      </c>
      <c r="K162" s="219">
        <f>K30/'[3]人口參考表'!E9*1000</f>
        <v>0.19623466647115081</v>
      </c>
    </row>
    <row r="163" spans="2:11" ht="28.5" customHeight="1" hidden="1">
      <c r="B163" s="281" t="s">
        <v>282</v>
      </c>
      <c r="C163" s="219">
        <f>C31/'[3]人口參考表'!E10*1000</f>
        <v>-0.12509840715217788</v>
      </c>
      <c r="D163" s="219">
        <f>D31/'[3]人口參考表'!E10*1000</f>
        <v>0.3192166251469367</v>
      </c>
      <c r="E163" s="219">
        <f>E31/'[3]人口參考表'!E10*1000</f>
        <v>0.8519632900881081</v>
      </c>
      <c r="F163" s="219">
        <f>F31/'[3]人口參考表'!E10*1000</f>
        <v>0.5327466649411714</v>
      </c>
      <c r="G163" s="219">
        <f>G31/'[3]人口參考表'!E10*1000</f>
        <v>-0.44431503229911457</v>
      </c>
      <c r="H163" s="219">
        <f>H31/'[3]人口參考表'!E10*1000</f>
        <v>4.510013264744896</v>
      </c>
      <c r="I163" s="219">
        <f>I31/'[3]人口參考表'!E10*1000</f>
        <v>4.954328297044011</v>
      </c>
      <c r="J163" s="219">
        <f>J31/'[3]人口參考表'!E10*1000</f>
        <v>0.4939230213422196</v>
      </c>
      <c r="K163" s="219">
        <f>K31/'[3]人口參考表'!E10*1000</f>
        <v>0.19196134890592814</v>
      </c>
    </row>
    <row r="164" spans="2:11" ht="28.5" customHeight="1" hidden="1">
      <c r="B164" s="281" t="s">
        <v>283</v>
      </c>
      <c r="C164" s="219">
        <f>C32/'[3]人口參考表'!E11*1000</f>
        <v>-0.319287557277599</v>
      </c>
      <c r="D164" s="219">
        <f>D32/'[3]人口參考表'!E11*1000</f>
        <v>0.30202877039772874</v>
      </c>
      <c r="E164" s="219">
        <f>E32/'[3]人口參考表'!E11*1000</f>
        <v>0.880198130873381</v>
      </c>
      <c r="F164" s="219">
        <f>F32/'[3]人口參考表'!E11*1000</f>
        <v>0.5781693604756521</v>
      </c>
      <c r="G164" s="219">
        <f>G32/'[3]人口參考表'!E11*1000</f>
        <v>-0.6213163276753277</v>
      </c>
      <c r="H164" s="219">
        <f>H32/'[3]人口參考表'!E11*1000</f>
        <v>4.677131244444828</v>
      </c>
      <c r="I164" s="219">
        <f>I32/'[3]人口參考表'!E11*1000</f>
        <v>5.298447572120155</v>
      </c>
      <c r="J164" s="219">
        <f>J32/'[3]人口參考表'!E11*1000</f>
        <v>0.48756072935633354</v>
      </c>
      <c r="K164" s="219">
        <f>K32/'[3]人口參考表'!E11*1000</f>
        <v>0.2502524097581181</v>
      </c>
    </row>
    <row r="165" spans="2:11" ht="28.5" customHeight="1" hidden="1">
      <c r="B165" s="281" t="s">
        <v>284</v>
      </c>
      <c r="C165" s="219">
        <f>C33/'[3]人口參考表'!E12*1000</f>
        <v>-0.015103963819533524</v>
      </c>
      <c r="D165" s="219">
        <f>D33/'[3]人口參考表'!E12*1000</f>
        <v>0.3214986584443565</v>
      </c>
      <c r="E165" s="219">
        <f>E33/'[3]人口參考表'!E12*1000</f>
        <v>0.8091409189035816</v>
      </c>
      <c r="F165" s="219">
        <f>F33/'[3]人口參考表'!E12*1000</f>
        <v>0.48764226045922526</v>
      </c>
      <c r="G165" s="219">
        <f>G33/'[3]人口參考表'!E12*1000</f>
        <v>-0.33660262226389</v>
      </c>
      <c r="H165" s="219">
        <f>H33/'[3]人口參考表'!E12*1000</f>
        <v>4.932523041636234</v>
      </c>
      <c r="I165" s="219">
        <f>I33/'[3]人口參考表'!E12*1000</f>
        <v>5.269125663900124</v>
      </c>
      <c r="J165" s="219">
        <f>J33/'[3]人口參考表'!E12*1000</f>
        <v>0.31934094932728024</v>
      </c>
      <c r="K165" s="219">
        <f>K33/'[3]人口參考表'!E12*1000</f>
        <v>0.21792862082469802</v>
      </c>
    </row>
    <row r="166" spans="2:11" ht="28.5" customHeight="1" hidden="1">
      <c r="B166" s="281" t="s">
        <v>285</v>
      </c>
      <c r="C166" s="219">
        <f>C34/'[3]人口參考表'!E13*1000</f>
        <v>-0.27191036453253</v>
      </c>
      <c r="D166" s="219">
        <f>D34/'[3]人口參考表'!E13*1000</f>
        <v>0.31291272108902257</v>
      </c>
      <c r="E166" s="219">
        <f>E34/'[3]人口參考表'!E13*1000</f>
        <v>0.8459433563234265</v>
      </c>
      <c r="F166" s="219">
        <f>F34/'[3]人口參考表'!E13*1000</f>
        <v>0.533030635234404</v>
      </c>
      <c r="G166" s="219">
        <f>G34/'[3]人口參考表'!E13*1000</f>
        <v>-0.5848230856215525</v>
      </c>
      <c r="H166" s="219">
        <f>H34/'[3]人口參考表'!E13*1000</f>
        <v>4.9267568430775075</v>
      </c>
      <c r="I166" s="219">
        <f>I34/'[3]人口參考表'!E13*1000</f>
        <v>5.51157992869906</v>
      </c>
      <c r="J166" s="219">
        <f>J34/'[3]人口參考表'!E13*1000</f>
        <v>0.567558935492503</v>
      </c>
      <c r="K166" s="219">
        <f>K34/'[3]人口參考表'!E13*1000</f>
        <v>0.22011791414538143</v>
      </c>
    </row>
    <row r="167" spans="2:11" ht="28.5" customHeight="1" hidden="1">
      <c r="B167" s="281" t="s">
        <v>286</v>
      </c>
      <c r="C167" s="219">
        <f>C35/'[3]人口參考表'!E14*1000</f>
        <v>-0.03237520706642853</v>
      </c>
      <c r="D167" s="219">
        <f>D35/'[3]人口參考表'!E14*1000</f>
        <v>0.3323854592153329</v>
      </c>
      <c r="E167" s="219">
        <f>E35/'[3]人口參考表'!E14*1000</f>
        <v>0.8957140621711893</v>
      </c>
      <c r="F167" s="219">
        <f>F35/'[3]人口參考表'!E14*1000</f>
        <v>0.5633286029558564</v>
      </c>
      <c r="G167" s="219">
        <f>G35/'[3]人口參考表'!E14*1000</f>
        <v>-0.3647606662817614</v>
      </c>
      <c r="H167" s="219">
        <f>H35/'[3]人口參考表'!E14*1000</f>
        <v>4.008050634823852</v>
      </c>
      <c r="I167" s="219">
        <f>I35/'[3]人口參考表'!E14*1000</f>
        <v>4.372811301105614</v>
      </c>
      <c r="J167" s="219">
        <f>J35/'[3]人口參考表'!E14*1000</f>
        <v>0.6367124056397611</v>
      </c>
      <c r="K167" s="219">
        <f>K35/'[3]人口參考表'!E14*1000</f>
        <v>0.20288463094961875</v>
      </c>
    </row>
    <row r="168" spans="2:11" ht="28.5" customHeight="1" hidden="1">
      <c r="B168" s="281" t="s">
        <v>287</v>
      </c>
      <c r="C168" s="219">
        <f>C36/'[3]人口參考表'!E15*1000</f>
        <v>0.038850122701637534</v>
      </c>
      <c r="D168" s="219">
        <f>D36/'[3]人口參考表'!E15*1000</f>
        <v>0.418717989117649</v>
      </c>
      <c r="E168" s="219">
        <f>E36/'[3]人口參考表'!E15*1000</f>
        <v>0.8913944819875722</v>
      </c>
      <c r="F168" s="219">
        <f>F36/'[3]人口參考表'!E15*1000</f>
        <v>0.4726764928699233</v>
      </c>
      <c r="G168" s="219">
        <f>G36/'[3]人口參考表'!E15*1000</f>
        <v>-0.3798678664160114</v>
      </c>
      <c r="H168" s="219">
        <f>H36/'[3]人口參考表'!E15*1000</f>
        <v>3.459819260595831</v>
      </c>
      <c r="I168" s="219">
        <f>I36/'[3]人口參考表'!E15*1000</f>
        <v>3.839687127011843</v>
      </c>
      <c r="J168" s="219">
        <f>J36/'[3]人口參考表'!E15*1000</f>
        <v>0.6280769836764735</v>
      </c>
      <c r="K168" s="219">
        <f>K36/'[3]人口參考表'!E15*1000</f>
        <v>0.25468413771073495</v>
      </c>
    </row>
    <row r="169" spans="2:11" ht="28.5" customHeight="1" hidden="1">
      <c r="B169" s="281" t="s">
        <v>288</v>
      </c>
      <c r="C169" s="219">
        <f>C37/'[3]人口參考表'!E16*1000</f>
        <v>-0.09281113042877663</v>
      </c>
      <c r="D169" s="219">
        <f>D37/'[3]人口參考表'!E16*1000</f>
        <v>0.3345517492200088</v>
      </c>
      <c r="E169" s="219">
        <f>E37/'[3]人口參考表'!E16*1000</f>
        <v>0.8914185317926685</v>
      </c>
      <c r="F169" s="219">
        <f>F37/'[3]人口參考表'!E16*1000</f>
        <v>0.5568667825726599</v>
      </c>
      <c r="G169" s="219">
        <f>G37/'[3]人口參考表'!E16*1000</f>
        <v>-0.42736287964878544</v>
      </c>
      <c r="H169" s="219">
        <f>H37/'[3]人口參考表'!E16*1000</f>
        <v>4.318955162511211</v>
      </c>
      <c r="I169" s="219">
        <f>I37/'[3]人口參考表'!E16*1000</f>
        <v>4.746318042159995</v>
      </c>
      <c r="J169" s="219">
        <f>J37/'[3]人口參考表'!E16*1000</f>
        <v>0.9410616945801538</v>
      </c>
      <c r="K169" s="219">
        <f>K37/'[3]人口參考表'!E16*1000</f>
        <v>0.20288944791406985</v>
      </c>
    </row>
    <row r="170" spans="2:11" ht="34.5" customHeight="1" hidden="1">
      <c r="B170" s="282" t="s">
        <v>289</v>
      </c>
      <c r="C170" s="219">
        <f aca="true" t="shared" si="23" ref="C170:K170">SUM(C171:C182)</f>
        <v>-2.1586619783664474</v>
      </c>
      <c r="D170" s="219">
        <f t="shared" si="23"/>
        <v>2.739804121255219</v>
      </c>
      <c r="E170" s="219">
        <f t="shared" si="23"/>
        <v>9.57358331678075</v>
      </c>
      <c r="F170" s="219">
        <f t="shared" si="23"/>
        <v>6.83377919552553</v>
      </c>
      <c r="G170" s="219">
        <f t="shared" si="23"/>
        <v>-4.8984660996216665</v>
      </c>
      <c r="H170" s="219">
        <f t="shared" si="23"/>
        <v>51.34492576279541</v>
      </c>
      <c r="I170" s="219">
        <f t="shared" si="23"/>
        <v>56.243391862417084</v>
      </c>
      <c r="J170" s="219">
        <f t="shared" si="23"/>
        <v>5.613792900364448</v>
      </c>
      <c r="K170" s="219">
        <f t="shared" si="23"/>
        <v>2.4540009029323975</v>
      </c>
    </row>
    <row r="171" spans="2:11" ht="28.5" customHeight="1" hidden="1">
      <c r="B171" s="281" t="s">
        <v>435</v>
      </c>
      <c r="C171" s="219">
        <f aca="true" t="shared" si="24" ref="C171:C182">D171+G171</f>
        <v>-0.15110631408526717</v>
      </c>
      <c r="D171" s="219">
        <f>D39/'[3]人口參考表'!E17*1000</f>
        <v>0.15542363734484618</v>
      </c>
      <c r="E171" s="219">
        <f>E39/'[3]人口參考表'!E17*1000</f>
        <v>0.7533729087965462</v>
      </c>
      <c r="F171" s="219">
        <f>F39/'[3]人口參考表'!E17*1000</f>
        <v>0.5979492714517</v>
      </c>
      <c r="G171" s="219">
        <f>G39/'[3]人口參考表'!E17*1000</f>
        <v>-0.30652995143011336</v>
      </c>
      <c r="H171" s="219">
        <f>H39/'[3]人口參考表'!E17*1000</f>
        <v>3.44738262277388</v>
      </c>
      <c r="I171" s="219">
        <f>I39/'[3]人口參考表'!E17*1000</f>
        <v>3.753912574203994</v>
      </c>
      <c r="J171" s="219">
        <f>J39/'[3]人口參考表'!E17*1000</f>
        <v>0.8850512682137075</v>
      </c>
      <c r="K171" s="220">
        <f>K39/'[3]人口參考表'!E17*1000</f>
        <v>0.13599568267674042</v>
      </c>
    </row>
    <row r="172" spans="2:11" ht="28.5" customHeight="1" hidden="1">
      <c r="B172" s="283" t="s">
        <v>75</v>
      </c>
      <c r="C172" s="219">
        <f t="shared" si="24"/>
        <v>-0.6154537189600776</v>
      </c>
      <c r="D172" s="219">
        <f>D40/'[3]人口參考表'!E18*1000</f>
        <v>0.10797433665966273</v>
      </c>
      <c r="E172" s="219">
        <f>E40/'[3]人口參考表'!E18*1000</f>
        <v>0.7493418964180594</v>
      </c>
      <c r="F172" s="219">
        <f>F40/'[3]人口參考表'!E18*1000</f>
        <v>0.6413675597583967</v>
      </c>
      <c r="G172" s="219">
        <f>G40/'[3]人口參考表'!E18*1000</f>
        <v>-0.7234280556197403</v>
      </c>
      <c r="H172" s="219">
        <f>H40/'[3]人口參考表'!E18*1000</f>
        <v>4.573792900903313</v>
      </c>
      <c r="I172" s="219">
        <f>I40/'[3]人口參考表'!E18*1000</f>
        <v>5.297220956523054</v>
      </c>
      <c r="J172" s="219">
        <f>J40/'[3]人口參考表'!E18*1000</f>
        <v>0.5744234710294057</v>
      </c>
      <c r="K172" s="220">
        <f>K40/'[3]人口參考表'!E18*1000</f>
        <v>0.19435380598739294</v>
      </c>
    </row>
    <row r="173" spans="2:11" ht="28.5" customHeight="1" hidden="1">
      <c r="B173" s="283" t="s">
        <v>12</v>
      </c>
      <c r="C173" s="219">
        <f t="shared" si="24"/>
        <v>-0.37161549031639174</v>
      </c>
      <c r="D173" s="219">
        <f>D41/'[3]人口參考表'!E19*1000</f>
        <v>0.17932607962942157</v>
      </c>
      <c r="E173" s="219">
        <f>E41/'[3]人口參考表'!E19*1000</f>
        <v>0.8620615153269784</v>
      </c>
      <c r="F173" s="219">
        <f>F41/'[3]人口參考表'!E19*1000</f>
        <v>0.6827354356975569</v>
      </c>
      <c r="G173" s="219">
        <f>G41/'[3]人口參考表'!E19*1000</f>
        <v>-0.5509415699458133</v>
      </c>
      <c r="H173" s="219">
        <f>H41/'[3]人口參考表'!E19*1000</f>
        <v>3.6448565823474</v>
      </c>
      <c r="I173" s="219">
        <f>I41/'[3]人口參考表'!E19*1000</f>
        <v>4.1957981522932135</v>
      </c>
      <c r="J173" s="219">
        <f>J41/'[3]人口參考表'!E19*1000</f>
        <v>0.4710010284242639</v>
      </c>
      <c r="K173" s="220">
        <f>K41/'[3]人口參考表'!E19*1000</f>
        <v>0.23982162456464814</v>
      </c>
    </row>
    <row r="174" spans="2:11" ht="34.5" customHeight="1" hidden="1">
      <c r="B174" s="193" t="s">
        <v>290</v>
      </c>
      <c r="C174" s="218">
        <f t="shared" si="24"/>
        <v>-0.311226187954682</v>
      </c>
      <c r="D174" s="219">
        <f>D42/'[3]人口參考表'!E20*1000</f>
        <v>0.1664195588368786</v>
      </c>
      <c r="E174" s="219">
        <f>E42/'[3]人口參考表'!E20*1000</f>
        <v>0.7153879737013872</v>
      </c>
      <c r="F174" s="219">
        <f>F42/'[3]人口參考表'!E20*1000</f>
        <v>0.5489684148645085</v>
      </c>
      <c r="G174" s="219">
        <f>G42/'[3]人口參考表'!E20*1000</f>
        <v>-0.4776457467915606</v>
      </c>
      <c r="H174" s="219">
        <f>H42/'[3]人口參考表'!E20*1000</f>
        <v>4.290166549236415</v>
      </c>
      <c r="I174" s="219">
        <f>I42/'[3]人口參考表'!E20*1000</f>
        <v>4.7678122960279765</v>
      </c>
      <c r="J174" s="219">
        <f>J42/'[3]人口參考表'!E20*1000</f>
        <v>0.3220326528142196</v>
      </c>
      <c r="K174" s="220">
        <f>K42/'[3]人口參考表'!E20*1000</f>
        <v>0.2010002463873988</v>
      </c>
    </row>
    <row r="175" spans="2:11" ht="34.5" customHeight="1" hidden="1">
      <c r="B175" s="193" t="s">
        <v>77</v>
      </c>
      <c r="C175" s="219">
        <f t="shared" si="24"/>
        <v>-0.2961867576414021</v>
      </c>
      <c r="D175" s="219">
        <f>D43/'[3]人口參考表'!E21*1000</f>
        <v>0.14701240525266676</v>
      </c>
      <c r="E175" s="219">
        <f>E43/'[3]人口參考表'!E21*1000</f>
        <v>0.704794766358373</v>
      </c>
      <c r="F175" s="219">
        <f>F43/'[3]人口參考表'!E21*1000</f>
        <v>0.5577823611057062</v>
      </c>
      <c r="G175" s="219">
        <f>G43/'[3]人口參考表'!E21*1000</f>
        <v>-0.4431991628940689</v>
      </c>
      <c r="H175" s="219">
        <f>H43/'[3]人口參考表'!E21*1000</f>
        <v>4.380104897675042</v>
      </c>
      <c r="I175" s="219">
        <f>I43/'[3]人口參考表'!E21*1000</f>
        <v>4.823304060569111</v>
      </c>
      <c r="J175" s="219">
        <f>J43/'[3]人口參考表'!E21*1000</f>
        <v>0.477790317071167</v>
      </c>
      <c r="K175" s="220">
        <f>K43/'[3]人口參考表'!E21*1000</f>
        <v>0.2010610836543825</v>
      </c>
    </row>
    <row r="176" spans="2:11" ht="34.5" customHeight="1" hidden="1">
      <c r="B176" s="193" t="s">
        <v>78</v>
      </c>
      <c r="C176" s="219">
        <f t="shared" si="24"/>
        <v>-0.35467511543161145</v>
      </c>
      <c r="D176" s="219">
        <f>D44/'[3]人口參考表'!E22*1000</f>
        <v>0.19896408914456254</v>
      </c>
      <c r="E176" s="219">
        <f>E44/'[3]人口參考表'!E22*1000</f>
        <v>0.7612539062922393</v>
      </c>
      <c r="F176" s="219">
        <f>F44/'[3]人口參考表'!E22*1000</f>
        <v>0.5622898171476768</v>
      </c>
      <c r="G176" s="219">
        <f>G44/'[3]人口參考表'!E22*1000</f>
        <v>-0.553639204576174</v>
      </c>
      <c r="H176" s="219">
        <f>H44/'[3]人口參考表'!E22*1000</f>
        <v>4.801089977184009</v>
      </c>
      <c r="I176" s="219">
        <f>I44/'[3]人口參考表'!E22*1000</f>
        <v>5.354729181760184</v>
      </c>
      <c r="J176" s="219">
        <f>J44/'[3]人口參考表'!E22*1000</f>
        <v>0.3611630748602385</v>
      </c>
      <c r="K176" s="220">
        <f>K44/'[3]人口參考表'!E22*1000</f>
        <v>0.20977735485894095</v>
      </c>
    </row>
    <row r="177" spans="2:11" ht="34.5" customHeight="1" hidden="1">
      <c r="B177" s="193" t="s">
        <v>79</v>
      </c>
      <c r="C177" s="219">
        <f t="shared" si="24"/>
        <v>-0.06056149154302032</v>
      </c>
      <c r="D177" s="219">
        <f>D45/'[3]人口參考表'!E23*1000</f>
        <v>0.23792014534757971</v>
      </c>
      <c r="E177" s="219">
        <f>E45/'[3]人口參考表'!E23*1000</f>
        <v>0.8067655837695202</v>
      </c>
      <c r="F177" s="219">
        <f>F45/'[3]人口參考表'!E23*1000</f>
        <v>0.5688454384219406</v>
      </c>
      <c r="G177" s="219">
        <f>G45/'[3]人口參考表'!E23*1000</f>
        <v>-0.29848163689060003</v>
      </c>
      <c r="H177" s="219">
        <f>H45/'[3]人口參考表'!E23*1000</f>
        <v>4.732447982004585</v>
      </c>
      <c r="I177" s="219">
        <f>I45/'[3]人口參考表'!E23*1000</f>
        <v>5.030929618895185</v>
      </c>
      <c r="J177" s="219">
        <f>J45/'[3]人口參考表'!E23*1000</f>
        <v>0.3914867846173811</v>
      </c>
      <c r="K177" s="220">
        <f>K45/'[3]人口參考表'!E23*1000</f>
        <v>0.18601029545356232</v>
      </c>
    </row>
    <row r="178" spans="2:11" ht="34.5" customHeight="1" hidden="1">
      <c r="B178" s="193" t="s">
        <v>13</v>
      </c>
      <c r="C178" s="219">
        <f t="shared" si="24"/>
        <v>-0.07787707104335803</v>
      </c>
      <c r="D178" s="219">
        <f>D46/'[3]人口參考表'!E24*1000</f>
        <v>0.2357944651035008</v>
      </c>
      <c r="E178" s="219">
        <f>E46/'[3]人口參考表'!E24*1000</f>
        <v>0.8090562380615531</v>
      </c>
      <c r="F178" s="219">
        <f>F46/'[3]人口參考表'!E24*1000</f>
        <v>0.5732617729580525</v>
      </c>
      <c r="G178" s="219">
        <f>G46/'[3]人口參考表'!E24*1000</f>
        <v>-0.31367153614685883</v>
      </c>
      <c r="H178" s="219">
        <f>H46/'[3]人口參考表'!E24*1000</f>
        <v>5.382170909885412</v>
      </c>
      <c r="I178" s="219">
        <f>I46/'[3]人口參考表'!E24*1000</f>
        <v>5.695842446032271</v>
      </c>
      <c r="J178" s="219">
        <f>J46/'[3]人口參考表'!E24*1000</f>
        <v>0.40236486705735</v>
      </c>
      <c r="K178" s="220">
        <f>K46/'[3]人口參考表'!E24*1000</f>
        <v>0.22930470918322096</v>
      </c>
    </row>
    <row r="179" spans="2:11" ht="34.5" customHeight="1" hidden="1">
      <c r="B179" s="193" t="s">
        <v>80</v>
      </c>
      <c r="C179" s="219">
        <f t="shared" si="24"/>
        <v>-0.03677735207391819</v>
      </c>
      <c r="D179" s="219">
        <f>D47/'[3]人口參考表'!E25*1000</f>
        <v>0.27691182738008957</v>
      </c>
      <c r="E179" s="219">
        <f>E47/'[3]人口參考表'!E25*1000</f>
        <v>0.7766511408550951</v>
      </c>
      <c r="F179" s="219">
        <f>F47/'[3]人口參考表'!E25*1000</f>
        <v>0.49973931347500544</v>
      </c>
      <c r="G179" s="219">
        <f>G47/'[3]人口參考表'!E25*1000</f>
        <v>-0.31368917945400776</v>
      </c>
      <c r="H179" s="219">
        <f>H47/'[3]人口參考表'!E25*1000</f>
        <v>4.871917462968452</v>
      </c>
      <c r="I179" s="219">
        <f>I47/'[3]人口參考表'!E25*1000</f>
        <v>5.185606642422459</v>
      </c>
      <c r="J179" s="219">
        <f>J47/'[3]人口參考表'!E25*1000</f>
        <v>0.2747484537286827</v>
      </c>
      <c r="K179" s="220">
        <f>K47/'[3]人口參考表'!E25*1000</f>
        <v>0.24229784895757842</v>
      </c>
    </row>
    <row r="180" spans="2:11" ht="34.5" customHeight="1" hidden="1">
      <c r="B180" s="193" t="s">
        <v>81</v>
      </c>
      <c r="C180" s="219">
        <f t="shared" si="24"/>
        <v>0.01730717642070284</v>
      </c>
      <c r="D180" s="219">
        <f>D48/'[3]人口參考表'!E26*1000</f>
        <v>0.2769148227312455</v>
      </c>
      <c r="E180" s="219">
        <f>E48/'[3]人口參考表'!E26*1000</f>
        <v>0.809110497667858</v>
      </c>
      <c r="F180" s="219">
        <f>F48/'[3]人口參考表'!E26*1000</f>
        <v>0.5321956749366125</v>
      </c>
      <c r="G180" s="219">
        <f>G48/'[3]人口參考表'!E26*1000</f>
        <v>-0.2596076463105427</v>
      </c>
      <c r="H180" s="219">
        <f>H48/'[3]人口參考表'!E26*1000</f>
        <v>3.656141018873476</v>
      </c>
      <c r="I180" s="219">
        <f>I48/'[3]人口參考表'!E26*1000</f>
        <v>3.9157486651840183</v>
      </c>
      <c r="J180" s="219">
        <f>J48/'[3]人口參考表'!E26*1000</f>
        <v>0.41537223409686824</v>
      </c>
      <c r="K180" s="220">
        <f>K48/'[3]人口參考表'!E26*1000</f>
        <v>0.2379736757846641</v>
      </c>
    </row>
    <row r="181" spans="2:11" ht="34.5" customHeight="1" hidden="1">
      <c r="B181" s="193" t="s">
        <v>82</v>
      </c>
      <c r="C181" s="219">
        <f t="shared" si="24"/>
        <v>0.06706240697795163</v>
      </c>
      <c r="D181" s="219">
        <f>D49/'[3]人口參考表'!E27*1000</f>
        <v>0.4867432764528746</v>
      </c>
      <c r="E181" s="219">
        <f>E49/'[3]人口參考表'!E27*1000</f>
        <v>0.9972828908656675</v>
      </c>
      <c r="F181" s="219">
        <f>F49/'[3]人口參考表'!E27*1000</f>
        <v>0.5105396144127929</v>
      </c>
      <c r="G181" s="219">
        <f>G49/'[3]人口參考表'!E27*1000</f>
        <v>-0.41968086947492295</v>
      </c>
      <c r="H181" s="219">
        <f>H49/'[3]人口參考表'!E27*1000</f>
        <v>3.1973625004326607</v>
      </c>
      <c r="I181" s="219">
        <f>I49/'[3]人口參考表'!E27*1000</f>
        <v>3.6170433699075835</v>
      </c>
      <c r="J181" s="219">
        <f>J49/'[3]人口參考表'!E27*1000</f>
        <v>0.49755979370738285</v>
      </c>
      <c r="K181" s="220">
        <f>K49/'[3]人口參考表'!E27*1000</f>
        <v>0.17090097262123152</v>
      </c>
    </row>
    <row r="182" spans="2:11" ht="34.5" customHeight="1" hidden="1">
      <c r="B182" s="193" t="s">
        <v>83</v>
      </c>
      <c r="C182" s="218">
        <f t="shared" si="24"/>
        <v>0.032447937284626804</v>
      </c>
      <c r="D182" s="219">
        <f>D50/'[3]人口參考表'!E28*1000</f>
        <v>0.27039947737189013</v>
      </c>
      <c r="E182" s="219">
        <f>E50/'[3]人口參考表'!E28*1000</f>
        <v>0.8285039986674714</v>
      </c>
      <c r="F182" s="219">
        <f>F50/'[3]人口參考表'!E28*1000</f>
        <v>0.5581045212955813</v>
      </c>
      <c r="G182" s="219">
        <f>G50/'[3]人口參考表'!E28*1000</f>
        <v>-0.23795154008726332</v>
      </c>
      <c r="H182" s="219">
        <f>H50/'[3]人口參考表'!E28*1000</f>
        <v>4.367492358510769</v>
      </c>
      <c r="I182" s="219">
        <f>I50/'[3]人口參考表'!E28*1000</f>
        <v>4.605443898598033</v>
      </c>
      <c r="J182" s="219">
        <f>J50/'[3]人口參考表'!E28*1000</f>
        <v>0.5407989547437803</v>
      </c>
      <c r="K182" s="220">
        <f>K50/'[3]人口參考表'!E28*1000</f>
        <v>0.2055036028026365</v>
      </c>
    </row>
    <row r="183" spans="2:11" ht="34.5" customHeight="1" hidden="1">
      <c r="B183" s="282" t="s">
        <v>519</v>
      </c>
      <c r="C183" s="219">
        <f aca="true" t="shared" si="25" ref="C183:K183">SUM(C184:C195)</f>
        <v>-1.515360759858686</v>
      </c>
      <c r="D183" s="219">
        <f t="shared" si="25"/>
        <v>1.8993984151071257</v>
      </c>
      <c r="E183" s="219">
        <f t="shared" si="25"/>
        <v>8.87478616174051</v>
      </c>
      <c r="F183" s="219">
        <f t="shared" si="25"/>
        <v>6.975387746633381</v>
      </c>
      <c r="G183" s="219">
        <f t="shared" si="25"/>
        <v>-3.4147591749658117</v>
      </c>
      <c r="H183" s="219">
        <f t="shared" si="25"/>
        <v>59.31622695825535</v>
      </c>
      <c r="I183" s="219">
        <f t="shared" si="25"/>
        <v>62.73098613322116</v>
      </c>
      <c r="J183" s="219">
        <f t="shared" si="25"/>
        <v>5.708486928930162</v>
      </c>
      <c r="K183" s="220">
        <f t="shared" si="25"/>
        <v>2.488419194938246</v>
      </c>
    </row>
    <row r="184" spans="2:11" ht="34.5" customHeight="1" hidden="1">
      <c r="B184" s="193" t="s">
        <v>520</v>
      </c>
      <c r="C184" s="218">
        <f aca="true" t="shared" si="26" ref="C184:C195">D184+G184</f>
        <v>-0.2617767066326862</v>
      </c>
      <c r="D184" s="219">
        <f>D52/'[3]人口參考表'!E29*1000</f>
        <v>0.11466252439282949</v>
      </c>
      <c r="E184" s="219">
        <f>E52/'[3]人口參考表'!E29*1000</f>
        <v>0.7550419059074998</v>
      </c>
      <c r="F184" s="219">
        <f>F52/'[3]人口參考表'!E29*1000</f>
        <v>0.6403793815146703</v>
      </c>
      <c r="G184" s="219">
        <f>G52/'[3]人口參考表'!E29*1000</f>
        <v>-0.3764392310255157</v>
      </c>
      <c r="H184" s="219">
        <f>H52/'[3]人口參考表'!E29*1000</f>
        <v>3.7059793261305076</v>
      </c>
      <c r="I184" s="219">
        <f>I52/'[3]人口參考表'!E29*1000</f>
        <v>4.082418557156023</v>
      </c>
      <c r="J184" s="219">
        <f>J52/'[3]人口參考表'!E29*1000</f>
        <v>0.6014373920982377</v>
      </c>
      <c r="K184" s="220">
        <f>K52/'[3]人口參考表'!E29*1000</f>
        <v>0.166585176948073</v>
      </c>
    </row>
    <row r="185" spans="2:11" ht="34.5" customHeight="1" hidden="1">
      <c r="B185" s="193" t="s">
        <v>86</v>
      </c>
      <c r="C185" s="218">
        <f t="shared" si="26"/>
        <v>-0.25318811444102773</v>
      </c>
      <c r="D185" s="219">
        <f>D53/'[3]人口參考表'!E30*1000</f>
        <v>0.10387204695016522</v>
      </c>
      <c r="E185" s="219">
        <f>E53/'[3]人口參考表'!E30*1000</f>
        <v>0.6015922719197069</v>
      </c>
      <c r="F185" s="219">
        <f>F53/'[3]人口參考表'!E30*1000</f>
        <v>0.4977202249695417</v>
      </c>
      <c r="G185" s="219">
        <f>G53/'[3]人口參考表'!E30*1000</f>
        <v>-0.35706016139119295</v>
      </c>
      <c r="H185" s="219">
        <f>H53/'[3]人口參考表'!E30*1000</f>
        <v>3.161605429045654</v>
      </c>
      <c r="I185" s="219">
        <f>I53/'[3]人口參考表'!E30*1000</f>
        <v>3.518665590436847</v>
      </c>
      <c r="J185" s="219">
        <f>J53/'[3]人口參考表'!E30*1000</f>
        <v>0.36571616530370676</v>
      </c>
      <c r="K185" s="220">
        <f>K53/'[3]人口參考表'!E30*1000</f>
        <v>0.1428240645564772</v>
      </c>
    </row>
    <row r="186" spans="2:11" ht="34.5" customHeight="1" hidden="1">
      <c r="B186" s="193" t="s">
        <v>87</v>
      </c>
      <c r="C186" s="219">
        <f t="shared" si="26"/>
        <v>-0.15151088822175995</v>
      </c>
      <c r="D186" s="219">
        <f>D54/'[3]人口參考表'!E31*1000</f>
        <v>0.1558397707423817</v>
      </c>
      <c r="E186" s="219">
        <f>E54/'[3]人口參考表'!E31*1000</f>
        <v>0.8246521201784366</v>
      </c>
      <c r="F186" s="219">
        <f>F54/'[3]人口參考表'!E31*1000</f>
        <v>0.6688123494360548</v>
      </c>
      <c r="G186" s="219">
        <f>G54/'[3]人口參考表'!E31*1000</f>
        <v>-0.30735065896414165</v>
      </c>
      <c r="H186" s="219">
        <f>H54/'[3]人口參考表'!E31*1000</f>
        <v>5.084272520470203</v>
      </c>
      <c r="I186" s="219">
        <f>I54/'[3]人口參考表'!E31*1000</f>
        <v>5.391623179434345</v>
      </c>
      <c r="J186" s="219">
        <f>J54/'[3]人口參考表'!E31*1000</f>
        <v>0.5086436961730514</v>
      </c>
      <c r="K186" s="220">
        <f>K54/'[3]人口參考表'!E31*1000</f>
        <v>0.22077300855170742</v>
      </c>
    </row>
    <row r="187" spans="2:11" ht="34.5" customHeight="1" hidden="1">
      <c r="B187" s="193" t="s">
        <v>290</v>
      </c>
      <c r="C187" s="219">
        <f t="shared" si="26"/>
        <v>-0.21431865070173126</v>
      </c>
      <c r="D187" s="219">
        <f>D55/'[3]人口參考表'!E32*1000</f>
        <v>0.1428791004678208</v>
      </c>
      <c r="E187" s="219">
        <f>E55/'[3]人口參考表'!E32*1000</f>
        <v>0.6710988052276432</v>
      </c>
      <c r="F187" s="219">
        <f>F55/'[3]人口參考表'!E32*1000</f>
        <v>0.5282197047598224</v>
      </c>
      <c r="G187" s="219">
        <f>G55/'[3]人口參考表'!E32*1000</f>
        <v>-0.35719775116955205</v>
      </c>
      <c r="H187" s="219">
        <f>H55/'[3]人口參考表'!E32*1000</f>
        <v>4.180296106111545</v>
      </c>
      <c r="I187" s="219">
        <f>I55/'[3]人口參考表'!E32*1000</f>
        <v>4.537493857281097</v>
      </c>
      <c r="J187" s="219">
        <f>J55/'[3]人口參考表'!E32*1000</f>
        <v>0.44812081510361984</v>
      </c>
      <c r="K187" s="220">
        <f>K55/'[3]人口參考表'!E32*1000</f>
        <v>0.2338021644018886</v>
      </c>
    </row>
    <row r="188" spans="2:11" ht="34.5" customHeight="1" hidden="1">
      <c r="B188" s="193" t="s">
        <v>77</v>
      </c>
      <c r="C188" s="218">
        <f t="shared" si="26"/>
        <v>-0.29016136436471984</v>
      </c>
      <c r="D188" s="219">
        <f>D56/'[3]人口參考表'!E33*1000</f>
        <v>0.08661533264618503</v>
      </c>
      <c r="E188" s="219">
        <f>E56/'[3]人口參考表'!E33*1000</f>
        <v>0.7470572440733458</v>
      </c>
      <c r="F188" s="219">
        <f>F56/'[3]人口參考表'!E33*1000</f>
        <v>0.6604419114271608</v>
      </c>
      <c r="G188" s="219">
        <f>G56/'[3]人口參考表'!E33*1000</f>
        <v>-0.3767766970109049</v>
      </c>
      <c r="H188" s="219">
        <f>H56/'[3]人口參考表'!E33*1000</f>
        <v>5.634327388634336</v>
      </c>
      <c r="I188" s="219">
        <f>I56/'[3]人口參考表'!E33*1000</f>
        <v>6.011104085645241</v>
      </c>
      <c r="J188" s="219">
        <f>J56/'[3]人口參考表'!E33*1000</f>
        <v>0.5131958459286463</v>
      </c>
      <c r="K188" s="220">
        <f>K56/'[3]人口參考表'!E33*1000</f>
        <v>0.18405758187314317</v>
      </c>
    </row>
    <row r="189" spans="2:11" ht="34.5" customHeight="1" hidden="1">
      <c r="B189" s="193" t="s">
        <v>78</v>
      </c>
      <c r="C189" s="218">
        <f t="shared" si="26"/>
        <v>-0.1082907389760028</v>
      </c>
      <c r="D189" s="219">
        <f>D57/'[3]人口參考表'!E34*1000</f>
        <v>0.20142077449536513</v>
      </c>
      <c r="E189" s="219">
        <f>E57/'[3]人口參考表'!E34*1000</f>
        <v>0.7861907649657801</v>
      </c>
      <c r="F189" s="219">
        <f>F57/'[3]人口參考表'!E34*1000</f>
        <v>0.584769990470415</v>
      </c>
      <c r="G189" s="219">
        <f>G57/'[3]人口參考表'!E34*1000</f>
        <v>-0.30971151347136794</v>
      </c>
      <c r="H189" s="219">
        <f>H57/'[3]人口參考表'!E34*1000</f>
        <v>7.621502209131075</v>
      </c>
      <c r="I189" s="219">
        <f>I57/'[3]人口參考表'!E34*1000</f>
        <v>7.931213722602442</v>
      </c>
      <c r="J189" s="219">
        <f>J57/'[3]人口參考表'!E34*1000</f>
        <v>0.41800225244737066</v>
      </c>
      <c r="K189" s="220">
        <f>K57/'[3]人口參考表'!E34*1000</f>
        <v>0.19275751537728492</v>
      </c>
    </row>
    <row r="190" spans="2:11" ht="34.5" customHeight="1" hidden="1">
      <c r="B190" s="193" t="s">
        <v>79</v>
      </c>
      <c r="C190" s="218">
        <f t="shared" si="26"/>
        <v>-0.04981762417584315</v>
      </c>
      <c r="D190" s="219">
        <f>D58/'[3]人口參考表'!E35*1000</f>
        <v>0.21876434964174632</v>
      </c>
      <c r="E190" s="219">
        <f>E58/'[3]人口參考表'!E35*1000</f>
        <v>0.697446738461805</v>
      </c>
      <c r="F190" s="219">
        <f>F58/'[3]人口參考表'!E35*1000</f>
        <v>0.47868238882005876</v>
      </c>
      <c r="G190" s="219">
        <f>G58/'[3]人口參考表'!E35*1000</f>
        <v>-0.26858197381758947</v>
      </c>
      <c r="H190" s="219">
        <f>H58/'[3]人口參考表'!E35*1000</f>
        <v>6.26619072785715</v>
      </c>
      <c r="I190" s="219">
        <f>I58/'[3]人口參考表'!E35*1000</f>
        <v>6.534772701674739</v>
      </c>
      <c r="J190" s="219">
        <f>J58/'[3]人口參考表'!E35*1000</f>
        <v>0.4700184541807817</v>
      </c>
      <c r="K190" s="220">
        <f>K58/'[3]人口參考表'!E35*1000</f>
        <v>0.2057684476828307</v>
      </c>
    </row>
    <row r="191" spans="2:11" ht="34.5" customHeight="1" hidden="1">
      <c r="B191" s="193" t="s">
        <v>13</v>
      </c>
      <c r="C191" s="218">
        <f t="shared" si="26"/>
        <v>-0.36179371692133044</v>
      </c>
      <c r="D191" s="219">
        <f>D59/'[3]人口參考表'!E36*1000</f>
        <v>0.12781933711591914</v>
      </c>
      <c r="E191" s="219">
        <f>E59/'[3]人口參考表'!E36*1000</f>
        <v>0.7365860104985171</v>
      </c>
      <c r="F191" s="219">
        <f>F59/'[3]人口參考表'!E36*1000</f>
        <v>0.6087666733825979</v>
      </c>
      <c r="G191" s="219">
        <f>G59/'[3]人口參考表'!E36*1000</f>
        <v>-0.4896130540372496</v>
      </c>
      <c r="H191" s="219">
        <f>H59/'[3]人口參考表'!E36*1000</f>
        <v>5.8601916423484965</v>
      </c>
      <c r="I191" s="219">
        <f>I59/'[3]人口參考表'!E36*1000</f>
        <v>6.349804696385745</v>
      </c>
      <c r="J191" s="219">
        <f>J59/'[3]人口參考表'!E36*1000</f>
        <v>0.34879514026547426</v>
      </c>
      <c r="K191" s="220">
        <f>K59/'[3]人口參考表'!E36*1000</f>
        <v>0.2339743798054113</v>
      </c>
    </row>
    <row r="192" spans="2:11" ht="34.5" customHeight="1" hidden="1">
      <c r="B192" s="193" t="s">
        <v>80</v>
      </c>
      <c r="C192" s="218">
        <f t="shared" si="26"/>
        <v>-0.08234269295276564</v>
      </c>
      <c r="D192" s="219">
        <f>D60/'[3]人口參考表'!E37*1000</f>
        <v>0.15818464698820767</v>
      </c>
      <c r="E192" s="219">
        <f>E60/'[3]人口參考表'!E37*1000</f>
        <v>0.7584195403544203</v>
      </c>
      <c r="F192" s="219">
        <f>F60/'[3]人口參考表'!E37*1000</f>
        <v>0.6002348933662126</v>
      </c>
      <c r="G192" s="219">
        <f>G60/'[3]人口參考表'!E37*1000</f>
        <v>-0.2405273399409733</v>
      </c>
      <c r="H192" s="219">
        <f>H60/'[3]人口參考表'!E37*1000</f>
        <v>4.90805788257932</v>
      </c>
      <c r="I192" s="219">
        <f>I60/'[3]人口參考表'!E37*1000</f>
        <v>5.148585222520293</v>
      </c>
      <c r="J192" s="219">
        <f>J60/'[3]人口參考表'!E37*1000</f>
        <v>0.34670607559059213</v>
      </c>
      <c r="K192" s="220">
        <f>K60/'[3]人口參考表'!E37*1000</f>
        <v>0.2535288177756205</v>
      </c>
    </row>
    <row r="193" spans="2:11" ht="34.5" customHeight="1" hidden="1">
      <c r="B193" s="193" t="s">
        <v>81</v>
      </c>
      <c r="C193" s="218">
        <f t="shared" si="26"/>
        <v>0.0715084379956835</v>
      </c>
      <c r="D193" s="219">
        <f>D61/'[3]人口參考表'!E38*1000</f>
        <v>0.18202147853446707</v>
      </c>
      <c r="E193" s="219">
        <f>E61/'[3]人口參考表'!E38*1000</f>
        <v>0.7367536035918905</v>
      </c>
      <c r="F193" s="219">
        <f>F61/'[3]人口參考表'!E38*1000</f>
        <v>0.5547321250574234</v>
      </c>
      <c r="G193" s="219">
        <f>G61/'[3]人口參考表'!E38*1000</f>
        <v>-0.11051304053878357</v>
      </c>
      <c r="H193" s="219">
        <f>H61/'[3]人口參考表'!E38*1000</f>
        <v>3.44107271324683</v>
      </c>
      <c r="I193" s="219">
        <f>I61/'[3]人口參考表'!E38*1000</f>
        <v>3.5515857537856133</v>
      </c>
      <c r="J193" s="219">
        <f>J61/'[3]人口參考表'!E38*1000</f>
        <v>0.5005590659697845</v>
      </c>
      <c r="K193" s="220">
        <f>K61/'[3]人口參考表'!E38*1000</f>
        <v>0.23186069289509495</v>
      </c>
    </row>
    <row r="194" spans="2:11" ht="34.5" customHeight="1" hidden="1">
      <c r="B194" s="193" t="s">
        <v>82</v>
      </c>
      <c r="C194" s="218">
        <f t="shared" si="26"/>
        <v>0.13650191102675438</v>
      </c>
      <c r="D194" s="219">
        <f>D62/'[3]人口參考表'!E39*1000</f>
        <v>0.19283603303779587</v>
      </c>
      <c r="E194" s="219">
        <f>E62/'[3]人口參考表'!E39*1000</f>
        <v>0.7583439501486354</v>
      </c>
      <c r="F194" s="219">
        <f>F62/'[3]人口參考表'!E39*1000</f>
        <v>0.5655079171108396</v>
      </c>
      <c r="G194" s="219">
        <f>G62/'[3]人口參考表'!E39*1000</f>
        <v>-0.05633412201104149</v>
      </c>
      <c r="H194" s="219">
        <f>H62/'[3]人口參考表'!E39*1000</f>
        <v>3.356213653657818</v>
      </c>
      <c r="I194" s="219">
        <f>I62/'[3]人口參考表'!E39*1000</f>
        <v>3.4125477756688594</v>
      </c>
      <c r="J194" s="219">
        <f>J62/'[3]人口參考表'!E39*1000</f>
        <v>0.5655079171108396</v>
      </c>
      <c r="K194" s="220">
        <f>K62/'[3]人口參考表'!E39*1000</f>
        <v>0.2231697910437413</v>
      </c>
    </row>
    <row r="195" spans="2:11" ht="34.5" customHeight="1" hidden="1">
      <c r="B195" s="193" t="s">
        <v>83</v>
      </c>
      <c r="C195" s="219">
        <f t="shared" si="26"/>
        <v>0.049829388506743205</v>
      </c>
      <c r="D195" s="219">
        <f>D63/'[3]人口參考表'!E40*1000</f>
        <v>0.21448302009424253</v>
      </c>
      <c r="E195" s="219">
        <f>E63/'[3]人口參考表'!E40*1000</f>
        <v>0.8016032064128257</v>
      </c>
      <c r="F195" s="219">
        <f>F63/'[3]人口參考表'!E40*1000</f>
        <v>0.5871201863185831</v>
      </c>
      <c r="G195" s="219">
        <f>G63/'[3]人口參考表'!E40*1000</f>
        <v>-0.16465363158749932</v>
      </c>
      <c r="H195" s="219">
        <f>H63/'[3]人口參考表'!E40*1000</f>
        <v>6.096517359042409</v>
      </c>
      <c r="I195" s="219">
        <f>I63/'[3]人口參考表'!E40*1000</f>
        <v>6.261170990629909</v>
      </c>
      <c r="J195" s="219">
        <f>J63/'[3]人口參考表'!E40*1000</f>
        <v>0.6217841087580566</v>
      </c>
      <c r="K195" s="220">
        <f>K63/'[3]人口參考表'!E40*1000</f>
        <v>0.19931755402697285</v>
      </c>
    </row>
    <row r="196" spans="2:11" ht="34.5" customHeight="1" hidden="1">
      <c r="B196" s="282" t="s">
        <v>428</v>
      </c>
      <c r="C196" s="219"/>
      <c r="D196" s="219"/>
      <c r="E196" s="219"/>
      <c r="F196" s="219"/>
      <c r="G196" s="219"/>
      <c r="H196" s="219"/>
      <c r="I196" s="219"/>
      <c r="J196" s="219"/>
      <c r="K196" s="220"/>
    </row>
    <row r="197" spans="2:11" ht="34.5" customHeight="1" hidden="1">
      <c r="B197" s="193" t="s">
        <v>520</v>
      </c>
      <c r="C197" s="219">
        <f aca="true" t="shared" si="27" ref="C197:C208">D197+G197</f>
        <v>-0.16249628966805257</v>
      </c>
      <c r="D197" s="219">
        <f>D65/'[3]人口參考表'!E41*1000</f>
        <v>0.07149836745394314</v>
      </c>
      <c r="E197" s="219">
        <f>E65/'[3]人口參考表'!E41*1000</f>
        <v>0.7019839713659871</v>
      </c>
      <c r="F197" s="219">
        <f>F65/'[3]人口參考表'!E41*1000</f>
        <v>0.630485603912044</v>
      </c>
      <c r="G197" s="219">
        <f>G65/'[3]人口參考表'!E41*1000</f>
        <v>-0.2339946571219957</v>
      </c>
      <c r="H197" s="219">
        <f>H65/'[3]人口參考表'!E41*1000</f>
        <v>4.952886909082243</v>
      </c>
      <c r="I197" s="219">
        <f>I65/'[3]人口參考表'!E41*1000</f>
        <v>5.186881566204238</v>
      </c>
      <c r="J197" s="219">
        <f>J65/'[3]人口參考表'!E41*1000</f>
        <v>0.621819135129748</v>
      </c>
      <c r="K197" s="220">
        <f>K65/'[3]人口參考表'!E41*1000</f>
        <v>0.19932878199281115</v>
      </c>
    </row>
    <row r="198" spans="2:11" ht="34.5" customHeight="1" hidden="1">
      <c r="B198" s="193" t="s">
        <v>86</v>
      </c>
      <c r="C198" s="219">
        <f t="shared" si="27"/>
        <v>-0.247045209273297</v>
      </c>
      <c r="D198" s="219">
        <f>D66/'[3]人口參考表'!E42*1000</f>
        <v>0.07584721337338066</v>
      </c>
      <c r="E198" s="219">
        <f>E66/'[3]人口參考表'!E42*1000</f>
        <v>0.6891261100781443</v>
      </c>
      <c r="F198" s="219">
        <f>F66/'[3]人口參考表'!E42*1000</f>
        <v>0.6132788967047635</v>
      </c>
      <c r="G198" s="219">
        <f>G66/'[3]人口參考表'!E42*1000</f>
        <v>-0.32289242264667767</v>
      </c>
      <c r="H198" s="219">
        <f>H66/'[3]人口參考表'!E42*1000</f>
        <v>4.969076007576053</v>
      </c>
      <c r="I198" s="219">
        <f>I66/'[3]人口參考表'!E42*1000</f>
        <v>5.291968430222731</v>
      </c>
      <c r="J198" s="219">
        <f>J66/'[3]人口參考表'!E42*1000</f>
        <v>0.44858209052256565</v>
      </c>
      <c r="K198" s="220">
        <f>K66/'[3]人口參考表'!E42*1000</f>
        <v>0.19286862829231083</v>
      </c>
    </row>
    <row r="199" spans="2:11" ht="34.5" customHeight="1" hidden="1">
      <c r="B199" s="193" t="s">
        <v>87</v>
      </c>
      <c r="C199" s="219">
        <f t="shared" si="27"/>
        <v>-0.6092048467557132</v>
      </c>
      <c r="D199" s="219">
        <f>D67/'[3]人口參考表'!E43*1000</f>
        <v>0.023847876563390907</v>
      </c>
      <c r="E199" s="219">
        <f>E67/'[3]人口參考表'!E43*1000</f>
        <v>0.7132683081232372</v>
      </c>
      <c r="F199" s="219">
        <f>F67/'[3]人口參考表'!E43*1000</f>
        <v>0.6894204315598463</v>
      </c>
      <c r="G199" s="219">
        <f>G67/'[3]人口參考表'!E43*1000</f>
        <v>-0.6330527233191041</v>
      </c>
      <c r="H199" s="219">
        <f>H67/'[3]人口參考表'!E43*1000</f>
        <v>4.010779240206653</v>
      </c>
      <c r="I199" s="219">
        <f>I67/'[3]人口參考表'!E43*1000</f>
        <v>4.643831963525757</v>
      </c>
      <c r="J199" s="219">
        <f>J67/'[3]人口參考表'!E43*1000</f>
        <v>0.44226971081197686</v>
      </c>
      <c r="K199" s="220">
        <f>K67/'[3]人口參考表'!E43*1000</f>
        <v>0.22980681051994875</v>
      </c>
    </row>
    <row r="200" spans="2:11" ht="34.5" customHeight="1" hidden="1">
      <c r="B200" s="193" t="s">
        <v>290</v>
      </c>
      <c r="C200" s="218">
        <f t="shared" si="27"/>
        <v>-0.22339583355925957</v>
      </c>
      <c r="D200" s="219">
        <f>D68/'[3]人口參考表'!E44*1000</f>
        <v>0.07374231399043518</v>
      </c>
      <c r="E200" s="219">
        <f>E68/'[3]人口參考表'!E44*1000</f>
        <v>0.6072896446271133</v>
      </c>
      <c r="F200" s="219">
        <f>F68/'[3]人口參考表'!E44*1000</f>
        <v>0.533547330636678</v>
      </c>
      <c r="G200" s="219">
        <f>G68/'[3]人口參考表'!E44*1000</f>
        <v>-0.29713814754969475</v>
      </c>
      <c r="H200" s="219">
        <f>H68/'[3]人口參考表'!E44*1000</f>
        <v>3.4268487089672823</v>
      </c>
      <c r="I200" s="219">
        <f>I68/'[3]人口參考表'!E44*1000</f>
        <v>3.723986856516977</v>
      </c>
      <c r="J200" s="219">
        <f>J68/'[3]人口參考表'!E44*1000</f>
        <v>0.4446227755305651</v>
      </c>
      <c r="K200" s="220">
        <f>K68/'[3]人口參考表'!E44*1000</f>
        <v>0.2190580503833516</v>
      </c>
    </row>
    <row r="201" spans="2:11" ht="34.5" customHeight="1" hidden="1">
      <c r="B201" s="193" t="s">
        <v>77</v>
      </c>
      <c r="C201" s="218">
        <f t="shared" si="27"/>
        <v>-0.26249964746948173</v>
      </c>
      <c r="D201" s="219">
        <f>D69/'[3]人口參考表'!E45*1000</f>
        <v>0.13016511444767687</v>
      </c>
      <c r="E201" s="219">
        <f>E69/'[3]人口參考表'!E45*1000</f>
        <v>0.6985527808691993</v>
      </c>
      <c r="F201" s="219">
        <f>F69/'[3]人口參考表'!E45*1000</f>
        <v>0.5683876664215224</v>
      </c>
      <c r="G201" s="219">
        <f>G69/'[3]人口參考表'!E45*1000</f>
        <v>-0.3926647619171586</v>
      </c>
      <c r="H201" s="219">
        <f>H69/'[3]人口參考表'!E45*1000</f>
        <v>4.247721568142522</v>
      </c>
      <c r="I201" s="219">
        <f>I69/'[3]人口參考表'!E45*1000</f>
        <v>4.64038633005968</v>
      </c>
      <c r="J201" s="219">
        <f>J69/'[3]人口參考表'!E45*1000</f>
        <v>0.5054745277718118</v>
      </c>
      <c r="K201" s="220">
        <f>K69/'[3]人口參考表'!E45*1000</f>
        <v>0.23646662457994633</v>
      </c>
    </row>
    <row r="202" spans="2:11" ht="34.5" customHeight="1" hidden="1">
      <c r="B202" s="193" t="s">
        <v>78</v>
      </c>
      <c r="C202" s="218">
        <f t="shared" si="27"/>
        <v>-0.0802822463406484</v>
      </c>
      <c r="D202" s="219">
        <f>D70/'[3]人口參考表'!E46*1000</f>
        <v>0.19745093018916232</v>
      </c>
      <c r="E202" s="219">
        <f>E70/'[3]人口參考表'!E46*1000</f>
        <v>0.7485777023655056</v>
      </c>
      <c r="F202" s="219">
        <f>F70/'[3]人口參考表'!E46*1000</f>
        <v>0.5511267721763432</v>
      </c>
      <c r="G202" s="219">
        <f>G70/'[3]人口參考表'!E46*1000</f>
        <v>-0.2777331765298107</v>
      </c>
      <c r="H202" s="219">
        <f>H70/'[3]人口參考表'!E46*1000</f>
        <v>5.496079188671958</v>
      </c>
      <c r="I202" s="219">
        <f>I70/'[3]人口參考表'!E46*1000</f>
        <v>5.773812365201769</v>
      </c>
      <c r="J202" s="219">
        <f>J70/'[3]人口參考表'!E46*1000</f>
        <v>0.4903726398104471</v>
      </c>
      <c r="K202" s="220">
        <f>K70/'[3]人口參考表'!E46*1000</f>
        <v>0.2191488346055538</v>
      </c>
    </row>
    <row r="203" spans="2:11" ht="34.5" customHeight="1" hidden="1">
      <c r="B203" s="193" t="s">
        <v>79</v>
      </c>
      <c r="C203" s="218">
        <f t="shared" si="27"/>
        <v>-0.09981945698215403</v>
      </c>
      <c r="D203" s="219">
        <f>D71/'[3]人口參考表'!E47*1000</f>
        <v>0.2083188667453649</v>
      </c>
      <c r="E203" s="219">
        <f>E71/'[3]人口參考表'!E47*1000</f>
        <v>0.7226060690229845</v>
      </c>
      <c r="F203" s="219">
        <f>F71/'[3]人口參考表'!E47*1000</f>
        <v>0.5142872022776196</v>
      </c>
      <c r="G203" s="219">
        <f>G71/'[3]人口參考表'!E47*1000</f>
        <v>-0.3081383237275189</v>
      </c>
      <c r="H203" s="219">
        <f>H71/'[3]人口參考表'!E47*1000</f>
        <v>4.810863828900771</v>
      </c>
      <c r="I203" s="219">
        <f>I71/'[3]人口參考表'!E47*1000</f>
        <v>5.11900215262829</v>
      </c>
      <c r="J203" s="219">
        <f>J71/'[3]人口參考表'!E47*1000</f>
        <v>0.47739740295812794</v>
      </c>
      <c r="K203" s="220">
        <f>K71/'[3]人口參考表'!E47*1000</f>
        <v>0.26039858343170613</v>
      </c>
    </row>
    <row r="204" spans="2:11" ht="34.5" customHeight="1" hidden="1">
      <c r="B204" s="193" t="s">
        <v>13</v>
      </c>
      <c r="C204" s="218">
        <f t="shared" si="27"/>
        <v>-0.2799816384134808</v>
      </c>
      <c r="D204" s="219">
        <f>D72/'[3]人口參考表'!E48*1000</f>
        <v>0.1758024241200926</v>
      </c>
      <c r="E204" s="219">
        <f>E72/'[3]人口參考表'!E48*1000</f>
        <v>0.7357657009470542</v>
      </c>
      <c r="F204" s="219">
        <f>F72/'[3]人口參考表'!E48*1000</f>
        <v>0.5599632768269616</v>
      </c>
      <c r="G204" s="219">
        <f>G72/'[3]人口參考表'!E48*1000</f>
        <v>-0.45578406253357334</v>
      </c>
      <c r="H204" s="219">
        <f>H72/'[3]人口參考表'!E48*1000</f>
        <v>5.836206400727518</v>
      </c>
      <c r="I204" s="219">
        <f>I72/'[3]人口參考表'!E48*1000</f>
        <v>6.291990463261092</v>
      </c>
      <c r="J204" s="219">
        <f>J72/'[3]人口參考表'!E48*1000</f>
        <v>0.26695923662680726</v>
      </c>
      <c r="K204" s="220">
        <f>K72/'[3]人口參考表'!E48*1000</f>
        <v>0.20835842858677642</v>
      </c>
    </row>
    <row r="205" spans="2:11" ht="34.5" customHeight="1" hidden="1">
      <c r="B205" s="193" t="s">
        <v>80</v>
      </c>
      <c r="C205" s="218">
        <f t="shared" si="27"/>
        <v>-0.17584230635637374</v>
      </c>
      <c r="D205" s="219">
        <f>D73/'[3]人口參考表'!E49*1000</f>
        <v>0.05644320944772491</v>
      </c>
      <c r="E205" s="219">
        <f>E73/'[3]人口參考表'!E49*1000</f>
        <v>0.6360715526224383</v>
      </c>
      <c r="F205" s="219">
        <f>F73/'[3]人口參考表'!E49*1000</f>
        <v>0.5796283431747135</v>
      </c>
      <c r="G205" s="219">
        <f>G73/'[3]人口參考表'!E49*1000</f>
        <v>-0.23228551580409865</v>
      </c>
      <c r="H205" s="219">
        <f>H73/'[3]人口參考表'!E49*1000</f>
        <v>4.702153525529698</v>
      </c>
      <c r="I205" s="219">
        <f>I73/'[3]人口參考表'!E49*1000</f>
        <v>4.934439041333796</v>
      </c>
      <c r="J205" s="219">
        <f>J73/'[3]人口參考表'!E49*1000</f>
        <v>0.23662730114623132</v>
      </c>
      <c r="K205" s="220">
        <f>K73/'[3]人口參考表'!E49*1000</f>
        <v>0.26267801319902745</v>
      </c>
    </row>
    <row r="206" spans="2:11" ht="34.5" customHeight="1" hidden="1">
      <c r="B206" s="193" t="s">
        <v>81</v>
      </c>
      <c r="C206" s="218">
        <f t="shared" si="27"/>
        <v>-0.08250466802726997</v>
      </c>
      <c r="D206" s="219">
        <f>D74/'[3]人口參考表'!E50*1000</f>
        <v>0.21711754744018413</v>
      </c>
      <c r="E206" s="219">
        <f>E74/'[3]人口參考表'!E50*1000</f>
        <v>0.7707672934126537</v>
      </c>
      <c r="F206" s="219">
        <f>F74/'[3]人口參考表'!E50*1000</f>
        <v>0.5536497459724695</v>
      </c>
      <c r="G206" s="219">
        <f>G74/'[3]人口參考表'!E50*1000</f>
        <v>-0.2996222154674541</v>
      </c>
      <c r="H206" s="219">
        <f>H74/'[3]人口參考表'!E50*1000</f>
        <v>3.638890095097486</v>
      </c>
      <c r="I206" s="219">
        <f>I74/'[3]人口參考表'!E50*1000</f>
        <v>3.93851231056494</v>
      </c>
      <c r="J206" s="219">
        <f>J74/'[3]人口參考表'!E50*1000</f>
        <v>0.4798297798428069</v>
      </c>
      <c r="K206" s="220">
        <f>K74/'[3]人口參考表'!E50*1000</f>
        <v>0.20409049459377307</v>
      </c>
    </row>
    <row r="207" spans="2:11" ht="34.5" customHeight="1" hidden="1">
      <c r="B207" s="193" t="s">
        <v>82</v>
      </c>
      <c r="C207" s="218">
        <f t="shared" si="27"/>
        <v>-0.323570480817048</v>
      </c>
      <c r="D207" s="219">
        <f>D75/'[3]人口參考表'!E51*1000</f>
        <v>0.21281816859107858</v>
      </c>
      <c r="E207" s="219">
        <f>E75/'[3]人口參考表'!E51*1000</f>
        <v>0.7904674833382918</v>
      </c>
      <c r="F207" s="219">
        <f>F75/'[3]人口參考表'!E51*1000</f>
        <v>0.5776493147472133</v>
      </c>
      <c r="G207" s="219">
        <f>G75/'[3]人口參考表'!E51*1000</f>
        <v>-0.5363886494081266</v>
      </c>
      <c r="H207" s="219">
        <f>H75/'[3]人口參考表'!E51*1000</f>
        <v>4.404033121456197</v>
      </c>
      <c r="I207" s="219">
        <f>I75/'[3]人口參考表'!E51*1000</f>
        <v>4.940421770864324</v>
      </c>
      <c r="J207" s="219">
        <f>J75/'[3]人口參考表'!E51*1000</f>
        <v>0.5320454214776965</v>
      </c>
      <c r="K207" s="220">
        <f>K75/'[3]人口參考表'!E51*1000</f>
        <v>0.1867588010084975</v>
      </c>
    </row>
    <row r="208" spans="2:11" s="214" customFormat="1" ht="34.5" customHeight="1" hidden="1">
      <c r="B208" s="193" t="s">
        <v>83</v>
      </c>
      <c r="C208" s="218">
        <f t="shared" si="27"/>
        <v>0.030407085719746582</v>
      </c>
      <c r="D208" s="219">
        <f>D76/'[3]人口參考表'!E52*1000</f>
        <v>0.1520354285987329</v>
      </c>
      <c r="E208" s="219">
        <f>E76/'[3]人口參考表'!E52*1000</f>
        <v>0.7601771429936645</v>
      </c>
      <c r="F208" s="219">
        <f>F76/'[3]人口參考表'!E52*1000</f>
        <v>0.6081417143949316</v>
      </c>
      <c r="G208" s="219">
        <f>G76/'[3]人口參考表'!E52*1000</f>
        <v>-0.12162834287898631</v>
      </c>
      <c r="H208" s="219">
        <f>H76/'[3]人口參考表'!E52*1000</f>
        <v>5.547121209159482</v>
      </c>
      <c r="I208" s="219">
        <f>I76/'[3]人口參考表'!E52*1000</f>
        <v>5.668749552038469</v>
      </c>
      <c r="J208" s="219">
        <f>J76/'[3]人口參考表'!E52*1000</f>
        <v>0.8014439021847491</v>
      </c>
      <c r="K208" s="220">
        <f>K76/'[3]人口參考表'!E52*1000</f>
        <v>0.23891281636943743</v>
      </c>
    </row>
    <row r="209" spans="2:11" s="214" customFormat="1" ht="34.5" customHeight="1" hidden="1">
      <c r="B209" s="282" t="s">
        <v>429</v>
      </c>
      <c r="C209" s="218"/>
      <c r="D209" s="219"/>
      <c r="E209" s="219"/>
      <c r="F209" s="219"/>
      <c r="G209" s="219"/>
      <c r="H209" s="219"/>
      <c r="I209" s="219"/>
      <c r="J209" s="219"/>
      <c r="K209" s="220"/>
    </row>
    <row r="210" spans="1:11" s="214" customFormat="1" ht="34.5" customHeight="1" hidden="1">
      <c r="A210" s="214" t="s">
        <v>446</v>
      </c>
      <c r="B210" s="193" t="s">
        <v>520</v>
      </c>
      <c r="C210" s="218">
        <f aca="true" t="shared" si="28" ref="C210:C221">D210+G210</f>
        <v>-0.15638914833076303</v>
      </c>
      <c r="D210" s="219">
        <f>D78/'[3]人口參考表'!E53*1000</f>
        <v>0.06299007363322401</v>
      </c>
      <c r="E210" s="219">
        <f>E78/'[3]人口參考表'!E53*1000</f>
        <v>0.7406763830665305</v>
      </c>
      <c r="F210" s="219">
        <f>F78/'[3]人口參考表'!E53*1000</f>
        <v>0.6776863094333065</v>
      </c>
      <c r="G210" s="219">
        <f>G78/'[3]人口參考表'!E53*1000</f>
        <v>-0.21937922196398704</v>
      </c>
      <c r="H210" s="219">
        <f>H78/'[3]人口參考表'!E53*1000</f>
        <v>3.866287278177198</v>
      </c>
      <c r="I210" s="219">
        <f>I78/'[3]人口參考表'!E53*1000</f>
        <v>4.085666500141184</v>
      </c>
      <c r="J210" s="219">
        <f>J78/'[3]人口參考表'!E53*1000</f>
        <v>0.5734268772127978</v>
      </c>
      <c r="K210" s="220">
        <f>K78/'[3]人口參考表'!E53*1000</f>
        <v>0.19331436390885987</v>
      </c>
    </row>
    <row r="211" spans="2:11" s="214" customFormat="1" ht="34.5" customHeight="1" hidden="1">
      <c r="B211" s="193" t="s">
        <v>86</v>
      </c>
      <c r="C211" s="218">
        <f t="shared" si="28"/>
        <v>-0.023894914510512677</v>
      </c>
      <c r="D211" s="219">
        <f>D79/'[3]人口參考表'!E54*1000</f>
        <v>-0.013033589733006916</v>
      </c>
      <c r="E211" s="219">
        <f>E79/'[3]人口參考表'!E54*1000</f>
        <v>0.5343771790532835</v>
      </c>
      <c r="F211" s="219">
        <f>F79/'[3]人口參考表'!E54*1000</f>
        <v>0.5474107687862904</v>
      </c>
      <c r="G211" s="219">
        <f>G79/'[3]人口參考表'!E54*1000</f>
        <v>-0.010861324777505761</v>
      </c>
      <c r="H211" s="219">
        <f>H79/'[3]人口參考表'!E54*1000</f>
        <v>2.9369022198375583</v>
      </c>
      <c r="I211" s="219">
        <f>I79/'[3]人口參考表'!E54*1000</f>
        <v>2.947763544615064</v>
      </c>
      <c r="J211" s="219">
        <f>J79/'[3]人口參考表'!E54*1000</f>
        <v>0.4192471364117224</v>
      </c>
      <c r="K211" s="220">
        <f>K79/'[3]人口參考表'!E54*1000</f>
        <v>0.13902495715207377</v>
      </c>
    </row>
    <row r="212" spans="2:11" s="214" customFormat="1" ht="34.5" customHeight="1" hidden="1">
      <c r="B212" s="193" t="s">
        <v>87</v>
      </c>
      <c r="C212" s="218">
        <f t="shared" si="28"/>
        <v>-0.2867838279992266</v>
      </c>
      <c r="D212" s="219">
        <f>D80/'[3]人口參考表'!E55*1000</f>
        <v>-0.002172604757569898</v>
      </c>
      <c r="E212" s="219">
        <f>E80/'[3]人口參考表'!E55*1000</f>
        <v>0.7321678033010557</v>
      </c>
      <c r="F212" s="219">
        <f>F80/'[3]人口參考表'!E55*1000</f>
        <v>0.7343404080586257</v>
      </c>
      <c r="G212" s="219">
        <f>G80/'[3]人口參考表'!E55*1000</f>
        <v>-0.28461122324165666</v>
      </c>
      <c r="H212" s="219">
        <f>H80/'[3]人口參考表'!E55*1000</f>
        <v>4.46904798632128</v>
      </c>
      <c r="I212" s="219">
        <f>I80/'[3]人口參考表'!E55*1000</f>
        <v>4.753659209562937</v>
      </c>
      <c r="J212" s="219">
        <f>J80/'[3]人口參考表'!E55*1000</f>
        <v>0.3954140658777215</v>
      </c>
      <c r="K212" s="220">
        <f>K80/'[3]人口參考表'!E55*1000</f>
        <v>0.2455043376053985</v>
      </c>
    </row>
    <row r="213" spans="2:11" s="214" customFormat="1" ht="34.5" customHeight="1" hidden="1">
      <c r="B213" s="193" t="s">
        <v>290</v>
      </c>
      <c r="C213" s="218">
        <f t="shared" si="28"/>
        <v>0.11733059851641978</v>
      </c>
      <c r="D213" s="219">
        <f>D81/'[3]人口參考表'!E56*1000</f>
        <v>0.06735645470387061</v>
      </c>
      <c r="E213" s="219">
        <f>E81/'[3]人口參考表'!E56*1000</f>
        <v>0.612726458919081</v>
      </c>
      <c r="F213" s="219">
        <f>F81/'[3]人口參考表'!E56*1000</f>
        <v>0.5453700042152104</v>
      </c>
      <c r="G213" s="219">
        <f>G81/'[3]人口參考表'!E56*1000</f>
        <v>0.049974143812549165</v>
      </c>
      <c r="H213" s="219">
        <f>H81/'[3]人口參考表'!E56*1000</f>
        <v>3.5829288324736335</v>
      </c>
      <c r="I213" s="219">
        <f>I81/'[3]人口參考表'!E56*1000</f>
        <v>3.532954688661084</v>
      </c>
      <c r="J213" s="219">
        <f>J81/'[3]人口參考表'!E56*1000</f>
        <v>0.4063115170846388</v>
      </c>
      <c r="K213" s="220">
        <f>K81/'[3]人口參考表'!E56*1000</f>
        <v>0.16078637574472338</v>
      </c>
    </row>
    <row r="214" spans="2:11" s="214" customFormat="1" ht="34.5" customHeight="1" hidden="1">
      <c r="B214" s="193" t="s">
        <v>77</v>
      </c>
      <c r="C214" s="218">
        <f t="shared" si="28"/>
        <v>-0.22598231688370385</v>
      </c>
      <c r="D214" s="219">
        <f>D82/'[3]人口參考表'!E57*1000</f>
        <v>0.11950987912118954</v>
      </c>
      <c r="E214" s="219">
        <f>E82/'[3]人口參考表'!E57*1000</f>
        <v>0.6692553230786614</v>
      </c>
      <c r="F214" s="219">
        <f>F82/'[3]人口參考表'!E57*1000</f>
        <v>0.5497454439574718</v>
      </c>
      <c r="G214" s="219">
        <f>G82/'[3]人口參考表'!E57*1000</f>
        <v>-0.3454921960048934</v>
      </c>
      <c r="H214" s="219">
        <f>H82/'[3]人口參考表'!E57*1000</f>
        <v>4.289318207004149</v>
      </c>
      <c r="I214" s="219">
        <f>I82/'[3]人口參考表'!E57*1000</f>
        <v>4.634810403009041</v>
      </c>
      <c r="J214" s="219">
        <f>J82/'[3]人口參考表'!E57*1000</f>
        <v>0.58233904735416</v>
      </c>
      <c r="K214" s="220">
        <f>K82/'[3]人口參考表'!E57*1000</f>
        <v>0.21946359620436623</v>
      </c>
    </row>
    <row r="215" spans="2:11" s="214" customFormat="1" ht="34.5" customHeight="1" hidden="1">
      <c r="B215" s="193" t="s">
        <v>78</v>
      </c>
      <c r="C215" s="218">
        <f t="shared" si="28"/>
        <v>-0.060850119635681654</v>
      </c>
      <c r="D215" s="219">
        <f>D83/'[3]人口參考表'!E58*1000</f>
        <v>0.10431449080402566</v>
      </c>
      <c r="E215" s="219">
        <f>E83/'[3]人口參考表'!E58*1000</f>
        <v>0.6215405077073196</v>
      </c>
      <c r="F215" s="219">
        <f>F83/'[3]人口參考表'!E58*1000</f>
        <v>0.517226016903294</v>
      </c>
      <c r="G215" s="219">
        <f>G83/'[3]人口參考表'!E58*1000</f>
        <v>-0.16516461043970732</v>
      </c>
      <c r="H215" s="219">
        <f>H83/'[3]人口參考表'!E58*1000</f>
        <v>3.78140029164593</v>
      </c>
      <c r="I215" s="219">
        <f>I83/'[3]人口參考表'!E58*1000</f>
        <v>3.9465649020856377</v>
      </c>
      <c r="J215" s="219">
        <f>J83/'[3]人口參考表'!E58*1000</f>
        <v>0.4433365859171091</v>
      </c>
      <c r="K215" s="220">
        <f>K83/'[3]人口參考表'!E58*1000</f>
        <v>0.1934164516991309</v>
      </c>
    </row>
    <row r="216" spans="2:11" s="214" customFormat="1" ht="34.5" customHeight="1" hidden="1">
      <c r="B216" s="193" t="s">
        <v>79</v>
      </c>
      <c r="C216" s="218">
        <f t="shared" si="28"/>
        <v>0.16950183844301694</v>
      </c>
      <c r="D216" s="219">
        <f>D84/'[3]人口參考表'!E59*1000</f>
        <v>0.1282129290786923</v>
      </c>
      <c r="E216" s="219">
        <f>E84/'[3]人口參考表'!E59*1000</f>
        <v>0.669314951800631</v>
      </c>
      <c r="F216" s="219">
        <f>F84/'[3]人口參考表'!E59*1000</f>
        <v>0.5411020227219387</v>
      </c>
      <c r="G216" s="219">
        <f>G84/'[3]人口參考表'!E59*1000</f>
        <v>0.04128890936432464</v>
      </c>
      <c r="H216" s="219">
        <f>H84/'[3]人口參考表'!E59*1000</f>
        <v>3.8246568674321773</v>
      </c>
      <c r="I216" s="219">
        <f>I84/'[3]人口參考表'!E59*1000</f>
        <v>3.783367958067853</v>
      </c>
      <c r="J216" s="219">
        <f>J84/'[3]人口參考表'!E59*1000</f>
        <v>0.4237545961075424</v>
      </c>
      <c r="K216" s="220">
        <f>K84/'[3]人口參考表'!E59*1000</f>
        <v>0.24990655667880704</v>
      </c>
    </row>
    <row r="217" spans="2:11" s="214" customFormat="1" ht="34.5" customHeight="1" hidden="1">
      <c r="B217" s="193" t="s">
        <v>13</v>
      </c>
      <c r="C217" s="218">
        <f t="shared" si="28"/>
        <v>0.2194402318679361</v>
      </c>
      <c r="D217" s="219">
        <f>D85/'[3]人口參考表'!E60*1000</f>
        <v>0.1477419382873233</v>
      </c>
      <c r="E217" s="219">
        <f>E85/'[3]人口參考表'!E60*1000</f>
        <v>0.6996015313017369</v>
      </c>
      <c r="F217" s="219">
        <f>F85/'[3]人口參考表'!E60*1000</f>
        <v>0.5518595930144136</v>
      </c>
      <c r="G217" s="219">
        <f>G85/'[3]人口參考表'!E60*1000</f>
        <v>0.07169829358061279</v>
      </c>
      <c r="H217" s="219">
        <f>H85/'[3]人口參考表'!E60*1000</f>
        <v>4.9428369059361845</v>
      </c>
      <c r="I217" s="219">
        <f>I85/'[3]人口參考表'!E60*1000</f>
        <v>4.871138612355571</v>
      </c>
      <c r="J217" s="219">
        <f>J85/'[3]人口參考表'!E60*1000</f>
        <v>0.3215559833312331</v>
      </c>
      <c r="K217" s="220">
        <f>K85/'[3]人口參考表'!E60*1000</f>
        <v>0.22378558299403384</v>
      </c>
    </row>
    <row r="218" spans="2:11" s="214" customFormat="1" ht="34.5" customHeight="1" hidden="1">
      <c r="B218" s="193" t="s">
        <v>80</v>
      </c>
      <c r="C218" s="219">
        <f t="shared" si="28"/>
        <v>-0.25855344777763534</v>
      </c>
      <c r="D218" s="219">
        <f>D86/'[3]人口參考表'!E61*1000</f>
        <v>0.07169969560220141</v>
      </c>
      <c r="E218" s="219">
        <f>E86/'[3]人口參考表'!E61*1000</f>
        <v>0.6127064896915393</v>
      </c>
      <c r="F218" s="219">
        <f>F86/'[3]人口參考表'!E61*1000</f>
        <v>0.5410067940893378</v>
      </c>
      <c r="G218" s="219">
        <f>G86/'[3]人口參考表'!E61*1000</f>
        <v>-0.33025314337983674</v>
      </c>
      <c r="H218" s="219">
        <f>H86/'[3]人口參考表'!E61*1000</f>
        <v>3.8565745361790147</v>
      </c>
      <c r="I218" s="219">
        <f>I86/'[3]人口參考表'!E61*1000</f>
        <v>4.186827679558852</v>
      </c>
      <c r="J218" s="219">
        <f>J86/'[3]人口參考表'!E61*1000</f>
        <v>0.2607261658261869</v>
      </c>
      <c r="K218" s="220">
        <f>K86/'[3]人口參考表'!E61*1000</f>
        <v>0.16947200778702148</v>
      </c>
    </row>
    <row r="219" spans="2:11" s="214" customFormat="1" ht="34.5" customHeight="1" hidden="1">
      <c r="B219" s="193" t="s">
        <v>81</v>
      </c>
      <c r="C219" s="219">
        <f t="shared" si="28"/>
        <v>0.054323498607145505</v>
      </c>
      <c r="D219" s="219">
        <f>D87/'[3]人口參考表'!E62*1000</f>
        <v>0.09560935754857608</v>
      </c>
      <c r="E219" s="219">
        <f>E87/'[3]人口參考表'!E62*1000</f>
        <v>0.7800854399986092</v>
      </c>
      <c r="F219" s="219">
        <f>F87/'[3]人口參考表'!E62*1000</f>
        <v>0.6844760824500333</v>
      </c>
      <c r="G219" s="219">
        <f>G87/'[3]人口參考表'!E62*1000</f>
        <v>-0.041285858941430574</v>
      </c>
      <c r="H219" s="219">
        <f>H87/'[3]人口參考表'!E62*1000</f>
        <v>3.509298010021599</v>
      </c>
      <c r="I219" s="219">
        <f>I87/'[3]人口參考表'!E62*1000</f>
        <v>3.5505838689630296</v>
      </c>
      <c r="J219" s="219">
        <f>J87/'[3]人口參考表'!E62*1000</f>
        <v>0.5823479050685997</v>
      </c>
      <c r="K219" s="220">
        <f>K87/'[3]人口參考表'!E62*1000</f>
        <v>0.2303316340942969</v>
      </c>
    </row>
    <row r="220" spans="2:11" s="214" customFormat="1" ht="34.5" customHeight="1" hidden="1">
      <c r="B220" s="193" t="s">
        <v>82</v>
      </c>
      <c r="C220" s="219">
        <f t="shared" si="28"/>
        <v>0.3041573971078977</v>
      </c>
      <c r="D220" s="219">
        <f>D88/'[3]人口參考表'!E63*1000</f>
        <v>0.1824944382647386</v>
      </c>
      <c r="E220" s="219">
        <f>E88/'[3]人口參考表'!E63*1000</f>
        <v>0.773428809788654</v>
      </c>
      <c r="F220" s="219">
        <f>F88/'[3]人口參考表'!E63*1000</f>
        <v>0.5909343715239155</v>
      </c>
      <c r="G220" s="219">
        <f>G88/'[3]人口參考表'!E63*1000</f>
        <v>0.12166295884315906</v>
      </c>
      <c r="H220" s="219">
        <f>H88/'[3]人口參考表'!E63*1000</f>
        <v>3.1415114015572856</v>
      </c>
      <c r="I220" s="219">
        <f>I88/'[3]人口參考表'!E63*1000</f>
        <v>3.019848442714127</v>
      </c>
      <c r="J220" s="219">
        <f>J88/'[3]人口參考表'!E63*1000</f>
        <v>0.4453733314794216</v>
      </c>
      <c r="K220" s="220">
        <f>K88/'[3]人口參考表'!E63*1000</f>
        <v>0.17814933259176863</v>
      </c>
    </row>
    <row r="221" spans="2:11" s="214" customFormat="1" ht="34.5" customHeight="1" hidden="1">
      <c r="B221" s="193" t="s">
        <v>83</v>
      </c>
      <c r="C221" s="219">
        <f t="shared" si="28"/>
        <v>0.0868851248322031</v>
      </c>
      <c r="D221" s="219">
        <f>D89/'[3]人口參考表'!E64*1000</f>
        <v>0.10209002167783865</v>
      </c>
      <c r="E221" s="219">
        <f>E89/'[3]人口參考表'!E64*1000</f>
        <v>0.8015152765770737</v>
      </c>
      <c r="F221" s="219">
        <f>F89/'[3]人口參考表'!E64*1000</f>
        <v>0.699425254899235</v>
      </c>
      <c r="G221" s="219">
        <f>G89/'[3]人口參考表'!E64*1000</f>
        <v>-0.015204896845635543</v>
      </c>
      <c r="H221" s="219">
        <f>H89/'[3]人口參考表'!E64*1000</f>
        <v>3.275569206174057</v>
      </c>
      <c r="I221" s="219">
        <f>I89/'[3]人口參考表'!E64*1000</f>
        <v>3.290774103019692</v>
      </c>
      <c r="J221" s="219">
        <f>J89/'[3]人口參考表'!E64*1000</f>
        <v>0.49524521154355766</v>
      </c>
      <c r="K221" s="220">
        <f>K89/'[3]人口參考表'!E64*1000</f>
        <v>0.18897514651004174</v>
      </c>
    </row>
    <row r="222" spans="2:11" s="214" customFormat="1" ht="34.5" customHeight="1" hidden="1">
      <c r="B222" s="282" t="s">
        <v>498</v>
      </c>
      <c r="C222" s="218"/>
      <c r="D222" s="219"/>
      <c r="E222" s="219"/>
      <c r="F222" s="219"/>
      <c r="G222" s="219"/>
      <c r="H222" s="219"/>
      <c r="I222" s="219"/>
      <c r="J222" s="219"/>
      <c r="K222" s="220"/>
    </row>
    <row r="223" spans="1:11" s="214" customFormat="1" ht="34.5" customHeight="1" hidden="1">
      <c r="A223" s="214" t="s">
        <v>446</v>
      </c>
      <c r="B223" s="193" t="s">
        <v>520</v>
      </c>
      <c r="C223" s="218">
        <f aca="true" t="shared" si="29" ref="C223:C234">D223+G223</f>
        <v>-0.1716053901470267</v>
      </c>
      <c r="D223" s="219">
        <f>D91/'[3]人口參考表'!E65*1000</f>
        <v>-0.0021722201284433765</v>
      </c>
      <c r="E223" s="219">
        <f>E91/'[3]人口參考表'!E65*1000</f>
        <v>0.7472437241845215</v>
      </c>
      <c r="F223" s="219">
        <f>F91/'[3]人口參考表'!E65*1000</f>
        <v>0.7494159443129648</v>
      </c>
      <c r="G223" s="219">
        <f>G91/'[3]人口參考表'!E65*1000</f>
        <v>-0.16943317001858332</v>
      </c>
      <c r="H223" s="219">
        <f>H91/'[3]人口參考表'!E65*1000</f>
        <v>3.4386244633258647</v>
      </c>
      <c r="I223" s="219">
        <f>I91/'[3]人口參考表'!E65*1000</f>
        <v>3.6080576333444476</v>
      </c>
      <c r="J223" s="219">
        <f>J91/'[3]人口參考表'!E65*1000</f>
        <v>0.7255215229000876</v>
      </c>
      <c r="K223" s="220">
        <f>K91/'[3]人口參考表'!E65*1000</f>
        <v>0.20418869207367737</v>
      </c>
    </row>
    <row r="224" spans="2:11" s="214" customFormat="1" ht="34.5" customHeight="1" hidden="1">
      <c r="B224" s="193" t="s">
        <v>86</v>
      </c>
      <c r="C224" s="218">
        <f t="shared" si="29"/>
        <v>0.5755220690995686</v>
      </c>
      <c r="D224" s="219">
        <f>D92/'[3]人口參考表'!E66*1000</f>
        <v>0</v>
      </c>
      <c r="E224" s="219">
        <f>E92/'[3]人口參考表'!E66*1000</f>
        <v>0.6710804503840252</v>
      </c>
      <c r="F224" s="219">
        <f>F92/'[3]人口參考表'!E66*1000</f>
        <v>0.6710804503840252</v>
      </c>
      <c r="G224" s="219">
        <f>G92/'[3]人口參考表'!E66*1000</f>
        <v>0.5755220690995686</v>
      </c>
      <c r="H224" s="219">
        <f>H92/'[3]人口參考表'!E66*1000</f>
        <v>3.8679426606276666</v>
      </c>
      <c r="I224" s="219">
        <f>I92/'[3]人口參考表'!E66*1000</f>
        <v>3.292420591528098</v>
      </c>
      <c r="J224" s="219">
        <f>J92/'[3]人口參考表'!E66*1000</f>
        <v>0.4625894366724834</v>
      </c>
      <c r="K224" s="220">
        <f>K92/'[3]人口參考表'!E66*1000</f>
        <v>0.15202469749799924</v>
      </c>
    </row>
    <row r="225" spans="2:11" s="214" customFormat="1" ht="34.5" customHeight="1" hidden="1">
      <c r="B225" s="193" t="s">
        <v>87</v>
      </c>
      <c r="C225" s="218">
        <f t="shared" si="29"/>
        <v>0.15631105900742479</v>
      </c>
      <c r="D225" s="219">
        <f>D93/'[3]人口參考表'!E67*1000</f>
        <v>-0.021709869306586776</v>
      </c>
      <c r="E225" s="219">
        <f>E93/'[3]人口參考表'!E67*1000</f>
        <v>0.6447831184056272</v>
      </c>
      <c r="F225" s="219">
        <f>F93/'[3]人口參考表'!E67*1000</f>
        <v>0.666492987712214</v>
      </c>
      <c r="G225" s="219">
        <f>G93/'[3]人口參考表'!E67*1000</f>
        <v>0.17802092831401156</v>
      </c>
      <c r="H225" s="219">
        <f>H93/'[3]人口參考表'!E67*1000</f>
        <v>3.9186314098389126</v>
      </c>
      <c r="I225" s="219">
        <f>I93/'[3]人口參考表'!E67*1000</f>
        <v>3.740610481524901</v>
      </c>
      <c r="J225" s="219">
        <f>J93/'[3]人口參考表'!E67*1000</f>
        <v>0.33867396118275367</v>
      </c>
      <c r="K225" s="220">
        <f>K93/'[3]人口參考表'!E67*1000</f>
        <v>0.19755981068993964</v>
      </c>
    </row>
    <row r="226" spans="2:11" s="214" customFormat="1" ht="34.5" customHeight="1" hidden="1">
      <c r="B226" s="193" t="s">
        <v>290</v>
      </c>
      <c r="C226" s="218">
        <f t="shared" si="29"/>
        <v>0.7291286912139993</v>
      </c>
      <c r="D226" s="219">
        <f>D94/'[3]人口參考表'!E68*1000</f>
        <v>0.013020155200249987</v>
      </c>
      <c r="E226" s="219">
        <f>E94/'[3]人口參考表'!E68*1000</f>
        <v>0.6444976824123744</v>
      </c>
      <c r="F226" s="219">
        <f>F94/'[3]人口參考表'!E68*1000</f>
        <v>0.6314775272121244</v>
      </c>
      <c r="G226" s="219">
        <f>G94/'[3]人口參考表'!E68*1000</f>
        <v>0.7161085360137492</v>
      </c>
      <c r="H226" s="219">
        <f>H94/'[3]人口參考表'!E68*1000</f>
        <v>4.936808846761453</v>
      </c>
      <c r="I226" s="219">
        <f>I94/'[3]人口參考表'!E68*1000</f>
        <v>4.220700310747705</v>
      </c>
      <c r="J226" s="219">
        <f>J94/'[3]人口參考表'!E68*1000</f>
        <v>0.3623943197402913</v>
      </c>
      <c r="K226" s="220">
        <f>K94/'[3]人口參考表'!E68*1000</f>
        <v>0.18445219867020815</v>
      </c>
    </row>
    <row r="227" spans="2:11" s="214" customFormat="1" ht="34.5" customHeight="1" hidden="1">
      <c r="B227" s="193" t="s">
        <v>77</v>
      </c>
      <c r="C227" s="218">
        <f t="shared" si="29"/>
        <v>-0.16053627794470174</v>
      </c>
      <c r="D227" s="219">
        <f>D95/'[3]人口參考表'!E69*1000</f>
        <v>0.006508227484244666</v>
      </c>
      <c r="E227" s="219">
        <f>E95/'[3]人口參考表'!E69*1000</f>
        <v>0.564046381967871</v>
      </c>
      <c r="F227" s="219">
        <f>F95/'[3]人口參考表'!E69*1000</f>
        <v>0.5575381544836264</v>
      </c>
      <c r="G227" s="219">
        <f>G95/'[3]人口參考表'!E69*1000</f>
        <v>-0.16704450542894642</v>
      </c>
      <c r="H227" s="219">
        <f>H95/'[3]人口參考表'!E69*1000</f>
        <v>4.308446594569969</v>
      </c>
      <c r="I227" s="219">
        <f>I95/'[3]人口參考表'!E69*1000</f>
        <v>4.475491099998915</v>
      </c>
      <c r="J227" s="219">
        <f>J95/'[3]人口參考表'!E69*1000</f>
        <v>0.6269592476489029</v>
      </c>
      <c r="K227" s="220">
        <f>K95/'[3]人口參考表'!E69*1000</f>
        <v>0.16053627794470177</v>
      </c>
    </row>
    <row r="228" spans="2:11" s="214" customFormat="1" ht="34.5" customHeight="1" hidden="1">
      <c r="B228" s="193" t="s">
        <v>78</v>
      </c>
      <c r="C228" s="218">
        <f t="shared" si="29"/>
        <v>0.3557483731019523</v>
      </c>
      <c r="D228" s="219">
        <f>D96/'[3]人口參考表'!E70*1000</f>
        <v>0.021691973969631236</v>
      </c>
      <c r="E228" s="219">
        <f>E96/'[3]人口參考表'!E70*1000</f>
        <v>0.5965292841648591</v>
      </c>
      <c r="F228" s="219">
        <f>F96/'[3]人口參考表'!E70*1000</f>
        <v>0.5748373101952278</v>
      </c>
      <c r="G228" s="219">
        <f>G96/'[3]人口參考表'!E70*1000</f>
        <v>0.33405639913232105</v>
      </c>
      <c r="H228" s="219">
        <f>H96/'[3]人口參考表'!E70*1000</f>
        <v>4.470715835140998</v>
      </c>
      <c r="I228" s="219">
        <f>I96/'[3]人口參考表'!E70*1000</f>
        <v>4.136659436008677</v>
      </c>
      <c r="J228" s="219">
        <f>J96/'[3]人口參考表'!E70*1000</f>
        <v>0.5227765726681127</v>
      </c>
      <c r="K228" s="220">
        <f>K96/'[3]人口參考表'!E70*1000</f>
        <v>0.18004338394793926</v>
      </c>
    </row>
    <row r="229" spans="2:11" s="214" customFormat="1" ht="34.5" customHeight="1" hidden="1">
      <c r="B229" s="193" t="s">
        <v>79</v>
      </c>
      <c r="C229" s="218">
        <f t="shared" si="29"/>
        <v>0.09542315833304418</v>
      </c>
      <c r="D229" s="219">
        <f>D97/'[3]人口參考表'!E71*1000</f>
        <v>0.026024497727193865</v>
      </c>
      <c r="E229" s="219">
        <f>E97/'[3]人口參考表'!E71*1000</f>
        <v>0.5985634477254589</v>
      </c>
      <c r="F229" s="219">
        <f>F97/'[3]人口參考表'!E71*1000</f>
        <v>0.5725389499982649</v>
      </c>
      <c r="G229" s="219">
        <f>G97/'[3]人口參考表'!E71*1000</f>
        <v>0.06939866060585032</v>
      </c>
      <c r="H229" s="219">
        <f>H97/'[3]人口參考表'!E71*1000</f>
        <v>4.421995905479024</v>
      </c>
      <c r="I229" s="219">
        <f>I97/'[3]人口參考表'!E71*1000</f>
        <v>4.352597244873174</v>
      </c>
      <c r="J229" s="219">
        <f>J97/'[3]人口參考表'!E71*1000</f>
        <v>0.43591033693049724</v>
      </c>
      <c r="K229" s="220">
        <f>K97/'[3]人口參考表'!E71*1000</f>
        <v>0.20819598181755092</v>
      </c>
    </row>
    <row r="230" spans="2:11" s="214" customFormat="1" ht="34.5" customHeight="1" hidden="1">
      <c r="B230" s="193" t="s">
        <v>13</v>
      </c>
      <c r="C230" s="218">
        <f t="shared" si="29"/>
        <v>0.30789445724928827</v>
      </c>
      <c r="D230" s="219">
        <f>D98/'[3]人口參考表'!E72*1000</f>
        <v>0.09974045798216381</v>
      </c>
      <c r="E230" s="219">
        <f>E98/'[3]人口參考表'!E72*1000</f>
        <v>0.6396398935812679</v>
      </c>
      <c r="F230" s="219">
        <f>F98/'[3]人口參考表'!E72*1000</f>
        <v>0.539899435599104</v>
      </c>
      <c r="G230" s="219">
        <f>G98/'[3]人口參考表'!E72*1000</f>
        <v>0.20815399926712447</v>
      </c>
      <c r="H230" s="219">
        <f>H98/'[3]人口參考表'!E72*1000</f>
        <v>4.737671754152781</v>
      </c>
      <c r="I230" s="219">
        <f>I98/'[3]人口參考表'!E72*1000</f>
        <v>4.529517754885656</v>
      </c>
      <c r="J230" s="219">
        <f>J98/'[3]人口參考表'!E72*1000</f>
        <v>0.15828377027604254</v>
      </c>
      <c r="K230" s="220">
        <f>K98/'[3]人口參考表'!E72*1000</f>
        <v>0.1951443743129292</v>
      </c>
    </row>
    <row r="231" spans="2:11" s="214" customFormat="1" ht="34.5" customHeight="1" hidden="1">
      <c r="B231" s="193" t="s">
        <v>80</v>
      </c>
      <c r="C231" s="218">
        <f t="shared" si="29"/>
        <v>-0.3772922128188282</v>
      </c>
      <c r="D231" s="219">
        <f>D99/'[3]人口參考表'!E73*1000</f>
        <v>0.03686188286160965</v>
      </c>
      <c r="E231" s="219">
        <f>E99/'[3]人口參考表'!E73*1000</f>
        <v>0.6331570467994129</v>
      </c>
      <c r="F231" s="219">
        <f>F99/'[3]人口參考表'!E73*1000</f>
        <v>0.5962951639378031</v>
      </c>
      <c r="G231" s="219">
        <f>G99/'[3]人口參考表'!E73*1000</f>
        <v>-0.4141540956804378</v>
      </c>
      <c r="H231" s="219">
        <f>H99/'[3]人口參考表'!E73*1000</f>
        <v>4.09817403579072</v>
      </c>
      <c r="I231" s="219">
        <f>I99/'[3]人口參考表'!E73*1000</f>
        <v>4.5123281314711585</v>
      </c>
      <c r="J231" s="219">
        <f>J99/'[3]人口參考表'!E73*1000</f>
        <v>0.38596559702155986</v>
      </c>
      <c r="K231" s="220">
        <f>K99/'[3]人口參考表'!E73*1000</f>
        <v>0.18647776035873115</v>
      </c>
    </row>
    <row r="232" spans="2:11" s="214" customFormat="1" ht="34.5" customHeight="1" hidden="1">
      <c r="B232" s="193" t="s">
        <v>81</v>
      </c>
      <c r="C232" s="218">
        <f t="shared" si="29"/>
        <v>-0.18219203040004164</v>
      </c>
      <c r="D232" s="219">
        <f>D100/'[3]人口參考表'!E74*1000</f>
        <v>0.013013716457145831</v>
      </c>
      <c r="E232" s="219">
        <f>E100/'[3]人口參考表'!E74*1000</f>
        <v>0.696233830457302</v>
      </c>
      <c r="F232" s="219">
        <f>F100/'[3]人口參考表'!E74*1000</f>
        <v>0.6832201140001561</v>
      </c>
      <c r="G232" s="219">
        <f>G100/'[3]人口參考表'!E74*1000</f>
        <v>-0.19520574685718747</v>
      </c>
      <c r="H232" s="219">
        <f>H100/'[3]人口參考表'!E74*1000</f>
        <v>3.413931617257923</v>
      </c>
      <c r="I232" s="219">
        <f>I100/'[3]人口參考表'!E74*1000</f>
        <v>3.6091373641151105</v>
      </c>
      <c r="J232" s="219">
        <f>J100/'[3]人口參考表'!E74*1000</f>
        <v>0.6029688625144235</v>
      </c>
      <c r="K232" s="220">
        <f>K100/'[3]人口參考表'!E74*1000</f>
        <v>0.180023077657184</v>
      </c>
    </row>
    <row r="233" spans="2:11" s="214" customFormat="1" ht="34.5" customHeight="1" hidden="1">
      <c r="B233" s="193" t="s">
        <v>82</v>
      </c>
      <c r="C233" s="218">
        <f t="shared" si="29"/>
        <v>0.07157939944883862</v>
      </c>
      <c r="D233" s="219">
        <f>D101/'[3]人口參考表'!E75*1000</f>
        <v>0.34271348827019704</v>
      </c>
      <c r="E233" s="219">
        <f>E101/'[3]人口參考表'!E75*1000</f>
        <v>0.8307548481486422</v>
      </c>
      <c r="F233" s="219">
        <f>F101/'[3]人口參考表'!E75*1000</f>
        <v>0.48804135987844516</v>
      </c>
      <c r="G233" s="219">
        <f>G101/'[3]人口參考表'!E75*1000</f>
        <v>-0.2711340888213584</v>
      </c>
      <c r="H233" s="219">
        <f>H101/'[3]人口參考表'!E75*1000</f>
        <v>3.531250372809372</v>
      </c>
      <c r="I233" s="219">
        <f>I101/'[3]人口參考表'!E75*1000</f>
        <v>3.8023844616307305</v>
      </c>
      <c r="J233" s="219">
        <f>J101/'[3]人口參考表'!E75*1000</f>
        <v>0.6507218131712602</v>
      </c>
      <c r="K233" s="220">
        <f>K101/'[3]人口參考表'!E75*1000</f>
        <v>0.16701859871395677</v>
      </c>
    </row>
    <row r="234" spans="2:11" s="214" customFormat="1" ht="34.5" customHeight="1" hidden="1">
      <c r="B234" s="193" t="s">
        <v>83</v>
      </c>
      <c r="C234" s="218">
        <f t="shared" si="29"/>
        <v>-0.30587507931601127</v>
      </c>
      <c r="D234" s="219">
        <f>D102/'[3]人口參考表'!E76*1000</f>
        <v>-0.010846634018298272</v>
      </c>
      <c r="E234" s="219">
        <f>E102/'[3]人口參考表'!E76*1000</f>
        <v>0.7245551524223245</v>
      </c>
      <c r="F234" s="219">
        <f>F102/'[3]人口參考表'!E76*1000</f>
        <v>0.7354017864406228</v>
      </c>
      <c r="G234" s="219">
        <f>G102/'[3]人口參考表'!E76*1000</f>
        <v>-0.295028445297713</v>
      </c>
      <c r="H234" s="219">
        <f>H102/'[3]人口參考表'!E76*1000</f>
        <v>4.234525920743645</v>
      </c>
      <c r="I234" s="219">
        <f>I102/'[3]人口參考表'!E76*1000</f>
        <v>4.529554366041358</v>
      </c>
      <c r="J234" s="219">
        <f>J102/'[3]人口參考表'!E76*1000</f>
        <v>0.8395294730162862</v>
      </c>
      <c r="K234" s="220">
        <f>K102/'[3]人口參考表'!E76*1000</f>
        <v>0.2169326803659654</v>
      </c>
    </row>
    <row r="235" spans="2:11" s="214" customFormat="1" ht="34.5" customHeight="1" hidden="1">
      <c r="B235" s="282" t="s">
        <v>455</v>
      </c>
      <c r="C235" s="218"/>
      <c r="D235" s="219"/>
      <c r="E235" s="219"/>
      <c r="F235" s="219"/>
      <c r="G235" s="219"/>
      <c r="H235" s="219"/>
      <c r="I235" s="219"/>
      <c r="J235" s="219"/>
      <c r="K235" s="220"/>
    </row>
    <row r="236" spans="2:12" ht="34.5" customHeight="1" hidden="1">
      <c r="B236" s="193" t="s">
        <v>520</v>
      </c>
      <c r="C236" s="218">
        <f aca="true" t="shared" si="30" ref="C236:C247">D236+G236</f>
        <v>0.24080295419667486</v>
      </c>
      <c r="D236" s="219">
        <f>D104/'[3]人口參考表'!E77*1000</f>
        <v>0.06074308754510717</v>
      </c>
      <c r="E236" s="219">
        <f>E104/'[3]人口參考表'!E77*1000</f>
        <v>0.5336714120034416</v>
      </c>
      <c r="F236" s="219">
        <f>F104/'[3]人口參考表'!E77*1000</f>
        <v>0.4729283244583344</v>
      </c>
      <c r="G236" s="219">
        <f>G104/'[3]人口參考表'!E77*1000</f>
        <v>0.18005986665156767</v>
      </c>
      <c r="H236" s="219">
        <f>H104/'[3]人口參考表'!E77*1000</f>
        <v>2.86794149052256</v>
      </c>
      <c r="I236" s="219">
        <f>I104/'[3]人口參考表'!E77*1000</f>
        <v>2.687881623870992</v>
      </c>
      <c r="J236" s="219">
        <f>J104/'[3]人口參考表'!E77*1000</f>
        <v>0.5835675196297795</v>
      </c>
      <c r="K236" s="220">
        <f>K104/'[3]人口參考表'!E77*1000</f>
        <v>0.1106391951714452</v>
      </c>
      <c r="L236" s="214"/>
    </row>
    <row r="237" spans="2:12" ht="34.5" customHeight="1" hidden="1">
      <c r="B237" s="193" t="s">
        <v>86</v>
      </c>
      <c r="C237" s="218">
        <f t="shared" si="30"/>
        <v>-0.5880087441890741</v>
      </c>
      <c r="D237" s="219">
        <f>D105/'[3]人口參考表'!E78*1000</f>
        <v>-0.14971440350201518</v>
      </c>
      <c r="E237" s="219">
        <f>E105/'[3]人口參考表'!E78*1000</f>
        <v>0.6704601548133723</v>
      </c>
      <c r="F237" s="219">
        <f>F105/'[3]人口參考表'!E78*1000</f>
        <v>0.8201745583153875</v>
      </c>
      <c r="G237" s="219">
        <f>G105/'[3]人口參考表'!E78*1000</f>
        <v>-0.4382943406870589</v>
      </c>
      <c r="H237" s="219">
        <f>H105/'[3]人口參考表'!E78*1000</f>
        <v>4.617278994960699</v>
      </c>
      <c r="I237" s="219">
        <f>I105/'[3]人口參考表'!E78*1000</f>
        <v>5.055573335647758</v>
      </c>
      <c r="J237" s="219">
        <f>J105/'[3]人口參考表'!E78*1000</f>
        <v>0.3232963206058009</v>
      </c>
      <c r="K237" s="220">
        <f>K105/'[3]人口參考表'!E78*1000</f>
        <v>0.24084490998150268</v>
      </c>
      <c r="L237" s="214"/>
    </row>
    <row r="238" spans="2:12" ht="34.5" customHeight="1" hidden="1">
      <c r="B238" s="193" t="s">
        <v>87</v>
      </c>
      <c r="C238" s="218">
        <f t="shared" si="30"/>
        <v>0.36022351217924375</v>
      </c>
      <c r="D238" s="219">
        <f>D106/'[3]人口參考表'!E79*1000</f>
        <v>0.24955243313622308</v>
      </c>
      <c r="E238" s="219">
        <f>E106/'[3]人口參考表'!E79*1000</f>
        <v>0.8159279552975642</v>
      </c>
      <c r="F238" s="219">
        <f>F106/'[3]人口參考表'!E79*1000</f>
        <v>0.5663755221613411</v>
      </c>
      <c r="G238" s="219">
        <f>G106/'[3]人口參考表'!E79*1000</f>
        <v>0.11067107904302068</v>
      </c>
      <c r="H238" s="219">
        <f>H106/'[3]人口參考表'!E79*1000</f>
        <v>4.780556610426952</v>
      </c>
      <c r="I238" s="219">
        <f>I106/'[3]人口參考表'!E79*1000</f>
        <v>4.669885531383931</v>
      </c>
      <c r="J238" s="219">
        <f>J106/'[3]人口參考表'!E79*1000</f>
        <v>0.43834427385667013</v>
      </c>
      <c r="K238" s="220">
        <f>K106/'[3]人口參考表'!E79*1000</f>
        <v>0.20181196766668474</v>
      </c>
      <c r="L238" s="214"/>
    </row>
    <row r="239" spans="2:12" ht="34.5" customHeight="1" hidden="1">
      <c r="B239" s="193" t="s">
        <v>290</v>
      </c>
      <c r="C239" s="218">
        <f t="shared" si="30"/>
        <v>-0.019526864083262555</v>
      </c>
      <c r="D239" s="219">
        <f>D107/'[3]人口參考表'!E80*1000</f>
        <v>-0.06725919850901545</v>
      </c>
      <c r="E239" s="219">
        <f>E107/'[3]人口參考表'!E80*1000</f>
        <v>0.5163770724240541</v>
      </c>
      <c r="F239" s="219">
        <f>F107/'[3]人口參考表'!E80*1000</f>
        <v>0.5836362709330695</v>
      </c>
      <c r="G239" s="219">
        <f>G107/'[3]人口參考表'!E80*1000</f>
        <v>0.04773233442575289</v>
      </c>
      <c r="H239" s="219">
        <f>H107/'[3]人口參考表'!E80*1000</f>
        <v>3.940087241689421</v>
      </c>
      <c r="I239" s="219">
        <f>I107/'[3]人口參考表'!E80*1000</f>
        <v>3.892354907263668</v>
      </c>
      <c r="J239" s="219">
        <f>J107/'[3]人口參考表'!E80*1000</f>
        <v>0.39487658479486487</v>
      </c>
      <c r="K239" s="220">
        <f>K107/'[3]人口參考表'!E80*1000</f>
        <v>0.19960794396223938</v>
      </c>
      <c r="L239" s="214"/>
    </row>
    <row r="240" spans="2:12" ht="34.5" customHeight="1" hidden="1">
      <c r="B240" s="193" t="s">
        <v>77</v>
      </c>
      <c r="C240" s="218">
        <f t="shared" si="30"/>
        <v>-0.13452875877691658</v>
      </c>
      <c r="D240" s="219">
        <f>D108/'[3]人口參考表'!E81*1000</f>
        <v>-0.06726437938845829</v>
      </c>
      <c r="E240" s="219">
        <f>E108/'[3]人口參考表'!E81*1000</f>
        <v>0.5316055790378156</v>
      </c>
      <c r="F240" s="219">
        <f>F108/'[3]人口參考表'!E81*1000</f>
        <v>0.5988699584262739</v>
      </c>
      <c r="G240" s="219">
        <f>G108/'[3]人口參考表'!E81*1000</f>
        <v>-0.06726437938845829</v>
      </c>
      <c r="H240" s="219">
        <f>H108/'[3]人口參考表'!E81*1000</f>
        <v>3.591049931867693</v>
      </c>
      <c r="I240" s="219">
        <f>I108/'[3]人口參考表'!E81*1000</f>
        <v>3.6583143112561514</v>
      </c>
      <c r="J240" s="219">
        <f>J108/'[3]人口參考表'!E81*1000</f>
        <v>0.33198225956239097</v>
      </c>
      <c r="K240" s="220">
        <f>K108/'[3]人口參考表'!E81*1000</f>
        <v>0.17792513257592196</v>
      </c>
      <c r="L240" s="214"/>
    </row>
    <row r="241" spans="2:12" ht="34.5" customHeight="1" hidden="1">
      <c r="B241" s="193" t="s">
        <v>78</v>
      </c>
      <c r="C241" s="218">
        <f t="shared" si="30"/>
        <v>1.3531418261776562</v>
      </c>
      <c r="D241" s="219">
        <f>D109/'[3]人口參考表'!E82*1000</f>
        <v>0.028190454712034504</v>
      </c>
      <c r="E241" s="219">
        <f>E109/'[3]人口參考表'!E82*1000</f>
        <v>0.663559933990966</v>
      </c>
      <c r="F241" s="219">
        <f>F109/'[3]人口參考表'!E82*1000</f>
        <v>0.6353694792789315</v>
      </c>
      <c r="G241" s="219">
        <f>G109/'[3]人口參考表'!E82*1000</f>
        <v>1.3249513714656218</v>
      </c>
      <c r="H241" s="219">
        <f>H109/'[3]人口參考表'!E82*1000</f>
        <v>9.57174362299387</v>
      </c>
      <c r="I241" s="219">
        <f>I109/'[3]人口參考表'!E82*1000</f>
        <v>8.246792251528246</v>
      </c>
      <c r="J241" s="219">
        <f>J109/'[3]人口參考表'!E82*1000</f>
        <v>0.35563342867489683</v>
      </c>
      <c r="K241" s="220">
        <f>K109/'[3]人口參考表'!E82*1000</f>
        <v>0.1951646864679312</v>
      </c>
      <c r="L241" s="214"/>
    </row>
    <row r="242" spans="2:12" ht="34.5" customHeight="1" hidden="1">
      <c r="B242" s="193" t="s">
        <v>79</v>
      </c>
      <c r="C242" s="218">
        <f t="shared" si="30"/>
        <v>-0.41832434008251607</v>
      </c>
      <c r="D242" s="219">
        <f>D110/'[3]人口參考表'!E83*1000</f>
        <v>0.05418709068426374</v>
      </c>
      <c r="E242" s="219">
        <f>E110/'[3]人口參考表'!E83*1000</f>
        <v>0.6415751537016827</v>
      </c>
      <c r="F242" s="219">
        <f>F110/'[3]人口參考表'!E83*1000</f>
        <v>0.587388063017419</v>
      </c>
      <c r="G242" s="219">
        <f>G110/'[3]人口參考表'!E83*1000</f>
        <v>-0.4725114307667798</v>
      </c>
      <c r="H242" s="219">
        <f>H110/'[3]人口參考表'!E83*1000</f>
        <v>6.9749623128784295</v>
      </c>
      <c r="I242" s="219">
        <f>I110/'[3]人口參考表'!E83*1000</f>
        <v>7.447473743645209</v>
      </c>
      <c r="J242" s="219">
        <f>J110/'[3]人口參考表'!E83*1000</f>
        <v>0.29044280606765366</v>
      </c>
      <c r="K242" s="220">
        <f>K110/'[3]人口參考表'!E83*1000</f>
        <v>0.17339869018964396</v>
      </c>
      <c r="L242" s="214"/>
    </row>
    <row r="243" spans="2:12" ht="34.5" customHeight="1" hidden="1">
      <c r="B243" s="193" t="s">
        <v>13</v>
      </c>
      <c r="C243" s="218">
        <f t="shared" si="30"/>
        <v>-0.03685560947796196</v>
      </c>
      <c r="D243" s="219">
        <f>D111/'[3]人口參考表'!E84*1000</f>
        <v>0.14091850682750165</v>
      </c>
      <c r="E243" s="219">
        <f>E111/'[3]人口參考表'!E84*1000</f>
        <v>0.6503931084346231</v>
      </c>
      <c r="F243" s="219">
        <f>F111/'[3]人口參考表'!E84*1000</f>
        <v>0.5094746016071213</v>
      </c>
      <c r="G243" s="219">
        <f>G111/'[3]人口參考表'!E84*1000</f>
        <v>-0.1777741163054636</v>
      </c>
      <c r="H243" s="219">
        <f>H111/'[3]人口參考表'!E84*1000</f>
        <v>4.828084841613018</v>
      </c>
      <c r="I243" s="219">
        <f>I111/'[3]人口參考表'!E84*1000</f>
        <v>5.005858957918481</v>
      </c>
      <c r="J243" s="219">
        <f>J111/'[3]人口參考表'!E84*1000</f>
        <v>0.29267689879558034</v>
      </c>
      <c r="K243" s="220">
        <f>K111/'[3]人口參考表'!E84*1000</f>
        <v>0.19945388658661772</v>
      </c>
      <c r="L243" s="214"/>
    </row>
    <row r="244" spans="2:12" ht="34.5" customHeight="1" hidden="1">
      <c r="B244" s="193" t="s">
        <v>80</v>
      </c>
      <c r="C244" s="218">
        <f t="shared" si="30"/>
        <v>-0.10407023006025234</v>
      </c>
      <c r="D244" s="219">
        <f>D112/'[3]人口參考表'!E85*1000</f>
        <v>0.1019021002673304</v>
      </c>
      <c r="E244" s="219">
        <f>E112/'[3]人口參考表'!E85*1000</f>
        <v>0.6569433272553429</v>
      </c>
      <c r="F244" s="219">
        <f>F112/'[3]人口參考表'!E85*1000</f>
        <v>0.5550412269880124</v>
      </c>
      <c r="G244" s="219">
        <f>G112/'[3]人口參考表'!E85*1000</f>
        <v>-0.20597233032758275</v>
      </c>
      <c r="H244" s="219">
        <f>H112/'[3]人口參考表'!E85*1000</f>
        <v>4.2733838218491105</v>
      </c>
      <c r="I244" s="219">
        <f>I112/'[3]人口參考表'!E85*1000</f>
        <v>4.4793561521766945</v>
      </c>
      <c r="J244" s="219">
        <f>J112/'[3]人口參考表'!E85*1000</f>
        <v>0.26017557515063083</v>
      </c>
      <c r="K244" s="220">
        <f>K112/'[3]人口參考表'!E85*1000</f>
        <v>0.19296355157005118</v>
      </c>
      <c r="L244" s="214"/>
    </row>
    <row r="245" spans="2:12" ht="34.5" customHeight="1" hidden="1">
      <c r="B245" s="193" t="s">
        <v>81</v>
      </c>
      <c r="C245" s="218">
        <f t="shared" si="30"/>
        <v>0.30784306074047096</v>
      </c>
      <c r="D245" s="219">
        <f>D113/'[3]人口參考表'!E86*1000</f>
        <v>0.22112670560231013</v>
      </c>
      <c r="E245" s="219">
        <f>E113/'[3]人口參考表'!E86*1000</f>
        <v>0.7717755607296314</v>
      </c>
      <c r="F245" s="219">
        <f>F113/'[3]人口參考表'!E86*1000</f>
        <v>0.5506488551273213</v>
      </c>
      <c r="G245" s="219">
        <f>G113/'[3]人口參考表'!E86*1000</f>
        <v>0.08671635513816084</v>
      </c>
      <c r="H245" s="219">
        <f>H113/'[3]人口參考表'!E86*1000</f>
        <v>2.95485980133283</v>
      </c>
      <c r="I245" s="219">
        <f>I113/'[3]人口參考表'!E86*1000</f>
        <v>2.8681434461946695</v>
      </c>
      <c r="J245" s="219">
        <f>J113/'[3]人口參考表'!E86*1000</f>
        <v>0.4249101401769881</v>
      </c>
      <c r="K245" s="220">
        <f>K113/'[3]人口參考表'!E86*1000</f>
        <v>0.1452498948564194</v>
      </c>
      <c r="L245" s="214"/>
    </row>
    <row r="246" spans="2:12" ht="34.5" customHeight="1" hidden="1">
      <c r="B246" s="193" t="s">
        <v>82</v>
      </c>
      <c r="C246" s="218">
        <f t="shared" si="30"/>
        <v>0.33375088313951223</v>
      </c>
      <c r="D246" s="219">
        <f>D114/'[3]人口參考表'!E87*1000</f>
        <v>0.12786559808591702</v>
      </c>
      <c r="E246" s="219">
        <f>E114/'[3]人口參考表'!E87*1000</f>
        <v>0.7411870261929427</v>
      </c>
      <c r="F246" s="219">
        <f>F114/'[3]人口參考表'!E87*1000</f>
        <v>0.6133214281070256</v>
      </c>
      <c r="G246" s="219">
        <f>G114/'[3]人口參考表'!E87*1000</f>
        <v>0.2058852850535952</v>
      </c>
      <c r="H246" s="219">
        <f>H114/'[3]人口參考表'!E87*1000</f>
        <v>2.8130431578901742</v>
      </c>
      <c r="I246" s="219">
        <f>I114/'[3]人口參考表'!E87*1000</f>
        <v>2.6071578728365794</v>
      </c>
      <c r="J246" s="219">
        <f>J114/'[3]人口參考表'!E87*1000</f>
        <v>0.4139377836340703</v>
      </c>
      <c r="K246" s="220">
        <f>K114/'[3]人口參考表'!E87*1000</f>
        <v>0.21021971210735507</v>
      </c>
      <c r="L246" s="214"/>
    </row>
    <row r="247" spans="2:12" ht="34.5" customHeight="1" hidden="1">
      <c r="B247" s="193" t="s">
        <v>83</v>
      </c>
      <c r="C247" s="218">
        <f t="shared" si="30"/>
        <v>0.2729860777100368</v>
      </c>
      <c r="D247" s="219">
        <f>D115/'[3]人口參考表'!E88*1000</f>
        <v>0.02816523023992443</v>
      </c>
      <c r="E247" s="219">
        <f>E115/'[3]人口參考表'!E88*1000</f>
        <v>0.6932979751366014</v>
      </c>
      <c r="F247" s="219">
        <f>F115/'[3]人口參考表'!E88*1000</f>
        <v>0.665132744896677</v>
      </c>
      <c r="G247" s="219">
        <f>G115/'[3]人口參考表'!E88*1000</f>
        <v>0.24482084747011235</v>
      </c>
      <c r="H247" s="219">
        <f>H115/'[3]人口參考表'!E88*1000</f>
        <v>5.312395734484208</v>
      </c>
      <c r="I247" s="219">
        <f>I115/'[3]人口參考表'!E88*1000</f>
        <v>5.0675748870140955</v>
      </c>
      <c r="J247" s="219">
        <f>J115/'[3]人口參考表'!E88*1000</f>
        <v>0.5676377171430924</v>
      </c>
      <c r="K247" s="220">
        <f>K115/'[3]人口參考表'!E88*1000</f>
        <v>0.20582283636867854</v>
      </c>
      <c r="L247" s="214"/>
    </row>
    <row r="248" spans="2:11" s="214" customFormat="1" ht="34.5" customHeight="1">
      <c r="B248" s="282" t="s">
        <v>436</v>
      </c>
      <c r="C248" s="218"/>
      <c r="D248" s="219"/>
      <c r="E248" s="219"/>
      <c r="F248" s="219"/>
      <c r="G248" s="219"/>
      <c r="H248" s="219"/>
      <c r="I248" s="219"/>
      <c r="J248" s="219"/>
      <c r="K248" s="220"/>
    </row>
    <row r="249" spans="2:12" ht="34.5" customHeight="1" hidden="1">
      <c r="B249" s="193" t="s">
        <v>520</v>
      </c>
      <c r="C249" s="218">
        <f aca="true" t="shared" si="31" ref="C249:C260">D249+G249</f>
        <v>0.5435836019668631</v>
      </c>
      <c r="D249" s="219">
        <f>D117/'[3]人口參考表'!E89*1000</f>
        <v>0.04981044958262092</v>
      </c>
      <c r="E249" s="219">
        <f>E117/'[3]人口參考表'!E89*1000</f>
        <v>0.6605298748999731</v>
      </c>
      <c r="F249" s="219">
        <f>F117/'[3]人口參考表'!E89*1000</f>
        <v>0.6107194253173521</v>
      </c>
      <c r="G249" s="219">
        <f>G117/'[3]人口參考表'!E89*1000</f>
        <v>0.49377315238424213</v>
      </c>
      <c r="H249" s="219">
        <f>H117/'[3]人口參考表'!E89*1000</f>
        <v>4.805625548862427</v>
      </c>
      <c r="I249" s="219">
        <f>I117/'[3]人口參考表'!E89*1000</f>
        <v>4.311852396478185</v>
      </c>
      <c r="J249" s="219">
        <f>J117/'[3]人口參考表'!E89*1000</f>
        <v>0.5760686777816159</v>
      </c>
      <c r="K249" s="220">
        <f>K117/'[3]人口參考表'!E89*1000</f>
        <v>0.15376269218982977</v>
      </c>
      <c r="L249" s="214"/>
    </row>
    <row r="250" spans="2:11" s="214" customFormat="1" ht="34.5" customHeight="1">
      <c r="B250" s="193" t="s">
        <v>86</v>
      </c>
      <c r="C250" s="218">
        <f t="shared" si="31"/>
        <v>0.054125616896718576</v>
      </c>
      <c r="D250" s="219">
        <f>D118/'[3]人口參考表'!E90*1000</f>
        <v>-0.07144581430366853</v>
      </c>
      <c r="E250" s="219">
        <f>E118/'[3]人口參考表'!E90*1000</f>
        <v>0.5174408975326296</v>
      </c>
      <c r="F250" s="219">
        <f>F118/'[3]人口參考表'!E90*1000</f>
        <v>0.5888867118362981</v>
      </c>
      <c r="G250" s="219">
        <f>G118/'[3]人口參考表'!E90*1000</f>
        <v>0.1255714312003871</v>
      </c>
      <c r="H250" s="219">
        <f>H118/'[3]人口參考表'!E90*1000</f>
        <v>3.3947586917621897</v>
      </c>
      <c r="I250" s="219">
        <f>I118/'[3]人口參考表'!E90*1000</f>
        <v>3.2691872605618024</v>
      </c>
      <c r="J250" s="219">
        <f>J118/'[3]人口參考表'!E90*1000</f>
        <v>0.33341380008378646</v>
      </c>
      <c r="K250" s="220">
        <f>K118/'[3]人口參考表'!E90*1000</f>
        <v>0.1255714312003871</v>
      </c>
    </row>
    <row r="251" spans="2:12" ht="34.5" customHeight="1">
      <c r="B251" s="193" t="s">
        <v>87</v>
      </c>
      <c r="C251" s="218">
        <f t="shared" si="31"/>
        <v>0.054125616896718576</v>
      </c>
      <c r="D251" s="219">
        <f>D118/'[3]人口參考表'!E90*1000</f>
        <v>-0.07144581430366853</v>
      </c>
      <c r="E251" s="219">
        <f>E118/'[3]人口參考表'!E90*1000</f>
        <v>0.5174408975326296</v>
      </c>
      <c r="F251" s="219">
        <f>F118/'[3]人口參考表'!E90*1000</f>
        <v>0.5888867118362981</v>
      </c>
      <c r="G251" s="219">
        <f>G118/'[3]人口參考表'!E90*1000</f>
        <v>0.1255714312003871</v>
      </c>
      <c r="H251" s="219">
        <f>H118/'[3]人口參考表'!E90*1000</f>
        <v>3.3947586917621897</v>
      </c>
      <c r="I251" s="219">
        <f>I118/'[3]人口參考表'!E90*1000</f>
        <v>3.2691872605618024</v>
      </c>
      <c r="J251" s="219">
        <f>J118/'[3]人口參考表'!E90*1000</f>
        <v>0.33341380008378646</v>
      </c>
      <c r="K251" s="220">
        <f>K118/'[3]人口參考表'!E90*1000</f>
        <v>0.1255714312003871</v>
      </c>
      <c r="L251" s="214"/>
    </row>
    <row r="252" spans="2:12" ht="34.5" customHeight="1">
      <c r="B252" s="193" t="s">
        <v>290</v>
      </c>
      <c r="C252" s="218">
        <f t="shared" si="31"/>
        <v>-0.4135613478202502</v>
      </c>
      <c r="D252" s="219">
        <f>D120/'[3]人口參考表'!E91*1000</f>
        <v>-0.12341883154845162</v>
      </c>
      <c r="E252" s="219">
        <f>E120/'[3]人口參考表'!E91*1000</f>
        <v>0.5499716353211704</v>
      </c>
      <c r="F252" s="219">
        <f>F120/'[3]人口參考表'!E91*1000</f>
        <v>0.6733904668696221</v>
      </c>
      <c r="G252" s="219">
        <f>G120/'[3]人口參考表'!E91*1000</f>
        <v>-0.2901425162717986</v>
      </c>
      <c r="H252" s="219">
        <f>H120/'[3]人口參考表'!E91*1000</f>
        <v>3.4492315553804116</v>
      </c>
      <c r="I252" s="219">
        <f>I120/'[3]人口參考表'!E91*1000</f>
        <v>3.73937407165221</v>
      </c>
      <c r="J252" s="219">
        <f>J120/'[3]人口參考表'!E91*1000</f>
        <v>0.5153277527812542</v>
      </c>
      <c r="K252" s="220">
        <f>K120/'[3]人口參考表'!E91*1000</f>
        <v>0.17971514067581554</v>
      </c>
      <c r="L252" s="214"/>
    </row>
    <row r="253" spans="2:12" ht="34.5" customHeight="1">
      <c r="B253" s="193" t="s">
        <v>77</v>
      </c>
      <c r="C253" s="218">
        <f t="shared" si="31"/>
        <v>-0.3963720048734263</v>
      </c>
      <c r="D253" s="219">
        <f>D121/'[3]人口參考表'!E92*1000</f>
        <v>0.04765127927440098</v>
      </c>
      <c r="E253" s="219">
        <f>E121/'[3]人口參考表'!E92*1000</f>
        <v>0.5804792202517937</v>
      </c>
      <c r="F253" s="219">
        <f>F121/'[3]人口參考表'!E92*1000</f>
        <v>0.5328279409773927</v>
      </c>
      <c r="G253" s="219">
        <f>G121/'[3]人口參考表'!E92*1000</f>
        <v>-0.44402328414782727</v>
      </c>
      <c r="H253" s="219">
        <f>H121/'[3]人口參考表'!E92*1000</f>
        <v>3.298768106132395</v>
      </c>
      <c r="I253" s="219">
        <f>I121/'[3]人口參考表'!E92*1000</f>
        <v>3.742791390280222</v>
      </c>
      <c r="J253" s="219">
        <f>J121/'[3]人口參考表'!E92*1000</f>
        <v>0.5588195478543387</v>
      </c>
      <c r="K253" s="220">
        <f>K121/'[3]人口參考表'!E92*1000</f>
        <v>0.20360092053607687</v>
      </c>
      <c r="L253" s="214"/>
    </row>
    <row r="254" spans="2:12" ht="34.5" customHeight="1">
      <c r="B254" s="193" t="s">
        <v>78</v>
      </c>
      <c r="C254" s="218">
        <f t="shared" si="31"/>
        <v>-1.7461792838061936</v>
      </c>
      <c r="D254" s="219">
        <f>D122/'[3]人口參考表'!E94*1000</f>
        <v>0.006507500436544821</v>
      </c>
      <c r="E254" s="219">
        <f>E122/'[3]人口參考表'!E94*1000</f>
        <v>0.5921825397255787</v>
      </c>
      <c r="F254" s="219">
        <f>F122/'[3]人口參考表'!E94*1000</f>
        <v>0.5856750392890339</v>
      </c>
      <c r="G254" s="219">
        <f>G122/'[3]人口參考表'!E94*1000</f>
        <v>-1.7526867842427385</v>
      </c>
      <c r="H254" s="219">
        <f>H122/'[3]人口參考表'!E94*1000</f>
        <v>3.902331095114711</v>
      </c>
      <c r="I254" s="219">
        <f>I122/'[3]人口參考表'!E94*1000</f>
        <v>5.65501787935745</v>
      </c>
      <c r="J254" s="219">
        <f>J122/'[3]人口參考表'!E94*1000</f>
        <v>0.38177335894396286</v>
      </c>
      <c r="K254" s="220">
        <f>K122/'[3]人口參考表'!E94*1000</f>
        <v>0.21040918078161588</v>
      </c>
      <c r="L254" s="214"/>
    </row>
    <row r="255" spans="2:12" ht="34.5" customHeight="1">
      <c r="B255" s="193" t="s">
        <v>79</v>
      </c>
      <c r="C255" s="218">
        <f t="shared" si="31"/>
        <v>0.15630427231677665</v>
      </c>
      <c r="D255" s="219">
        <f>D123/'[3]人口參考表'!E95*1000</f>
        <v>0.0455887460923932</v>
      </c>
      <c r="E255" s="219">
        <f>E123/'[3]人口參考表'!E95*1000</f>
        <v>0.6013372698853768</v>
      </c>
      <c r="F255" s="219">
        <f>F123/'[3]人口參考表'!E95*1000</f>
        <v>0.5557485237929837</v>
      </c>
      <c r="G255" s="219">
        <f>G123/'[3]人口參考表'!E95*1000</f>
        <v>0.11071552622438346</v>
      </c>
      <c r="H255" s="219">
        <f>H123/'[3]人口參考表'!E95*1000</f>
        <v>4.728204237582494</v>
      </c>
      <c r="I255" s="219">
        <f>I123/'[3]人口參考表'!E95*1000</f>
        <v>4.617488711358111</v>
      </c>
      <c r="J255" s="219">
        <f>J123/'[3]人口參考表'!E95*1000</f>
        <v>0.37122264675234456</v>
      </c>
      <c r="K255" s="219">
        <f>K123/'[3]人口參考表'!E95*1000</f>
        <v>0.24965265717262936</v>
      </c>
      <c r="L255" s="214"/>
    </row>
    <row r="256" spans="2:12" ht="34.5" customHeight="1">
      <c r="B256" s="193" t="s">
        <v>13</v>
      </c>
      <c r="C256" s="219">
        <f t="shared" si="31"/>
        <v>0.0933367339740285</v>
      </c>
      <c r="D256" s="219">
        <f>D124/'[3]人口參考表'!E96*1000</f>
        <v>0.0390711909658724</v>
      </c>
      <c r="E256" s="219">
        <f>E124/'[3]人口參考表'!E96*1000</f>
        <v>0.6273096771742847</v>
      </c>
      <c r="F256" s="219">
        <f>F124/'[3]人口參考表'!E96*1000</f>
        <v>0.5882384862084122</v>
      </c>
      <c r="G256" s="219">
        <f>G124/'[3]人口參考表'!E96*1000</f>
        <v>0.05426554300815611</v>
      </c>
      <c r="H256" s="219">
        <f>H124/'[3]人口參考表'!E96*1000</f>
        <v>4.985918091589383</v>
      </c>
      <c r="I256" s="219">
        <f>I124/'[3]人口參考表'!E96*1000</f>
        <v>4.931652548581227</v>
      </c>
      <c r="J256" s="219">
        <f>J124/'[3]人口參考表'!E96*1000</f>
        <v>0.23442714579523438</v>
      </c>
      <c r="K256" s="219">
        <f>K124/'[3]人口參考表'!E96*1000</f>
        <v>0.2148915503122982</v>
      </c>
      <c r="L256" s="214"/>
    </row>
    <row r="257" spans="2:12" ht="34.5" customHeight="1">
      <c r="B257" s="193" t="s">
        <v>80</v>
      </c>
      <c r="C257" s="219">
        <f t="shared" si="31"/>
        <v>-0.08682458611805105</v>
      </c>
      <c r="D257" s="219">
        <f>D125/'[3]人口參考表'!E97*1000</f>
        <v>0.05209475167083063</v>
      </c>
      <c r="E257" s="219">
        <f>E125/'[3]人口參考表'!E97*1000</f>
        <v>0.6685493131089931</v>
      </c>
      <c r="F257" s="219">
        <f>F125/'[3]人口參考表'!E97*1000</f>
        <v>0.6164545614381625</v>
      </c>
      <c r="G257" s="219">
        <f>G125/'[3]人口參考表'!E97*1000</f>
        <v>-0.13891933778888169</v>
      </c>
      <c r="H257" s="219">
        <f>H125/'[3]人口參考表'!E97*1000</f>
        <v>4.280452095619917</v>
      </c>
      <c r="I257" s="219">
        <f>I125/'[3]人口參考表'!E97*1000</f>
        <v>4.419371433408799</v>
      </c>
      <c r="J257" s="219">
        <f>J125/'[3]人口參考表'!E97*1000</f>
        <v>0.6663786984560418</v>
      </c>
      <c r="K257" s="219">
        <f>K125/'[3]人口參考表'!E97*1000</f>
        <v>0.19318470411266359</v>
      </c>
      <c r="L257" s="214"/>
    </row>
    <row r="258" spans="2:12" ht="34.5" customHeight="1">
      <c r="B258" s="193" t="s">
        <v>81</v>
      </c>
      <c r="C258" s="219">
        <f t="shared" si="31"/>
        <v>-0.23663526364750467</v>
      </c>
      <c r="D258" s="219">
        <f>D126/'[3]人口參考表'!E98*1000</f>
        <v>0.010854828607683699</v>
      </c>
      <c r="E258" s="219">
        <f>E126/'[3]人口參考表'!E98*1000</f>
        <v>0.5796478476503095</v>
      </c>
      <c r="F258" s="219">
        <f>F126/'[3]人口參考表'!E98*1000</f>
        <v>0.5687930190426258</v>
      </c>
      <c r="G258" s="219">
        <f>G126/'[3]人口參考表'!E98*1000</f>
        <v>-0.24749009225518837</v>
      </c>
      <c r="H258" s="219">
        <f>H126/'[3]人口參考表'!E98*1000</f>
        <v>2.9308037240745985</v>
      </c>
      <c r="I258" s="219">
        <f>I126/'[3]人口參考表'!E98*1000</f>
        <v>3.1782938163297874</v>
      </c>
      <c r="J258" s="219">
        <f>J126/'[3]人口參考表'!E98*1000</f>
        <v>0.4689285958519358</v>
      </c>
      <c r="K258" s="219">
        <f>K126/'[3]人口參考表'!E98*1000</f>
        <v>0.2018998121029168</v>
      </c>
      <c r="L258" s="214"/>
    </row>
    <row r="259" spans="2:12" ht="34.5" customHeight="1">
      <c r="B259" s="193" t="s">
        <v>82</v>
      </c>
      <c r="C259" s="219">
        <f t="shared" si="31"/>
        <v>-0.026055010812829488</v>
      </c>
      <c r="D259" s="219">
        <f>D127/'[3]人口參考表'!E99*1000</f>
        <v>0.15633006487697693</v>
      </c>
      <c r="E259" s="219">
        <f>E127/'[3]人口參考表'!E99*1000</f>
        <v>0.7968490806923685</v>
      </c>
      <c r="F259" s="219">
        <f>F127/'[3]人口參考表'!E99*1000</f>
        <v>0.6405190158153915</v>
      </c>
      <c r="G259" s="219">
        <f>G127/'[3]人口參考表'!E99*1000</f>
        <v>-0.18238507568980641</v>
      </c>
      <c r="H259" s="219">
        <f>H127/'[3]人口參考表'!E99*1000</f>
        <v>3.0983750358256397</v>
      </c>
      <c r="I259" s="219">
        <f>I127/'[3]人口參考表'!E99*1000</f>
        <v>3.2807601115154466</v>
      </c>
      <c r="J259" s="219">
        <f>J127/'[3]人口參考表'!E99*1000</f>
        <v>0.4342501802138248</v>
      </c>
      <c r="K259" s="219">
        <f>K127/'[3]人口參考表'!E99*1000</f>
        <v>0.21278258830477415</v>
      </c>
      <c r="L259" s="214"/>
    </row>
    <row r="260" spans="2:12" ht="34.5" customHeight="1">
      <c r="B260" s="193" t="s">
        <v>83</v>
      </c>
      <c r="C260" s="219">
        <f t="shared" si="31"/>
        <v>-0.15634432231250625</v>
      </c>
      <c r="D260" s="219">
        <f>D128/'[3]人口參考表'!E100*1000</f>
        <v>-0.03257173381510547</v>
      </c>
      <c r="E260" s="219">
        <f>E128/'[3]人口參考表'!E100*1000</f>
        <v>0.6166914935659968</v>
      </c>
      <c r="F260" s="219">
        <f>F128/'[3]人口參考表'!E100*1000</f>
        <v>0.6492632273811023</v>
      </c>
      <c r="G260" s="219">
        <f>G128/'[3]人口參考表'!E100*1000</f>
        <v>-0.12377258849740079</v>
      </c>
      <c r="H260" s="219">
        <f>H128/'[3]人口參考表'!E100*1000</f>
        <v>3.691463165711953</v>
      </c>
      <c r="I260" s="219">
        <f>I128/'[3]人口參考表'!E100*1000</f>
        <v>3.8152357542093536</v>
      </c>
      <c r="J260" s="219">
        <f>J128/'[3]人口參考表'!E100*1000</f>
        <v>0.5971484532769336</v>
      </c>
      <c r="K260" s="219">
        <f>K128/'[3]人口參考表'!E100*1000</f>
        <v>0.21931634102171013</v>
      </c>
      <c r="L260" s="214"/>
    </row>
    <row r="261" spans="2:12" ht="34.5" customHeight="1">
      <c r="B261" s="282" t="s">
        <v>559</v>
      </c>
      <c r="C261" s="219"/>
      <c r="D261" s="219"/>
      <c r="E261" s="219"/>
      <c r="F261" s="219"/>
      <c r="G261" s="219"/>
      <c r="H261" s="219"/>
      <c r="I261" s="219"/>
      <c r="J261" s="219"/>
      <c r="K261" s="219"/>
      <c r="L261" s="214"/>
    </row>
    <row r="262" spans="2:12" ht="34.5" customHeight="1">
      <c r="B262" s="193" t="s">
        <v>520</v>
      </c>
      <c r="C262" s="219">
        <f>D262+G262</f>
        <v>-0.2562838408694538</v>
      </c>
      <c r="D262" s="219">
        <f>D130/'[3]人口參考表'!E101*1000</f>
        <v>-0.05429742391301987</v>
      </c>
      <c r="E262" s="219">
        <f>E130/'[3]人口參考表'!E101*1000</f>
        <v>0.6211625295649473</v>
      </c>
      <c r="F262" s="219">
        <f>F130/'[3]人口參考表'!E101*1000</f>
        <v>0.6754599534779672</v>
      </c>
      <c r="G262" s="219">
        <f>G130/'[3]人口參考表'!E101*1000</f>
        <v>-0.20198641695643393</v>
      </c>
      <c r="H262" s="219">
        <f>H130/'[3]人口參考表'!E101*1000</f>
        <v>3.657474474781018</v>
      </c>
      <c r="I262" s="219">
        <f>I130/'[3]人口參考表'!E101*1000</f>
        <v>3.859460891737452</v>
      </c>
      <c r="J262" s="219">
        <f>J130/'[3]人口參考表'!E101*1000</f>
        <v>0.6819756443475296</v>
      </c>
      <c r="K262" s="219">
        <f>K130/'[3]人口參考表'!E101*1000</f>
        <v>0.2041583139129547</v>
      </c>
      <c r="L262" s="214"/>
    </row>
    <row r="263" spans="2:12" ht="34.5" customHeight="1" thickBot="1">
      <c r="B263" s="193" t="s">
        <v>86</v>
      </c>
      <c r="C263" s="219">
        <f>D263+G263</f>
        <v>-0.32153362850699774</v>
      </c>
      <c r="D263" s="219">
        <f>D131/'[3]人口參考表'!E102*1000</f>
        <v>-0.12383389746553292</v>
      </c>
      <c r="E263" s="219">
        <f>E131/'[3]人口參考表'!E102*1000</f>
        <v>0.5148883105145842</v>
      </c>
      <c r="F263" s="219">
        <f>F131/'[3]人口參考表'!E102*1000</f>
        <v>0.638722207980117</v>
      </c>
      <c r="G263" s="219">
        <f>G131/'[3]人口參考表'!E102*1000</f>
        <v>-0.1976997310414648</v>
      </c>
      <c r="H263" s="219">
        <f>H131/'[3]人口參考表'!E102*1000</f>
        <v>3.0871573385705657</v>
      </c>
      <c r="I263" s="219">
        <f>I131/'[3]人口參考表'!E102*1000</f>
        <v>3.2848570696120305</v>
      </c>
      <c r="J263" s="219">
        <f>J131/'[3]人口參考表'!E102*1000</f>
        <v>0.28894576075291006</v>
      </c>
      <c r="K263" s="219">
        <f>K131/'[3]人口參考表'!E102*1000</f>
        <v>0.1716294368381947</v>
      </c>
      <c r="L263" s="214"/>
    </row>
    <row r="264" spans="2:11" ht="19.5" customHeight="1">
      <c r="B264" s="252" t="s">
        <v>437</v>
      </c>
      <c r="C264" s="292"/>
      <c r="D264" s="293"/>
      <c r="E264" s="293"/>
      <c r="F264" s="293"/>
      <c r="G264" s="293"/>
      <c r="H264" s="293"/>
      <c r="I264" s="293"/>
      <c r="J264" s="293"/>
      <c r="K264" s="293"/>
    </row>
    <row r="265" spans="2:11" ht="16.5"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</row>
    <row r="266" ht="4.5" customHeight="1"/>
  </sheetData>
  <mergeCells count="44">
    <mergeCell ref="K139:K142"/>
    <mergeCell ref="H141:H142"/>
    <mergeCell ref="I141:I142"/>
    <mergeCell ref="D141:D142"/>
    <mergeCell ref="E141:E142"/>
    <mergeCell ref="F141:F142"/>
    <mergeCell ref="G141:G142"/>
    <mergeCell ref="G139:G140"/>
    <mergeCell ref="H139:H140"/>
    <mergeCell ref="I139:I140"/>
    <mergeCell ref="J139:J142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37:I137"/>
    <mergeCell ref="D138:F138"/>
    <mergeCell ref="G138:I138"/>
    <mergeCell ref="B3:B4"/>
    <mergeCell ref="C3:C4"/>
    <mergeCell ref="D3:F3"/>
    <mergeCell ref="G3:I3"/>
    <mergeCell ref="D4:F4"/>
    <mergeCell ref="G4:I4"/>
    <mergeCell ref="H5:H6"/>
    <mergeCell ref="B139:B142"/>
    <mergeCell ref="C139:C142"/>
    <mergeCell ref="B137:B138"/>
    <mergeCell ref="C137:C138"/>
    <mergeCell ref="D137:F137"/>
    <mergeCell ref="D139:D140"/>
    <mergeCell ref="E139:E140"/>
    <mergeCell ref="F139:F14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G14" sqref="G14"/>
    </sheetView>
  </sheetViews>
  <sheetFormatPr defaultColWidth="9.00390625" defaultRowHeight="16.5"/>
  <cols>
    <col min="1" max="1" width="3.00390625" style="206" customWidth="1"/>
    <col min="2" max="2" width="9.00390625" style="206" customWidth="1"/>
    <col min="3" max="3" width="8.625" style="206" customWidth="1"/>
    <col min="4" max="5" width="7.625" style="206" customWidth="1"/>
    <col min="6" max="10" width="8.625" style="206" customWidth="1"/>
    <col min="11" max="11" width="9.625" style="206" customWidth="1"/>
    <col min="12" max="12" width="2.625" style="206" customWidth="1"/>
    <col min="13" max="16384" width="9.00390625" style="206" customWidth="1"/>
  </cols>
  <sheetData>
    <row r="1" spans="2:12" ht="9.75" customHeight="1">
      <c r="B1" s="302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1" ht="24.75" customHeight="1">
      <c r="A2" s="303"/>
      <c r="B2" s="268" t="s">
        <v>528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4.75" customHeight="1">
      <c r="A3" s="303"/>
      <c r="B3" s="269" t="s">
        <v>447</v>
      </c>
      <c r="C3" s="210"/>
      <c r="D3" s="210"/>
      <c r="E3" s="210"/>
      <c r="F3" s="210"/>
      <c r="G3" s="210"/>
      <c r="H3" s="210"/>
      <c r="I3" s="210"/>
      <c r="J3" s="210"/>
      <c r="K3" s="210"/>
    </row>
    <row r="4" s="256" customFormat="1" ht="24.75" customHeight="1" thickBot="1">
      <c r="A4" s="304" t="s">
        <v>582</v>
      </c>
    </row>
    <row r="5" spans="2:11" ht="18.75" customHeight="1">
      <c r="B5" s="383" t="s">
        <v>529</v>
      </c>
      <c r="C5" s="221" t="s">
        <v>324</v>
      </c>
      <c r="D5" s="377" t="s">
        <v>325</v>
      </c>
      <c r="E5" s="377" t="s">
        <v>326</v>
      </c>
      <c r="F5" s="380" t="s">
        <v>327</v>
      </c>
      <c r="G5" s="381"/>
      <c r="H5" s="382"/>
      <c r="I5" s="377" t="s">
        <v>328</v>
      </c>
      <c r="J5" s="377" t="s">
        <v>329</v>
      </c>
      <c r="K5" s="222" t="s">
        <v>330</v>
      </c>
    </row>
    <row r="6" spans="2:11" ht="18.75" customHeight="1">
      <c r="B6" s="384"/>
      <c r="C6" s="223" t="s">
        <v>258</v>
      </c>
      <c r="D6" s="376"/>
      <c r="E6" s="376"/>
      <c r="F6" s="372" t="s">
        <v>331</v>
      </c>
      <c r="G6" s="373"/>
      <c r="H6" s="374"/>
      <c r="I6" s="376"/>
      <c r="J6" s="376"/>
      <c r="K6" s="224" t="s">
        <v>259</v>
      </c>
    </row>
    <row r="7" spans="2:11" ht="18.75" customHeight="1">
      <c r="B7" s="384"/>
      <c r="C7" s="225" t="s">
        <v>332</v>
      </c>
      <c r="D7" s="376"/>
      <c r="E7" s="376"/>
      <c r="F7" s="375" t="s">
        <v>333</v>
      </c>
      <c r="G7" s="370" t="s">
        <v>334</v>
      </c>
      <c r="H7" s="370" t="s">
        <v>335</v>
      </c>
      <c r="I7" s="442" t="s">
        <v>336</v>
      </c>
      <c r="J7" s="226" t="s">
        <v>337</v>
      </c>
      <c r="K7" s="227" t="s">
        <v>332</v>
      </c>
    </row>
    <row r="8" spans="2:11" ht="18.75" customHeight="1">
      <c r="B8" s="413" t="s">
        <v>530</v>
      </c>
      <c r="C8" s="436" t="s">
        <v>291</v>
      </c>
      <c r="D8" s="439" t="s">
        <v>448</v>
      </c>
      <c r="E8" s="439" t="s">
        <v>449</v>
      </c>
      <c r="F8" s="376"/>
      <c r="G8" s="371"/>
      <c r="H8" s="371"/>
      <c r="I8" s="439"/>
      <c r="J8" s="439" t="s">
        <v>450</v>
      </c>
      <c r="K8" s="399" t="s">
        <v>292</v>
      </c>
    </row>
    <row r="9" spans="2:11" ht="18.75" customHeight="1">
      <c r="B9" s="414"/>
      <c r="C9" s="437"/>
      <c r="D9" s="439"/>
      <c r="E9" s="439"/>
      <c r="F9" s="371" t="s">
        <v>293</v>
      </c>
      <c r="G9" s="371" t="s">
        <v>342</v>
      </c>
      <c r="H9" s="371" t="s">
        <v>343</v>
      </c>
      <c r="I9" s="439" t="s">
        <v>294</v>
      </c>
      <c r="J9" s="439"/>
      <c r="K9" s="399"/>
    </row>
    <row r="10" spans="2:11" ht="18.75" customHeight="1" thickBot="1">
      <c r="B10" s="415"/>
      <c r="C10" s="438"/>
      <c r="D10" s="440"/>
      <c r="E10" s="440"/>
      <c r="F10" s="441"/>
      <c r="G10" s="427"/>
      <c r="H10" s="427"/>
      <c r="I10" s="440"/>
      <c r="J10" s="440"/>
      <c r="K10" s="400"/>
    </row>
    <row r="11" spans="2:11" ht="29.25" customHeight="1">
      <c r="B11" s="305" t="s">
        <v>531</v>
      </c>
      <c r="C11" s="228">
        <v>2143.6251</v>
      </c>
      <c r="D11" s="229">
        <f>SUM(D13:D17,D18:D22,D23:D27)</f>
        <v>235</v>
      </c>
      <c r="E11" s="203">
        <v>154293</v>
      </c>
      <c r="F11" s="203">
        <v>460220</v>
      </c>
      <c r="G11" s="203">
        <v>234543</v>
      </c>
      <c r="H11" s="203">
        <v>225677</v>
      </c>
      <c r="I11" s="204">
        <f>(G11/H11)*100</f>
        <v>103.92862365238815</v>
      </c>
      <c r="J11" s="204">
        <f>(F11/E11)</f>
        <v>2.982766554542332</v>
      </c>
      <c r="K11" s="203">
        <f>(F11/C11)</f>
        <v>214.69239187393353</v>
      </c>
    </row>
    <row r="12" spans="2:11" ht="15.75" customHeight="1">
      <c r="B12" s="306"/>
      <c r="C12" s="228"/>
      <c r="D12" s="229"/>
      <c r="E12" s="203"/>
      <c r="F12" s="203"/>
      <c r="G12" s="203"/>
      <c r="H12" s="203"/>
      <c r="I12" s="204"/>
      <c r="J12" s="204"/>
      <c r="K12" s="205"/>
    </row>
    <row r="13" spans="2:11" ht="29.25" customHeight="1">
      <c r="B13" s="307" t="s">
        <v>532</v>
      </c>
      <c r="C13" s="228">
        <v>29.408</v>
      </c>
      <c r="D13" s="229">
        <v>40</v>
      </c>
      <c r="E13" s="203">
        <v>33146</v>
      </c>
      <c r="F13" s="203">
        <v>95454</v>
      </c>
      <c r="G13" s="203">
        <v>46961</v>
      </c>
      <c r="H13" s="203">
        <v>48493</v>
      </c>
      <c r="I13" s="204">
        <f>(G13/H13)*100</f>
        <v>96.84078114367021</v>
      </c>
      <c r="J13" s="204">
        <f>(F13/E13)</f>
        <v>2.879804501297291</v>
      </c>
      <c r="K13" s="203">
        <f>(F13/C13)</f>
        <v>3245.8514689880303</v>
      </c>
    </row>
    <row r="14" spans="2:11" ht="29.25" customHeight="1">
      <c r="B14" s="307" t="s">
        <v>533</v>
      </c>
      <c r="C14" s="228">
        <v>11.3448</v>
      </c>
      <c r="D14" s="229">
        <v>23</v>
      </c>
      <c r="E14" s="203">
        <v>24926</v>
      </c>
      <c r="F14" s="203">
        <v>72983</v>
      </c>
      <c r="G14" s="203">
        <v>35039</v>
      </c>
      <c r="H14" s="203">
        <v>37944</v>
      </c>
      <c r="I14" s="204">
        <f>(G14/H14)*100</f>
        <v>92.34398060299388</v>
      </c>
      <c r="J14" s="204">
        <f>(F14/E14)</f>
        <v>2.9279868410495067</v>
      </c>
      <c r="K14" s="203">
        <f>(F14/C14)</f>
        <v>6433.167618644666</v>
      </c>
    </row>
    <row r="15" spans="2:11" ht="29.25" customHeight="1">
      <c r="B15" s="307" t="s">
        <v>534</v>
      </c>
      <c r="C15" s="228">
        <v>89.0196</v>
      </c>
      <c r="D15" s="229">
        <v>26</v>
      </c>
      <c r="E15" s="203">
        <v>13625</v>
      </c>
      <c r="F15" s="203">
        <v>42849</v>
      </c>
      <c r="G15" s="203">
        <v>21965</v>
      </c>
      <c r="H15" s="203">
        <v>20884</v>
      </c>
      <c r="I15" s="204">
        <f>(G15/H15)*100</f>
        <v>105.1762114537445</v>
      </c>
      <c r="J15" s="204">
        <f>(F15/E15)</f>
        <v>3.1448807339449543</v>
      </c>
      <c r="K15" s="205">
        <f>(F15/C15)</f>
        <v>481.34343447959776</v>
      </c>
    </row>
    <row r="16" spans="2:11" ht="15.75" customHeight="1">
      <c r="B16" s="308"/>
      <c r="C16" s="228"/>
      <c r="D16" s="229"/>
      <c r="E16" s="203"/>
      <c r="F16" s="203"/>
      <c r="G16" s="203"/>
      <c r="H16" s="203"/>
      <c r="I16" s="204"/>
      <c r="J16" s="204"/>
      <c r="K16" s="205"/>
    </row>
    <row r="17" spans="2:11" ht="29.25" customHeight="1">
      <c r="B17" s="307" t="s">
        <v>535</v>
      </c>
      <c r="C17" s="177">
        <v>100.893</v>
      </c>
      <c r="D17" s="229">
        <v>24</v>
      </c>
      <c r="E17" s="203">
        <v>9706</v>
      </c>
      <c r="F17" s="203">
        <v>30839</v>
      </c>
      <c r="G17" s="203">
        <v>15943</v>
      </c>
      <c r="H17" s="203">
        <v>14896</v>
      </c>
      <c r="I17" s="204">
        <f>(G17/H17)*100</f>
        <v>107.02873254564985</v>
      </c>
      <c r="J17" s="204">
        <f>(F17/E17)</f>
        <v>3.177313002266639</v>
      </c>
      <c r="K17" s="205">
        <f>(F17/C17)</f>
        <v>305.66045216219163</v>
      </c>
    </row>
    <row r="18" spans="2:11" ht="29.25" customHeight="1">
      <c r="B18" s="307" t="s">
        <v>536</v>
      </c>
      <c r="C18" s="177">
        <v>101.4278</v>
      </c>
      <c r="D18" s="229">
        <v>18</v>
      </c>
      <c r="E18" s="203">
        <v>12390</v>
      </c>
      <c r="F18" s="203">
        <v>35897</v>
      </c>
      <c r="G18" s="203">
        <v>18796</v>
      </c>
      <c r="H18" s="203">
        <v>17101</v>
      </c>
      <c r="I18" s="204">
        <f>(G18/H18)*100</f>
        <v>109.91170107011285</v>
      </c>
      <c r="J18" s="204">
        <f>(F18/E18)</f>
        <v>2.8972558514931395</v>
      </c>
      <c r="K18" s="205">
        <f>(F18/C18)</f>
        <v>353.9167762684392</v>
      </c>
    </row>
    <row r="19" spans="2:11" ht="29.25" customHeight="1">
      <c r="B19" s="307" t="s">
        <v>537</v>
      </c>
      <c r="C19" s="177">
        <v>38.4769</v>
      </c>
      <c r="D19" s="229">
        <v>14</v>
      </c>
      <c r="E19" s="203">
        <v>8142</v>
      </c>
      <c r="F19" s="203">
        <v>24923</v>
      </c>
      <c r="G19" s="203">
        <v>13128</v>
      </c>
      <c r="H19" s="203">
        <v>11795</v>
      </c>
      <c r="I19" s="204">
        <f>(G19/H19)*100</f>
        <v>111.30139889783808</v>
      </c>
      <c r="J19" s="204">
        <f>(F19/E19)</f>
        <v>3.0610415131417343</v>
      </c>
      <c r="K19" s="205">
        <f>(F19/C19)</f>
        <v>647.7392929264051</v>
      </c>
    </row>
    <row r="20" spans="2:11" ht="15.75" customHeight="1">
      <c r="B20" s="308"/>
      <c r="C20" s="177"/>
      <c r="D20" s="229"/>
      <c r="E20" s="203"/>
      <c r="F20" s="203"/>
      <c r="G20" s="203"/>
      <c r="H20" s="203"/>
      <c r="I20" s="204"/>
      <c r="J20" s="204"/>
      <c r="K20" s="205"/>
    </row>
    <row r="21" spans="2:11" ht="29.25" customHeight="1">
      <c r="B21" s="307" t="s">
        <v>538</v>
      </c>
      <c r="C21" s="177">
        <v>111.9106</v>
      </c>
      <c r="D21" s="229">
        <v>16</v>
      </c>
      <c r="E21" s="203">
        <v>10789</v>
      </c>
      <c r="F21" s="203">
        <v>32382</v>
      </c>
      <c r="G21" s="203">
        <v>17356</v>
      </c>
      <c r="H21" s="203">
        <v>15026</v>
      </c>
      <c r="I21" s="204">
        <f>(G21/H21)*100</f>
        <v>115.5064554771729</v>
      </c>
      <c r="J21" s="204">
        <f>(F21/E21)</f>
        <v>3.001390304940217</v>
      </c>
      <c r="K21" s="205">
        <f>(F21/C21)</f>
        <v>289.35596806736805</v>
      </c>
    </row>
    <row r="22" spans="2:11" ht="29.25" customHeight="1">
      <c r="B22" s="307" t="s">
        <v>539</v>
      </c>
      <c r="C22" s="177">
        <v>79.8573</v>
      </c>
      <c r="D22" s="229">
        <v>24</v>
      </c>
      <c r="E22" s="203">
        <v>17395</v>
      </c>
      <c r="F22" s="203">
        <v>52683</v>
      </c>
      <c r="G22" s="203">
        <v>27139</v>
      </c>
      <c r="H22" s="203">
        <v>25544</v>
      </c>
      <c r="I22" s="204">
        <f>(G22/H22)*100</f>
        <v>106.24412777951771</v>
      </c>
      <c r="J22" s="204">
        <f>(F22/E22)</f>
        <v>3.0286289163552746</v>
      </c>
      <c r="K22" s="205">
        <f>(F22/C22)</f>
        <v>659.714265320766</v>
      </c>
    </row>
    <row r="23" spans="2:11" ht="29.25" customHeight="1">
      <c r="B23" s="307" t="s">
        <v>540</v>
      </c>
      <c r="C23" s="177">
        <v>38.8671</v>
      </c>
      <c r="D23" s="229">
        <v>15</v>
      </c>
      <c r="E23" s="203">
        <v>13031</v>
      </c>
      <c r="F23" s="203">
        <v>38880</v>
      </c>
      <c r="G23" s="203">
        <v>20207</v>
      </c>
      <c r="H23" s="203">
        <v>18673</v>
      </c>
      <c r="I23" s="204">
        <f>(G23/H23)*100</f>
        <v>108.21506988700263</v>
      </c>
      <c r="J23" s="204">
        <f>(F23/E23)</f>
        <v>2.9836543626736245</v>
      </c>
      <c r="K23" s="205">
        <f>(F23/C23)</f>
        <v>1000.3319002446799</v>
      </c>
    </row>
    <row r="24" spans="2:11" ht="15.75" customHeight="1">
      <c r="B24" s="308"/>
      <c r="C24" s="177"/>
      <c r="D24" s="229"/>
      <c r="E24" s="203"/>
      <c r="F24" s="229"/>
      <c r="G24" s="229"/>
      <c r="H24" s="229"/>
      <c r="I24" s="229"/>
      <c r="J24" s="229"/>
      <c r="K24" s="229"/>
    </row>
    <row r="25" spans="2:11" ht="29.25" customHeight="1">
      <c r="B25" s="307" t="s">
        <v>541</v>
      </c>
      <c r="C25" s="177">
        <v>144.2238</v>
      </c>
      <c r="D25" s="229">
        <v>18</v>
      </c>
      <c r="E25" s="203">
        <v>7501</v>
      </c>
      <c r="F25" s="203">
        <v>21326</v>
      </c>
      <c r="G25" s="203">
        <v>11546</v>
      </c>
      <c r="H25" s="203">
        <v>9780</v>
      </c>
      <c r="I25" s="204">
        <f>(G25/H25)*100</f>
        <v>118.05725971370143</v>
      </c>
      <c r="J25" s="204">
        <f>(F25/E25)</f>
        <v>2.843087588321557</v>
      </c>
      <c r="K25" s="205">
        <f>(F25/C25)</f>
        <v>147.86741161999615</v>
      </c>
    </row>
    <row r="26" spans="2:11" ht="29.25" customHeight="1">
      <c r="B26" s="307" t="s">
        <v>542</v>
      </c>
      <c r="C26" s="177">
        <v>657.5442</v>
      </c>
      <c r="D26" s="229">
        <v>10</v>
      </c>
      <c r="E26" s="203">
        <v>1826</v>
      </c>
      <c r="F26" s="203">
        <v>5988</v>
      </c>
      <c r="G26" s="203">
        <v>3265</v>
      </c>
      <c r="H26" s="203">
        <v>2723</v>
      </c>
      <c r="I26" s="204">
        <f>(G26/H26)*100</f>
        <v>119.90451707675358</v>
      </c>
      <c r="J26" s="204">
        <f>(F26/E26)</f>
        <v>3.2792990142387732</v>
      </c>
      <c r="K26" s="205">
        <f>(F26/C26)</f>
        <v>9.106612148658598</v>
      </c>
    </row>
    <row r="27" spans="2:11" ht="29.25" customHeight="1">
      <c r="B27" s="307" t="s">
        <v>543</v>
      </c>
      <c r="C27" s="177">
        <v>740.652</v>
      </c>
      <c r="D27" s="229">
        <v>7</v>
      </c>
      <c r="E27" s="203">
        <v>1816</v>
      </c>
      <c r="F27" s="203">
        <v>6016</v>
      </c>
      <c r="G27" s="203">
        <v>3198</v>
      </c>
      <c r="H27" s="203">
        <v>2818</v>
      </c>
      <c r="I27" s="204">
        <f>(G27/H27)*100</f>
        <v>113.4847409510291</v>
      </c>
      <c r="J27" s="204">
        <f>(F27/E27)</f>
        <v>3.3127753303964758</v>
      </c>
      <c r="K27" s="205">
        <f>(F27/C27)</f>
        <v>8.122573084255494</v>
      </c>
    </row>
    <row r="28" spans="2:11" ht="15.75" customHeight="1" thickBot="1">
      <c r="B28" s="309"/>
      <c r="C28" s="184"/>
      <c r="D28" s="249"/>
      <c r="E28" s="249"/>
      <c r="F28" s="249"/>
      <c r="G28" s="249"/>
      <c r="H28" s="249"/>
      <c r="I28" s="207"/>
      <c r="J28" s="207"/>
      <c r="K28" s="230"/>
    </row>
    <row r="29" ht="21.75" customHeight="1">
      <c r="B29" s="182" t="s">
        <v>451</v>
      </c>
    </row>
    <row r="30" spans="2:6" ht="21.75" customHeight="1">
      <c r="B30" s="434" t="s">
        <v>452</v>
      </c>
      <c r="C30" s="435"/>
      <c r="D30" s="435"/>
      <c r="E30" s="435"/>
      <c r="F30" s="435"/>
    </row>
    <row r="31" spans="2:3" ht="21.75" customHeight="1">
      <c r="B31" s="182" t="s">
        <v>453</v>
      </c>
      <c r="C31" s="214"/>
    </row>
    <row r="32" spans="2:11" ht="16.5">
      <c r="B32" s="212"/>
      <c r="C32" s="310"/>
      <c r="D32" s="212"/>
      <c r="E32" s="212"/>
      <c r="F32" s="212"/>
      <c r="G32" s="212"/>
      <c r="H32" s="212"/>
      <c r="I32" s="212"/>
      <c r="J32" s="212"/>
      <c r="K32" s="212"/>
    </row>
    <row r="33" spans="2:3" ht="16.5">
      <c r="B33" s="214"/>
      <c r="C33" s="214"/>
    </row>
    <row r="73" ht="16.5">
      <c r="F73" s="213"/>
    </row>
  </sheetData>
  <mergeCells count="22">
    <mergeCell ref="K8:K10"/>
    <mergeCell ref="F9:F10"/>
    <mergeCell ref="G9:G10"/>
    <mergeCell ref="H9:H10"/>
    <mergeCell ref="I9:I10"/>
    <mergeCell ref="I7:I8"/>
    <mergeCell ref="H7:H8"/>
    <mergeCell ref="J8:J10"/>
    <mergeCell ref="F6:H6"/>
    <mergeCell ref="F7:F8"/>
    <mergeCell ref="G7:G8"/>
    <mergeCell ref="I5:I6"/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8"/>
  <sheetViews>
    <sheetView showGridLines="0" zoomScaleSheetLayoutView="100" workbookViewId="0" topLeftCell="A1">
      <selection activeCell="F122" sqref="F122"/>
    </sheetView>
  </sheetViews>
  <sheetFormatPr defaultColWidth="9.00390625" defaultRowHeight="16.5"/>
  <cols>
    <col min="1" max="1" width="3.00390625" style="206" customWidth="1"/>
    <col min="2" max="2" width="9.00390625" style="206" customWidth="1"/>
    <col min="3" max="8" width="11.625" style="206" customWidth="1"/>
    <col min="9" max="10" width="2.625" style="206" customWidth="1"/>
    <col min="11" max="16384" width="9.00390625" style="206" customWidth="1"/>
  </cols>
  <sheetData>
    <row r="1" spans="2:10" ht="9.75" customHeight="1">
      <c r="B1" s="215"/>
      <c r="C1" s="311"/>
      <c r="D1" s="311"/>
      <c r="E1" s="311"/>
      <c r="F1" s="311"/>
      <c r="G1" s="311"/>
      <c r="H1" s="311"/>
      <c r="I1" s="311"/>
      <c r="J1" s="311"/>
    </row>
    <row r="2" spans="2:8" ht="25.5" customHeight="1">
      <c r="B2" s="268" t="s">
        <v>544</v>
      </c>
      <c r="C2" s="210"/>
      <c r="D2" s="210"/>
      <c r="E2" s="210"/>
      <c r="F2" s="210"/>
      <c r="G2" s="210"/>
      <c r="H2" s="210"/>
    </row>
    <row r="3" spans="2:8" ht="25.5" customHeight="1">
      <c r="B3" s="269" t="s">
        <v>454</v>
      </c>
      <c r="C3" s="210"/>
      <c r="D3" s="210"/>
      <c r="E3" s="210"/>
      <c r="F3" s="210"/>
      <c r="G3" s="210"/>
      <c r="H3" s="210"/>
    </row>
    <row r="4" spans="2:8" ht="17.25" thickBot="1">
      <c r="B4" s="210"/>
      <c r="C4" s="210"/>
      <c r="D4" s="210"/>
      <c r="E4" s="210"/>
      <c r="F4" s="210"/>
      <c r="G4" s="210"/>
      <c r="H4" s="210"/>
    </row>
    <row r="5" spans="2:11" ht="37.5" customHeight="1">
      <c r="B5" s="312" t="s">
        <v>529</v>
      </c>
      <c r="C5" s="313" t="s">
        <v>545</v>
      </c>
      <c r="D5" s="313" t="s">
        <v>295</v>
      </c>
      <c r="E5" s="313" t="s">
        <v>296</v>
      </c>
      <c r="F5" s="313" t="s">
        <v>297</v>
      </c>
      <c r="G5" s="313" t="s">
        <v>298</v>
      </c>
      <c r="H5" s="265" t="s">
        <v>299</v>
      </c>
      <c r="K5" s="314"/>
    </row>
    <row r="6" spans="2:11" ht="37.5" customHeight="1" thickBot="1">
      <c r="B6" s="315" t="s">
        <v>546</v>
      </c>
      <c r="C6" s="316" t="s">
        <v>300</v>
      </c>
      <c r="D6" s="317" t="s">
        <v>301</v>
      </c>
      <c r="E6" s="317" t="s">
        <v>302</v>
      </c>
      <c r="F6" s="317" t="s">
        <v>303</v>
      </c>
      <c r="G6" s="317" t="s">
        <v>304</v>
      </c>
      <c r="H6" s="318" t="s">
        <v>305</v>
      </c>
      <c r="K6" s="319"/>
    </row>
    <row r="7" spans="2:8" ht="22.5" customHeight="1" hidden="1">
      <c r="B7" s="276" t="s">
        <v>265</v>
      </c>
      <c r="C7" s="179">
        <v>91133</v>
      </c>
      <c r="D7" s="179">
        <v>66460</v>
      </c>
      <c r="E7" s="179">
        <v>50357</v>
      </c>
      <c r="F7" s="179">
        <v>34625</v>
      </c>
      <c r="G7" s="179">
        <v>38890</v>
      </c>
      <c r="H7" s="179">
        <v>25743</v>
      </c>
    </row>
    <row r="8" spans="2:8" ht="22.5" customHeight="1" hidden="1">
      <c r="B8" s="276" t="s">
        <v>266</v>
      </c>
      <c r="C8" s="179">
        <v>92313</v>
      </c>
      <c r="D8" s="179">
        <v>66921</v>
      </c>
      <c r="E8" s="179">
        <v>49584</v>
      </c>
      <c r="F8" s="179">
        <v>34391</v>
      </c>
      <c r="G8" s="179">
        <v>38771</v>
      </c>
      <c r="H8" s="179">
        <v>25758</v>
      </c>
    </row>
    <row r="9" spans="2:8" ht="22.5" customHeight="1" hidden="1">
      <c r="B9" s="276" t="s">
        <v>267</v>
      </c>
      <c r="C9" s="179">
        <v>92542</v>
      </c>
      <c r="D9" s="179">
        <v>67569</v>
      </c>
      <c r="E9" s="179">
        <v>48834</v>
      </c>
      <c r="F9" s="179">
        <v>34120</v>
      </c>
      <c r="G9" s="179">
        <v>38519</v>
      </c>
      <c r="H9" s="179">
        <v>26049</v>
      </c>
    </row>
    <row r="10" spans="2:8" ht="16.5" customHeight="1" hidden="1">
      <c r="B10" s="276"/>
      <c r="C10" s="179"/>
      <c r="D10" s="179"/>
      <c r="E10" s="179"/>
      <c r="F10" s="179"/>
      <c r="G10" s="179"/>
      <c r="H10" s="179"/>
    </row>
    <row r="11" spans="2:8" ht="22.5" customHeight="1" hidden="1">
      <c r="B11" s="276" t="s">
        <v>268</v>
      </c>
      <c r="C11" s="179">
        <v>92038</v>
      </c>
      <c r="D11" s="179">
        <v>68075</v>
      </c>
      <c r="E11" s="179">
        <v>48545</v>
      </c>
      <c r="F11" s="179">
        <v>33624</v>
      </c>
      <c r="G11" s="179">
        <v>38760</v>
      </c>
      <c r="H11" s="179">
        <v>27273</v>
      </c>
    </row>
    <row r="12" spans="2:8" ht="22.5" customHeight="1" hidden="1">
      <c r="B12" s="276" t="s">
        <v>260</v>
      </c>
      <c r="C12" s="179">
        <v>92013</v>
      </c>
      <c r="D12" s="179">
        <v>68480</v>
      </c>
      <c r="E12" s="179">
        <v>48023</v>
      </c>
      <c r="F12" s="179">
        <v>33632</v>
      </c>
      <c r="G12" s="179">
        <v>38514</v>
      </c>
      <c r="H12" s="179">
        <v>26263</v>
      </c>
    </row>
    <row r="13" spans="2:8" ht="22.5" customHeight="1" hidden="1">
      <c r="B13" s="276" t="s">
        <v>261</v>
      </c>
      <c r="C13" s="179">
        <v>91908</v>
      </c>
      <c r="D13" s="179">
        <v>69193</v>
      </c>
      <c r="E13" s="179">
        <v>47239</v>
      </c>
      <c r="F13" s="179">
        <v>33340</v>
      </c>
      <c r="G13" s="179">
        <v>38382</v>
      </c>
      <c r="H13" s="179">
        <v>26266</v>
      </c>
    </row>
    <row r="14" spans="2:8" ht="22.5" customHeight="1" hidden="1">
      <c r="B14" s="276" t="s">
        <v>262</v>
      </c>
      <c r="C14" s="179">
        <v>91951</v>
      </c>
      <c r="D14" s="179">
        <v>69777</v>
      </c>
      <c r="E14" s="179">
        <v>46779</v>
      </c>
      <c r="F14" s="179">
        <v>33337</v>
      </c>
      <c r="G14" s="179">
        <v>38187</v>
      </c>
      <c r="H14" s="179">
        <v>26451</v>
      </c>
    </row>
    <row r="15" spans="2:8" ht="22.5" customHeight="1" hidden="1">
      <c r="B15" s="276" t="s">
        <v>263</v>
      </c>
      <c r="C15" s="179">
        <v>92097</v>
      </c>
      <c r="D15" s="179">
        <v>70258</v>
      </c>
      <c r="E15" s="203">
        <v>46469</v>
      </c>
      <c r="F15" s="203">
        <v>33113</v>
      </c>
      <c r="G15" s="203">
        <v>38133</v>
      </c>
      <c r="H15" s="203">
        <v>27136</v>
      </c>
    </row>
    <row r="16" spans="2:8" ht="16.5" customHeight="1" hidden="1">
      <c r="B16" s="277"/>
      <c r="C16" s="177"/>
      <c r="D16" s="229"/>
      <c r="E16" s="203"/>
      <c r="F16" s="211"/>
      <c r="G16" s="211"/>
      <c r="H16" s="211"/>
    </row>
    <row r="17" spans="2:8" ht="22.5" customHeight="1" hidden="1">
      <c r="B17" s="276" t="s">
        <v>276</v>
      </c>
      <c r="C17" s="179">
        <v>92768</v>
      </c>
      <c r="D17" s="179">
        <v>70775</v>
      </c>
      <c r="E17" s="203">
        <v>45869</v>
      </c>
      <c r="F17" s="203">
        <v>33062</v>
      </c>
      <c r="G17" s="203">
        <v>37685</v>
      </c>
      <c r="H17" s="203">
        <v>26355</v>
      </c>
    </row>
    <row r="18" spans="2:8" ht="22.5" customHeight="1" hidden="1">
      <c r="B18" s="278" t="s">
        <v>269</v>
      </c>
      <c r="C18" s="179">
        <v>91846</v>
      </c>
      <c r="D18" s="179">
        <v>69934</v>
      </c>
      <c r="E18" s="203">
        <v>46319</v>
      </c>
      <c r="F18" s="203">
        <v>33257</v>
      </c>
      <c r="G18" s="203">
        <v>38288</v>
      </c>
      <c r="H18" s="203">
        <v>27178</v>
      </c>
    </row>
    <row r="19" spans="2:8" ht="22.5" customHeight="1" hidden="1">
      <c r="B19" s="278" t="s">
        <v>1</v>
      </c>
      <c r="C19" s="179">
        <v>92224</v>
      </c>
      <c r="D19" s="179">
        <v>70276</v>
      </c>
      <c r="E19" s="203">
        <v>46128</v>
      </c>
      <c r="F19" s="203">
        <v>33113</v>
      </c>
      <c r="G19" s="203">
        <v>38004</v>
      </c>
      <c r="H19" s="203">
        <v>26852</v>
      </c>
    </row>
    <row r="20" spans="2:8" ht="22.5" customHeight="1" hidden="1">
      <c r="B20" s="278" t="s">
        <v>2</v>
      </c>
      <c r="C20" s="179">
        <v>92519</v>
      </c>
      <c r="D20" s="179">
        <v>70387</v>
      </c>
      <c r="E20" s="203">
        <v>45988</v>
      </c>
      <c r="F20" s="203">
        <v>33124</v>
      </c>
      <c r="G20" s="203">
        <v>37837</v>
      </c>
      <c r="H20" s="203">
        <v>26515</v>
      </c>
    </row>
    <row r="21" spans="2:8" ht="22.5" customHeight="1" hidden="1">
      <c r="B21" s="278" t="s">
        <v>270</v>
      </c>
      <c r="C21" s="179">
        <v>92768</v>
      </c>
      <c r="D21" s="179">
        <v>70775</v>
      </c>
      <c r="E21" s="203">
        <v>45869</v>
      </c>
      <c r="F21" s="203">
        <v>33062</v>
      </c>
      <c r="G21" s="203">
        <v>37685</v>
      </c>
      <c r="H21" s="203">
        <v>26355</v>
      </c>
    </row>
    <row r="22" spans="2:8" ht="22.5" customHeight="1" hidden="1">
      <c r="B22" s="290" t="s">
        <v>0</v>
      </c>
      <c r="C22" s="179">
        <v>93623</v>
      </c>
      <c r="D22" s="179">
        <v>72020</v>
      </c>
      <c r="E22" s="203">
        <v>45273</v>
      </c>
      <c r="F22" s="203">
        <v>32817</v>
      </c>
      <c r="G22" s="203">
        <v>37267</v>
      </c>
      <c r="H22" s="203">
        <v>26137</v>
      </c>
    </row>
    <row r="23" spans="2:8" ht="22.5" customHeight="1" hidden="1">
      <c r="B23" s="291" t="s">
        <v>277</v>
      </c>
      <c r="C23" s="179">
        <v>92825</v>
      </c>
      <c r="D23" s="179">
        <v>70966</v>
      </c>
      <c r="E23" s="203">
        <v>45857</v>
      </c>
      <c r="F23" s="203">
        <v>33059</v>
      </c>
      <c r="G23" s="203">
        <v>37677</v>
      </c>
      <c r="H23" s="203">
        <v>26328</v>
      </c>
    </row>
    <row r="24" spans="2:8" ht="22.5" customHeight="1" hidden="1">
      <c r="B24" s="291" t="s">
        <v>278</v>
      </c>
      <c r="C24" s="179">
        <v>92972</v>
      </c>
      <c r="D24" s="179">
        <v>71094</v>
      </c>
      <c r="E24" s="203">
        <v>45779</v>
      </c>
      <c r="F24" s="203">
        <v>33028</v>
      </c>
      <c r="G24" s="203">
        <v>37641</v>
      </c>
      <c r="H24" s="203">
        <v>26307</v>
      </c>
    </row>
    <row r="25" spans="2:8" ht="22.5" customHeight="1" hidden="1">
      <c r="B25" s="281" t="s">
        <v>279</v>
      </c>
      <c r="C25" s="179">
        <v>93042</v>
      </c>
      <c r="D25" s="179">
        <v>71146</v>
      </c>
      <c r="E25" s="203">
        <v>45716</v>
      </c>
      <c r="F25" s="203">
        <v>33027</v>
      </c>
      <c r="G25" s="203">
        <v>37626</v>
      </c>
      <c r="H25" s="203">
        <v>26291</v>
      </c>
    </row>
    <row r="26" spans="2:8" ht="22.5" customHeight="1" hidden="1">
      <c r="B26" s="281" t="s">
        <v>280</v>
      </c>
      <c r="C26" s="179">
        <v>93049</v>
      </c>
      <c r="D26" s="179">
        <v>71224</v>
      </c>
      <c r="E26" s="203">
        <v>45688</v>
      </c>
      <c r="F26" s="203">
        <v>33020</v>
      </c>
      <c r="G26" s="203">
        <v>37582</v>
      </c>
      <c r="H26" s="203">
        <v>26302</v>
      </c>
    </row>
    <row r="27" spans="2:8" ht="22.5" customHeight="1" hidden="1">
      <c r="B27" s="281" t="s">
        <v>281</v>
      </c>
      <c r="C27" s="179">
        <v>93126</v>
      </c>
      <c r="D27" s="179">
        <v>71340</v>
      </c>
      <c r="E27" s="203">
        <v>45656</v>
      </c>
      <c r="F27" s="203">
        <v>32956</v>
      </c>
      <c r="G27" s="203">
        <v>37555</v>
      </c>
      <c r="H27" s="203">
        <v>26262</v>
      </c>
    </row>
    <row r="28" spans="2:8" ht="22.5" customHeight="1" hidden="1">
      <c r="B28" s="281" t="s">
        <v>282</v>
      </c>
      <c r="C28" s="179">
        <v>93261</v>
      </c>
      <c r="D28" s="179">
        <v>71494</v>
      </c>
      <c r="E28" s="203">
        <v>45606</v>
      </c>
      <c r="F28" s="203">
        <v>32942</v>
      </c>
      <c r="G28" s="203">
        <v>37520</v>
      </c>
      <c r="H28" s="203">
        <v>26241</v>
      </c>
    </row>
    <row r="29" spans="2:8" ht="22.5" customHeight="1" hidden="1">
      <c r="B29" s="281" t="s">
        <v>283</v>
      </c>
      <c r="C29" s="179">
        <v>93321</v>
      </c>
      <c r="D29" s="179">
        <v>71586</v>
      </c>
      <c r="E29" s="203">
        <v>45549</v>
      </c>
      <c r="F29" s="203">
        <v>32915</v>
      </c>
      <c r="G29" s="203">
        <v>37463</v>
      </c>
      <c r="H29" s="203">
        <v>26232</v>
      </c>
    </row>
    <row r="30" spans="2:8" ht="22.5" customHeight="1" hidden="1">
      <c r="B30" s="281" t="s">
        <v>284</v>
      </c>
      <c r="C30" s="179">
        <v>93395</v>
      </c>
      <c r="D30" s="179">
        <v>71725</v>
      </c>
      <c r="E30" s="203">
        <v>45475</v>
      </c>
      <c r="F30" s="203">
        <v>32888</v>
      </c>
      <c r="G30" s="203">
        <v>37379</v>
      </c>
      <c r="H30" s="203">
        <v>26217</v>
      </c>
    </row>
    <row r="31" spans="2:8" ht="22.5" customHeight="1" hidden="1">
      <c r="B31" s="281" t="s">
        <v>285</v>
      </c>
      <c r="C31" s="179">
        <v>93457</v>
      </c>
      <c r="D31" s="179">
        <v>71790</v>
      </c>
      <c r="E31" s="203">
        <v>45400</v>
      </c>
      <c r="F31" s="203">
        <v>32886</v>
      </c>
      <c r="G31" s="203">
        <v>37329</v>
      </c>
      <c r="H31" s="203">
        <v>26205</v>
      </c>
    </row>
    <row r="32" spans="2:8" ht="22.5" customHeight="1" hidden="1">
      <c r="B32" s="281" t="s">
        <v>286</v>
      </c>
      <c r="C32" s="179">
        <v>93526</v>
      </c>
      <c r="D32" s="179">
        <v>71922</v>
      </c>
      <c r="E32" s="203">
        <v>45348</v>
      </c>
      <c r="F32" s="203">
        <v>32845</v>
      </c>
      <c r="G32" s="203">
        <v>37274</v>
      </c>
      <c r="H32" s="203">
        <v>26214</v>
      </c>
    </row>
    <row r="33" spans="2:8" ht="22.5" customHeight="1" hidden="1">
      <c r="B33" s="281" t="s">
        <v>287</v>
      </c>
      <c r="C33" s="179">
        <v>93559</v>
      </c>
      <c r="D33" s="179">
        <v>71942</v>
      </c>
      <c r="E33" s="203">
        <v>45321</v>
      </c>
      <c r="F33" s="203">
        <v>32847</v>
      </c>
      <c r="G33" s="203">
        <v>37228</v>
      </c>
      <c r="H33" s="203">
        <v>26180</v>
      </c>
    </row>
    <row r="34" spans="2:8" ht="22.5" customHeight="1" hidden="1">
      <c r="B34" s="281" t="s">
        <v>288</v>
      </c>
      <c r="C34" s="185">
        <v>93623</v>
      </c>
      <c r="D34" s="179">
        <v>72020</v>
      </c>
      <c r="E34" s="179">
        <v>45273</v>
      </c>
      <c r="F34" s="179">
        <v>32817</v>
      </c>
      <c r="G34" s="179">
        <v>37267</v>
      </c>
      <c r="H34" s="179">
        <v>26137</v>
      </c>
    </row>
    <row r="35" spans="2:8" ht="22.5" customHeight="1" hidden="1">
      <c r="B35" s="320" t="s">
        <v>547</v>
      </c>
      <c r="C35" s="179">
        <v>94188</v>
      </c>
      <c r="D35" s="179">
        <v>73196</v>
      </c>
      <c r="E35" s="179">
        <v>44487</v>
      </c>
      <c r="F35" s="179">
        <v>32577</v>
      </c>
      <c r="G35" s="179">
        <v>37032</v>
      </c>
      <c r="H35" s="179">
        <v>25992</v>
      </c>
    </row>
    <row r="36" spans="2:8" ht="22.5" customHeight="1" hidden="1">
      <c r="B36" s="281" t="s">
        <v>435</v>
      </c>
      <c r="C36" s="179">
        <v>93685</v>
      </c>
      <c r="D36" s="179">
        <v>72111</v>
      </c>
      <c r="E36" s="179">
        <v>45205</v>
      </c>
      <c r="F36" s="179">
        <v>32811</v>
      </c>
      <c r="G36" s="179">
        <v>37254</v>
      </c>
      <c r="H36" s="179">
        <v>26127</v>
      </c>
    </row>
    <row r="37" spans="2:8" ht="22.5" customHeight="1" hidden="1">
      <c r="B37" s="283" t="s">
        <v>75</v>
      </c>
      <c r="C37" s="179">
        <v>93674</v>
      </c>
      <c r="D37" s="179">
        <v>72231</v>
      </c>
      <c r="E37" s="179">
        <v>45149</v>
      </c>
      <c r="F37" s="179">
        <v>32760</v>
      </c>
      <c r="G37" s="179">
        <v>37244</v>
      </c>
      <c r="H37" s="179">
        <v>26062</v>
      </c>
    </row>
    <row r="38" spans="2:8" ht="22.5" customHeight="1" hidden="1">
      <c r="B38" s="283" t="s">
        <v>12</v>
      </c>
      <c r="C38" s="179">
        <v>93690</v>
      </c>
      <c r="D38" s="179">
        <v>72270</v>
      </c>
      <c r="E38" s="179">
        <v>45083</v>
      </c>
      <c r="F38" s="179">
        <v>32744</v>
      </c>
      <c r="G38" s="179">
        <v>37245</v>
      </c>
      <c r="H38" s="179">
        <v>26078</v>
      </c>
    </row>
    <row r="39" spans="2:8" ht="27" customHeight="1" hidden="1">
      <c r="B39" s="193" t="s">
        <v>290</v>
      </c>
      <c r="C39" s="179">
        <v>93697</v>
      </c>
      <c r="D39" s="179">
        <v>72366</v>
      </c>
      <c r="E39" s="179">
        <v>45048</v>
      </c>
      <c r="F39" s="179">
        <v>32736</v>
      </c>
      <c r="G39" s="179">
        <v>37237</v>
      </c>
      <c r="H39" s="179">
        <v>26064</v>
      </c>
    </row>
    <row r="40" spans="2:8" ht="27" customHeight="1" hidden="1">
      <c r="B40" s="193" t="s">
        <v>77</v>
      </c>
      <c r="C40" s="179">
        <v>93750</v>
      </c>
      <c r="D40" s="179">
        <v>72401</v>
      </c>
      <c r="E40" s="179">
        <v>44934</v>
      </c>
      <c r="F40" s="179">
        <v>32705</v>
      </c>
      <c r="G40" s="179">
        <v>37219</v>
      </c>
      <c r="H40" s="179">
        <v>26035</v>
      </c>
    </row>
    <row r="41" spans="2:8" ht="27" customHeight="1" hidden="1">
      <c r="B41" s="193" t="s">
        <v>78</v>
      </c>
      <c r="C41" s="179">
        <v>93856</v>
      </c>
      <c r="D41" s="179">
        <v>72669</v>
      </c>
      <c r="E41" s="179">
        <v>44836</v>
      </c>
      <c r="F41" s="179">
        <v>32643</v>
      </c>
      <c r="G41" s="179">
        <v>37135</v>
      </c>
      <c r="H41" s="179">
        <v>26022</v>
      </c>
    </row>
    <row r="42" spans="2:8" ht="27" customHeight="1" hidden="1">
      <c r="B42" s="193" t="s">
        <v>79</v>
      </c>
      <c r="C42" s="179">
        <v>93959</v>
      </c>
      <c r="D42" s="179">
        <v>72806</v>
      </c>
      <c r="E42" s="179">
        <v>44757</v>
      </c>
      <c r="F42" s="179">
        <v>32625</v>
      </c>
      <c r="G42" s="179">
        <v>37113</v>
      </c>
      <c r="H42" s="179">
        <v>26074</v>
      </c>
    </row>
    <row r="43" spans="2:8" ht="27" customHeight="1" hidden="1">
      <c r="B43" s="193" t="s">
        <v>13</v>
      </c>
      <c r="C43" s="179">
        <v>93936</v>
      </c>
      <c r="D43" s="179">
        <v>72860</v>
      </c>
      <c r="E43" s="179">
        <v>44724</v>
      </c>
      <c r="F43" s="179">
        <v>32613</v>
      </c>
      <c r="G43" s="179">
        <v>37073</v>
      </c>
      <c r="H43" s="179">
        <v>26048</v>
      </c>
    </row>
    <row r="44" spans="2:8" ht="27" customHeight="1" hidden="1">
      <c r="B44" s="193" t="s">
        <v>80</v>
      </c>
      <c r="C44" s="179">
        <v>93989</v>
      </c>
      <c r="D44" s="179">
        <v>72993</v>
      </c>
      <c r="E44" s="179">
        <v>44665</v>
      </c>
      <c r="F44" s="179">
        <v>32601</v>
      </c>
      <c r="G44" s="179">
        <v>37060</v>
      </c>
      <c r="H44" s="179">
        <v>26058</v>
      </c>
    </row>
    <row r="45" spans="2:8" ht="27" customHeight="1" hidden="1">
      <c r="B45" s="193" t="s">
        <v>81</v>
      </c>
      <c r="C45" s="179">
        <v>94075</v>
      </c>
      <c r="D45" s="179">
        <v>73021</v>
      </c>
      <c r="E45" s="179">
        <v>44622</v>
      </c>
      <c r="F45" s="179">
        <v>32590</v>
      </c>
      <c r="G45" s="179">
        <v>37070</v>
      </c>
      <c r="H45" s="179">
        <v>26026</v>
      </c>
    </row>
    <row r="46" spans="2:8" ht="27" customHeight="1" hidden="1">
      <c r="B46" s="193" t="s">
        <v>82</v>
      </c>
      <c r="C46" s="179">
        <v>94130</v>
      </c>
      <c r="D46" s="179">
        <v>73067</v>
      </c>
      <c r="E46" s="179">
        <v>44565</v>
      </c>
      <c r="F46" s="179">
        <v>32600</v>
      </c>
      <c r="G46" s="179">
        <v>37070</v>
      </c>
      <c r="H46" s="179">
        <v>26032</v>
      </c>
    </row>
    <row r="47" spans="2:8" ht="27" customHeight="1" hidden="1">
      <c r="B47" s="193" t="s">
        <v>83</v>
      </c>
      <c r="C47" s="185">
        <v>94188</v>
      </c>
      <c r="D47" s="179">
        <v>73196</v>
      </c>
      <c r="E47" s="179">
        <v>44487</v>
      </c>
      <c r="F47" s="179">
        <v>32577</v>
      </c>
      <c r="G47" s="179">
        <v>37032</v>
      </c>
      <c r="H47" s="179">
        <v>25992</v>
      </c>
    </row>
    <row r="48" spans="2:8" ht="27" customHeight="1" hidden="1">
      <c r="B48" s="282" t="s">
        <v>519</v>
      </c>
      <c r="C48" s="186">
        <v>94606</v>
      </c>
      <c r="D48" s="179">
        <v>73629</v>
      </c>
      <c r="E48" s="179">
        <v>43895</v>
      </c>
      <c r="F48" s="179">
        <v>32188</v>
      </c>
      <c r="G48" s="179">
        <v>36625</v>
      </c>
      <c r="H48" s="179">
        <v>25878</v>
      </c>
    </row>
    <row r="49" spans="2:8" ht="27" customHeight="1" hidden="1">
      <c r="B49" s="193" t="s">
        <v>520</v>
      </c>
      <c r="C49" s="185">
        <v>94252</v>
      </c>
      <c r="D49" s="179">
        <v>73261</v>
      </c>
      <c r="E49" s="179">
        <v>44404</v>
      </c>
      <c r="F49" s="179">
        <v>32555</v>
      </c>
      <c r="G49" s="179">
        <v>36979</v>
      </c>
      <c r="H49" s="179">
        <v>25949</v>
      </c>
    </row>
    <row r="50" spans="2:8" ht="27" customHeight="1" hidden="1">
      <c r="B50" s="193" t="s">
        <v>86</v>
      </c>
      <c r="C50" s="185">
        <v>94222</v>
      </c>
      <c r="D50" s="179">
        <v>73294</v>
      </c>
      <c r="E50" s="179">
        <v>44367</v>
      </c>
      <c r="F50" s="179">
        <v>32538</v>
      </c>
      <c r="G50" s="179">
        <v>36951</v>
      </c>
      <c r="H50" s="179">
        <v>25911</v>
      </c>
    </row>
    <row r="51" spans="2:8" ht="27" customHeight="1" hidden="1">
      <c r="B51" s="193" t="s">
        <v>87</v>
      </c>
      <c r="C51" s="185">
        <v>94291</v>
      </c>
      <c r="D51" s="179">
        <v>73420</v>
      </c>
      <c r="E51" s="179">
        <v>44325</v>
      </c>
      <c r="F51" s="179">
        <v>32510</v>
      </c>
      <c r="G51" s="179">
        <v>36892</v>
      </c>
      <c r="H51" s="179">
        <v>25894</v>
      </c>
    </row>
    <row r="52" spans="2:8" ht="27" customHeight="1" hidden="1">
      <c r="B52" s="193" t="s">
        <v>290</v>
      </c>
      <c r="C52" s="185">
        <v>94337</v>
      </c>
      <c r="D52" s="179">
        <v>73543</v>
      </c>
      <c r="E52" s="179">
        <v>44253</v>
      </c>
      <c r="F52" s="179">
        <v>32482</v>
      </c>
      <c r="G52" s="179">
        <v>36854</v>
      </c>
      <c r="H52" s="179">
        <v>25882</v>
      </c>
    </row>
    <row r="53" spans="2:8" ht="27" customHeight="1" hidden="1">
      <c r="B53" s="193" t="s">
        <v>77</v>
      </c>
      <c r="C53" s="185">
        <v>94377</v>
      </c>
      <c r="D53" s="179">
        <v>73628</v>
      </c>
      <c r="E53" s="179">
        <v>44148</v>
      </c>
      <c r="F53" s="179">
        <v>32418</v>
      </c>
      <c r="G53" s="179">
        <v>36797</v>
      </c>
      <c r="H53" s="179">
        <v>25868</v>
      </c>
    </row>
    <row r="54" spans="2:8" ht="27" customHeight="1" hidden="1">
      <c r="B54" s="193" t="s">
        <v>78</v>
      </c>
      <c r="C54" s="186">
        <v>94348</v>
      </c>
      <c r="D54" s="179">
        <v>73467</v>
      </c>
      <c r="E54" s="179">
        <v>43963</v>
      </c>
      <c r="F54" s="179">
        <v>32323</v>
      </c>
      <c r="G54" s="179">
        <v>36974</v>
      </c>
      <c r="H54" s="179">
        <v>25866</v>
      </c>
    </row>
    <row r="55" spans="2:8" ht="27" customHeight="1" hidden="1">
      <c r="B55" s="193" t="s">
        <v>79</v>
      </c>
      <c r="C55" s="186">
        <v>94376</v>
      </c>
      <c r="D55" s="179">
        <v>73569</v>
      </c>
      <c r="E55" s="179">
        <v>44073</v>
      </c>
      <c r="F55" s="179">
        <v>32300</v>
      </c>
      <c r="G55" s="179">
        <v>36786</v>
      </c>
      <c r="H55" s="179">
        <v>25966</v>
      </c>
    </row>
    <row r="56" spans="2:8" ht="27" customHeight="1" hidden="1">
      <c r="B56" s="193" t="s">
        <v>13</v>
      </c>
      <c r="C56" s="186">
        <v>94417</v>
      </c>
      <c r="D56" s="179">
        <v>73573</v>
      </c>
      <c r="E56" s="179">
        <v>44016</v>
      </c>
      <c r="F56" s="179">
        <v>32227</v>
      </c>
      <c r="G56" s="179">
        <v>36718</v>
      </c>
      <c r="H56" s="179">
        <v>25933</v>
      </c>
    </row>
    <row r="57" spans="2:8" ht="27" customHeight="1" hidden="1">
      <c r="B57" s="193" t="s">
        <v>80</v>
      </c>
      <c r="C57" s="186">
        <v>94398</v>
      </c>
      <c r="D57" s="179">
        <v>73561</v>
      </c>
      <c r="E57" s="179">
        <v>44003</v>
      </c>
      <c r="F57" s="179">
        <v>32215</v>
      </c>
      <c r="G57" s="179">
        <v>36662</v>
      </c>
      <c r="H57" s="179">
        <v>25920</v>
      </c>
    </row>
    <row r="58" spans="2:8" ht="27" customHeight="1" hidden="1">
      <c r="B58" s="193" t="s">
        <v>81</v>
      </c>
      <c r="C58" s="186">
        <v>94465</v>
      </c>
      <c r="D58" s="179">
        <v>73592</v>
      </c>
      <c r="E58" s="179">
        <v>43984</v>
      </c>
      <c r="F58" s="179">
        <v>32201</v>
      </c>
      <c r="G58" s="179">
        <v>36653</v>
      </c>
      <c r="H58" s="179">
        <v>25928</v>
      </c>
    </row>
    <row r="59" spans="2:8" ht="27" customHeight="1" hidden="1">
      <c r="B59" s="193" t="s">
        <v>82</v>
      </c>
      <c r="C59" s="186">
        <v>94516</v>
      </c>
      <c r="D59" s="179">
        <v>73674</v>
      </c>
      <c r="E59" s="179">
        <v>43971</v>
      </c>
      <c r="F59" s="179">
        <v>32190</v>
      </c>
      <c r="G59" s="179">
        <v>36635</v>
      </c>
      <c r="H59" s="179">
        <v>25932</v>
      </c>
    </row>
    <row r="60" spans="2:8" ht="27" customHeight="1" hidden="1">
      <c r="B60" s="193" t="s">
        <v>83</v>
      </c>
      <c r="C60" s="186">
        <v>94606</v>
      </c>
      <c r="D60" s="179">
        <v>73629</v>
      </c>
      <c r="E60" s="179">
        <v>43895</v>
      </c>
      <c r="F60" s="179">
        <v>32188</v>
      </c>
      <c r="G60" s="179">
        <v>36625</v>
      </c>
      <c r="H60" s="179">
        <v>25878</v>
      </c>
    </row>
    <row r="61" spans="2:8" ht="27" customHeight="1" hidden="1">
      <c r="B61" s="282" t="s">
        <v>428</v>
      </c>
      <c r="C61" s="186"/>
      <c r="D61" s="179"/>
      <c r="E61" s="179"/>
      <c r="F61" s="179"/>
      <c r="G61" s="179"/>
      <c r="H61" s="179"/>
    </row>
    <row r="62" spans="2:8" ht="27" customHeight="1" hidden="1">
      <c r="B62" s="193" t="s">
        <v>520</v>
      </c>
      <c r="C62" s="186">
        <v>94601</v>
      </c>
      <c r="D62" s="179">
        <v>73617</v>
      </c>
      <c r="E62" s="179">
        <v>43817</v>
      </c>
      <c r="F62" s="179">
        <v>32166</v>
      </c>
      <c r="G62" s="179">
        <v>36583</v>
      </c>
      <c r="H62" s="179">
        <v>25857</v>
      </c>
    </row>
    <row r="63" spans="2:8" ht="27" customHeight="1" hidden="1">
      <c r="B63" s="193" t="s">
        <v>86</v>
      </c>
      <c r="C63" s="186">
        <v>94661</v>
      </c>
      <c r="D63" s="179">
        <v>73608</v>
      </c>
      <c r="E63" s="179">
        <v>43714</v>
      </c>
      <c r="F63" s="179">
        <v>32142</v>
      </c>
      <c r="G63" s="179">
        <v>36550</v>
      </c>
      <c r="H63" s="179">
        <v>25850</v>
      </c>
    </row>
    <row r="64" spans="2:8" ht="27" customHeight="1" hidden="1">
      <c r="B64" s="193" t="s">
        <v>87</v>
      </c>
      <c r="C64" s="186">
        <v>94639</v>
      </c>
      <c r="D64" s="179">
        <v>73614</v>
      </c>
      <c r="E64" s="179">
        <v>43675</v>
      </c>
      <c r="F64" s="179">
        <v>32097</v>
      </c>
      <c r="G64" s="179">
        <v>36513</v>
      </c>
      <c r="H64" s="179">
        <v>25807</v>
      </c>
    </row>
    <row r="65" spans="2:8" ht="27" customHeight="1" hidden="1">
      <c r="B65" s="193" t="s">
        <v>290</v>
      </c>
      <c r="C65" s="186">
        <v>94659</v>
      </c>
      <c r="D65" s="179">
        <v>73711</v>
      </c>
      <c r="E65" s="179">
        <v>43608</v>
      </c>
      <c r="F65" s="179">
        <v>32083</v>
      </c>
      <c r="G65" s="179">
        <v>36500</v>
      </c>
      <c r="H65" s="179">
        <v>25785</v>
      </c>
    </row>
    <row r="66" spans="2:8" ht="27" customHeight="1" hidden="1">
      <c r="B66" s="193" t="s">
        <v>77</v>
      </c>
      <c r="C66" s="186">
        <v>94668</v>
      </c>
      <c r="D66" s="179">
        <v>73774</v>
      </c>
      <c r="E66" s="179">
        <v>43553</v>
      </c>
      <c r="F66" s="179">
        <v>32067</v>
      </c>
      <c r="G66" s="179">
        <v>36448</v>
      </c>
      <c r="H66" s="179">
        <v>25783</v>
      </c>
    </row>
    <row r="67" spans="2:8" ht="27" customHeight="1" hidden="1">
      <c r="B67" s="193" t="s">
        <v>78</v>
      </c>
      <c r="C67" s="186">
        <v>94919</v>
      </c>
      <c r="D67" s="179">
        <v>73927</v>
      </c>
      <c r="E67" s="179">
        <v>43533</v>
      </c>
      <c r="F67" s="179">
        <v>32057</v>
      </c>
      <c r="G67" s="179">
        <v>36367</v>
      </c>
      <c r="H67" s="179">
        <v>25677</v>
      </c>
    </row>
    <row r="68" spans="2:8" ht="27" customHeight="1" hidden="1">
      <c r="B68" s="193" t="s">
        <v>79</v>
      </c>
      <c r="C68" s="186">
        <v>95006</v>
      </c>
      <c r="D68" s="179">
        <v>74005</v>
      </c>
      <c r="E68" s="179">
        <v>43506</v>
      </c>
      <c r="F68" s="179">
        <v>32033</v>
      </c>
      <c r="G68" s="179">
        <v>36332</v>
      </c>
      <c r="H68" s="179">
        <v>25615</v>
      </c>
    </row>
    <row r="69" spans="2:8" ht="27" customHeight="1" hidden="1">
      <c r="B69" s="193" t="s">
        <v>13</v>
      </c>
      <c r="C69" s="186">
        <v>95034</v>
      </c>
      <c r="D69" s="179">
        <v>74012</v>
      </c>
      <c r="E69" s="179">
        <v>42456</v>
      </c>
      <c r="F69" s="179">
        <v>31999</v>
      </c>
      <c r="G69" s="179">
        <v>36301</v>
      </c>
      <c r="H69" s="179">
        <v>25556</v>
      </c>
    </row>
    <row r="70" spans="2:8" ht="27" customHeight="1" hidden="1">
      <c r="B70" s="193" t="s">
        <v>80</v>
      </c>
      <c r="C70" s="186">
        <v>95110</v>
      </c>
      <c r="D70" s="179">
        <v>73995</v>
      </c>
      <c r="E70" s="179">
        <v>43381</v>
      </c>
      <c r="F70" s="179">
        <v>31991</v>
      </c>
      <c r="G70" s="179">
        <v>36254</v>
      </c>
      <c r="H70" s="179">
        <v>25514</v>
      </c>
    </row>
    <row r="71" spans="2:8" ht="27" customHeight="1" hidden="1">
      <c r="B71" s="193" t="s">
        <v>81</v>
      </c>
      <c r="C71" s="186">
        <v>95170</v>
      </c>
      <c r="D71" s="179">
        <v>74006</v>
      </c>
      <c r="E71" s="179">
        <v>43325</v>
      </c>
      <c r="F71" s="179">
        <v>31979</v>
      </c>
      <c r="G71" s="179">
        <v>36185</v>
      </c>
      <c r="H71" s="179">
        <v>25505</v>
      </c>
    </row>
    <row r="72" spans="2:8" ht="27" customHeight="1" hidden="1">
      <c r="B72" s="193" t="s">
        <v>82</v>
      </c>
      <c r="C72" s="186">
        <v>95294</v>
      </c>
      <c r="D72" s="179">
        <v>73998</v>
      </c>
      <c r="E72" s="179">
        <v>43264</v>
      </c>
      <c r="F72" s="179">
        <v>31956</v>
      </c>
      <c r="G72" s="179">
        <v>36117</v>
      </c>
      <c r="H72" s="179">
        <v>25461</v>
      </c>
    </row>
    <row r="73" spans="2:8" ht="27" customHeight="1" hidden="1">
      <c r="B73" s="193" t="s">
        <v>83</v>
      </c>
      <c r="C73" s="186">
        <v>95383</v>
      </c>
      <c r="D73" s="179">
        <v>74018</v>
      </c>
      <c r="E73" s="179">
        <v>43219</v>
      </c>
      <c r="F73" s="179">
        <v>31924</v>
      </c>
      <c r="G73" s="179">
        <v>36059</v>
      </c>
      <c r="H73" s="179">
        <v>25457</v>
      </c>
    </row>
    <row r="74" spans="2:8" ht="27" customHeight="1" hidden="1">
      <c r="B74" s="282" t="s">
        <v>429</v>
      </c>
      <c r="C74" s="186"/>
      <c r="D74" s="179"/>
      <c r="E74" s="179"/>
      <c r="F74" s="179"/>
      <c r="G74" s="179"/>
      <c r="H74" s="179"/>
    </row>
    <row r="75" spans="2:8" ht="27" customHeight="1" hidden="1">
      <c r="B75" s="193" t="s">
        <v>520</v>
      </c>
      <c r="C75" s="186">
        <v>95464</v>
      </c>
      <c r="D75" s="179">
        <v>74112</v>
      </c>
      <c r="E75" s="179">
        <v>43191</v>
      </c>
      <c r="F75" s="179">
        <v>31876</v>
      </c>
      <c r="G75" s="179">
        <v>36017</v>
      </c>
      <c r="H75" s="179">
        <v>25434</v>
      </c>
    </row>
    <row r="76" spans="2:8" ht="27" customHeight="1" hidden="1">
      <c r="B76" s="193" t="s">
        <v>86</v>
      </c>
      <c r="C76" s="186">
        <v>95512</v>
      </c>
      <c r="D76" s="179">
        <v>74179</v>
      </c>
      <c r="E76" s="179">
        <v>43161</v>
      </c>
      <c r="F76" s="179">
        <v>31845</v>
      </c>
      <c r="G76" s="179">
        <v>35996</v>
      </c>
      <c r="H76" s="179">
        <v>25390</v>
      </c>
    </row>
    <row r="77" spans="2:8" ht="27" customHeight="1" hidden="1">
      <c r="B77" s="193" t="s">
        <v>87</v>
      </c>
      <c r="C77" s="186">
        <v>95579</v>
      </c>
      <c r="D77" s="179">
        <v>74201</v>
      </c>
      <c r="E77" s="179">
        <v>43121</v>
      </c>
      <c r="F77" s="179">
        <v>31842</v>
      </c>
      <c r="G77" s="179">
        <v>35986</v>
      </c>
      <c r="H77" s="179">
        <v>25338</v>
      </c>
    </row>
    <row r="78" spans="2:8" ht="27" customHeight="1" hidden="1">
      <c r="B78" s="193" t="s">
        <v>290</v>
      </c>
      <c r="C78" s="186">
        <v>95672</v>
      </c>
      <c r="D78" s="179">
        <v>74233</v>
      </c>
      <c r="E78" s="179">
        <v>43136</v>
      </c>
      <c r="F78" s="179">
        <v>31808</v>
      </c>
      <c r="G78" s="179">
        <v>35960</v>
      </c>
      <c r="H78" s="179">
        <v>25321</v>
      </c>
    </row>
    <row r="79" spans="2:8" ht="27" customHeight="1" hidden="1">
      <c r="B79" s="193" t="s">
        <v>77</v>
      </c>
      <c r="C79" s="186">
        <v>95771</v>
      </c>
      <c r="D79" s="179">
        <v>74190</v>
      </c>
      <c r="E79" s="179">
        <v>43123</v>
      </c>
      <c r="F79" s="179">
        <v>31756</v>
      </c>
      <c r="G79" s="179">
        <v>35946</v>
      </c>
      <c r="H79" s="179">
        <v>25293</v>
      </c>
    </row>
    <row r="80" spans="2:8" ht="27" customHeight="1" hidden="1">
      <c r="B80" s="193" t="s">
        <v>78</v>
      </c>
      <c r="C80" s="186">
        <v>95838</v>
      </c>
      <c r="D80" s="179">
        <v>74253</v>
      </c>
      <c r="E80" s="179">
        <v>43035</v>
      </c>
      <c r="F80" s="179">
        <v>31718</v>
      </c>
      <c r="G80" s="179">
        <v>35957</v>
      </c>
      <c r="H80" s="179">
        <v>25278</v>
      </c>
    </row>
    <row r="81" spans="2:8" ht="27" customHeight="1" hidden="1">
      <c r="B81" s="193" t="s">
        <v>79</v>
      </c>
      <c r="C81" s="186">
        <v>95876</v>
      </c>
      <c r="D81" s="179">
        <v>74281</v>
      </c>
      <c r="E81" s="179">
        <v>42961</v>
      </c>
      <c r="F81" s="179">
        <v>31716</v>
      </c>
      <c r="G81" s="179">
        <v>35922</v>
      </c>
      <c r="H81" s="179">
        <v>25263</v>
      </c>
    </row>
    <row r="82" spans="2:8" ht="27" customHeight="1" hidden="1">
      <c r="B82" s="193" t="s">
        <v>13</v>
      </c>
      <c r="C82" s="186">
        <v>95901</v>
      </c>
      <c r="D82" s="179">
        <v>74228</v>
      </c>
      <c r="E82" s="179">
        <v>42974</v>
      </c>
      <c r="F82" s="179">
        <v>31692</v>
      </c>
      <c r="G82" s="179">
        <v>35935</v>
      </c>
      <c r="H82" s="179">
        <v>25270</v>
      </c>
    </row>
    <row r="83" spans="2:8" ht="27" customHeight="1" hidden="1">
      <c r="B83" s="193" t="s">
        <v>80</v>
      </c>
      <c r="C83" s="185">
        <v>95989</v>
      </c>
      <c r="D83" s="179">
        <v>74221</v>
      </c>
      <c r="E83" s="179">
        <v>42899</v>
      </c>
      <c r="F83" s="179">
        <v>31667</v>
      </c>
      <c r="G83" s="179">
        <v>35893</v>
      </c>
      <c r="H83" s="179">
        <v>25282</v>
      </c>
    </row>
    <row r="84" spans="2:8" ht="27" customHeight="1" hidden="1">
      <c r="B84" s="193" t="s">
        <v>81</v>
      </c>
      <c r="C84" s="179">
        <v>95990</v>
      </c>
      <c r="D84" s="179">
        <v>74194</v>
      </c>
      <c r="E84" s="179">
        <v>42919</v>
      </c>
      <c r="F84" s="179">
        <v>31653</v>
      </c>
      <c r="G84" s="179">
        <v>35908</v>
      </c>
      <c r="H84" s="179">
        <v>25274</v>
      </c>
    </row>
    <row r="85" spans="2:8" ht="27" customHeight="1" hidden="1">
      <c r="B85" s="193" t="s">
        <v>82</v>
      </c>
      <c r="C85" s="179">
        <v>96079</v>
      </c>
      <c r="D85" s="179">
        <v>74188</v>
      </c>
      <c r="E85" s="179">
        <v>42889</v>
      </c>
      <c r="F85" s="179">
        <v>31643</v>
      </c>
      <c r="G85" s="179">
        <v>35925</v>
      </c>
      <c r="H85" s="179">
        <v>25273</v>
      </c>
    </row>
    <row r="86" spans="2:8" ht="27" customHeight="1" hidden="1">
      <c r="B86" s="193" t="s">
        <v>83</v>
      </c>
      <c r="C86" s="179">
        <v>96094</v>
      </c>
      <c r="D86" s="179">
        <v>74173</v>
      </c>
      <c r="E86" s="179">
        <v>42915</v>
      </c>
      <c r="F86" s="179">
        <v>31610</v>
      </c>
      <c r="G86" s="179">
        <v>35900</v>
      </c>
      <c r="H86" s="179">
        <v>25271</v>
      </c>
    </row>
    <row r="87" spans="2:8" ht="27" customHeight="1" hidden="1">
      <c r="B87" s="282" t="s">
        <v>498</v>
      </c>
      <c r="C87" s="185"/>
      <c r="D87" s="179"/>
      <c r="E87" s="179"/>
      <c r="F87" s="179"/>
      <c r="G87" s="179"/>
      <c r="H87" s="179"/>
    </row>
    <row r="88" spans="2:8" ht="27" customHeight="1" hidden="1">
      <c r="B88" s="193" t="s">
        <v>520</v>
      </c>
      <c r="C88" s="185">
        <v>96106</v>
      </c>
      <c r="D88" s="179">
        <v>74110</v>
      </c>
      <c r="E88" s="179">
        <v>42892</v>
      </c>
      <c r="F88" s="179">
        <v>31586</v>
      </c>
      <c r="G88" s="179">
        <v>35887</v>
      </c>
      <c r="H88" s="179">
        <v>25232</v>
      </c>
    </row>
    <row r="89" spans="2:8" ht="27" customHeight="1" hidden="1">
      <c r="B89" s="193" t="s">
        <v>86</v>
      </c>
      <c r="C89" s="185">
        <v>96147</v>
      </c>
      <c r="D89" s="179">
        <v>74119</v>
      </c>
      <c r="E89" s="179">
        <v>43030</v>
      </c>
      <c r="F89" s="179">
        <v>31550</v>
      </c>
      <c r="G89" s="179">
        <v>35884</v>
      </c>
      <c r="H89" s="179">
        <v>25197</v>
      </c>
    </row>
    <row r="90" spans="2:8" ht="27" customHeight="1" hidden="1">
      <c r="B90" s="193" t="s">
        <v>87</v>
      </c>
      <c r="C90" s="185">
        <v>96122</v>
      </c>
      <c r="D90" s="179">
        <v>74123</v>
      </c>
      <c r="E90" s="179">
        <v>43164</v>
      </c>
      <c r="F90" s="179">
        <v>31534</v>
      </c>
      <c r="G90" s="179">
        <v>35877</v>
      </c>
      <c r="H90" s="179">
        <v>25169</v>
      </c>
    </row>
    <row r="91" spans="2:8" ht="27" customHeight="1" hidden="1">
      <c r="B91" s="193" t="s">
        <v>290</v>
      </c>
      <c r="C91" s="185">
        <v>96097</v>
      </c>
      <c r="D91" s="179">
        <v>74118</v>
      </c>
      <c r="E91" s="179">
        <v>43553</v>
      </c>
      <c r="F91" s="179">
        <v>31517</v>
      </c>
      <c r="G91" s="179">
        <v>35891</v>
      </c>
      <c r="H91" s="179">
        <v>25146</v>
      </c>
    </row>
    <row r="92" spans="2:8" ht="27" customHeight="1" hidden="1">
      <c r="B92" s="193" t="s">
        <v>77</v>
      </c>
      <c r="C92" s="185">
        <v>96152</v>
      </c>
      <c r="D92" s="179">
        <v>74109</v>
      </c>
      <c r="E92" s="179">
        <v>43572</v>
      </c>
      <c r="F92" s="179">
        <v>31488</v>
      </c>
      <c r="G92" s="179">
        <v>35893</v>
      </c>
      <c r="H92" s="179">
        <v>25093</v>
      </c>
    </row>
    <row r="93" spans="2:8" ht="27" customHeight="1" hidden="1">
      <c r="B93" s="193" t="s">
        <v>78</v>
      </c>
      <c r="C93" s="185">
        <v>96123</v>
      </c>
      <c r="D93" s="179">
        <v>74069</v>
      </c>
      <c r="E93" s="179">
        <v>43678</v>
      </c>
      <c r="F93" s="179">
        <v>31468</v>
      </c>
      <c r="G93" s="179">
        <v>35925</v>
      </c>
      <c r="H93" s="179">
        <v>25085</v>
      </c>
    </row>
    <row r="94" spans="2:8" ht="27" customHeight="1" hidden="1">
      <c r="B94" s="193" t="s">
        <v>79</v>
      </c>
      <c r="C94" s="185">
        <v>96084</v>
      </c>
      <c r="D94" s="179">
        <v>74087</v>
      </c>
      <c r="E94" s="179">
        <v>43724</v>
      </c>
      <c r="F94" s="179">
        <v>31444</v>
      </c>
      <c r="G94" s="179">
        <v>35919</v>
      </c>
      <c r="H94" s="179">
        <v>25069</v>
      </c>
    </row>
    <row r="95" spans="2:8" ht="27" customHeight="1" hidden="1">
      <c r="B95" s="193" t="s">
        <v>13</v>
      </c>
      <c r="C95" s="185">
        <v>96022</v>
      </c>
      <c r="D95" s="179">
        <v>74081</v>
      </c>
      <c r="E95" s="179">
        <v>43819</v>
      </c>
      <c r="F95" s="179">
        <v>31436</v>
      </c>
      <c r="G95" s="179">
        <v>35934</v>
      </c>
      <c r="H95" s="179">
        <v>25076</v>
      </c>
    </row>
    <row r="96" spans="2:8" ht="27" customHeight="1" hidden="1">
      <c r="B96" s="193" t="s">
        <v>80</v>
      </c>
      <c r="C96" s="185">
        <v>95893</v>
      </c>
      <c r="D96" s="179">
        <v>74006</v>
      </c>
      <c r="E96" s="179">
        <v>43746</v>
      </c>
      <c r="F96" s="179">
        <v>31405</v>
      </c>
      <c r="G96" s="179">
        <v>35915</v>
      </c>
      <c r="H96" s="179">
        <v>25104</v>
      </c>
    </row>
    <row r="97" spans="2:8" ht="27" customHeight="1" hidden="1">
      <c r="B97" s="193" t="s">
        <v>81</v>
      </c>
      <c r="C97" s="185">
        <v>95902</v>
      </c>
      <c r="D97" s="179">
        <v>73938</v>
      </c>
      <c r="E97" s="179">
        <v>43707</v>
      </c>
      <c r="F97" s="179">
        <v>31358</v>
      </c>
      <c r="G97" s="179">
        <v>35926</v>
      </c>
      <c r="H97" s="179">
        <v>25077</v>
      </c>
    </row>
    <row r="98" spans="2:8" ht="27" customHeight="1" hidden="1">
      <c r="B98" s="193" t="s">
        <v>82</v>
      </c>
      <c r="C98" s="185">
        <v>95912</v>
      </c>
      <c r="D98" s="179">
        <v>73821</v>
      </c>
      <c r="E98" s="179">
        <v>43718</v>
      </c>
      <c r="F98" s="179">
        <v>31328</v>
      </c>
      <c r="G98" s="179">
        <v>35941</v>
      </c>
      <c r="H98" s="179">
        <v>25075</v>
      </c>
    </row>
    <row r="99" spans="2:8" ht="27" customHeight="1" hidden="1">
      <c r="B99" s="193" t="s">
        <v>83</v>
      </c>
      <c r="C99" s="185">
        <v>95874</v>
      </c>
      <c r="D99" s="179">
        <v>73722</v>
      </c>
      <c r="E99" s="179">
        <v>43665</v>
      </c>
      <c r="F99" s="179">
        <v>31300</v>
      </c>
      <c r="G99" s="179">
        <v>35940</v>
      </c>
      <c r="H99" s="179">
        <v>25072</v>
      </c>
    </row>
    <row r="100" spans="2:8" ht="27" customHeight="1" hidden="1">
      <c r="B100" s="282" t="s">
        <v>455</v>
      </c>
      <c r="C100" s="185"/>
      <c r="D100" s="179"/>
      <c r="E100" s="179"/>
      <c r="F100" s="179"/>
      <c r="G100" s="179"/>
      <c r="H100" s="179"/>
    </row>
    <row r="101" spans="2:8" ht="27" customHeight="1" hidden="1">
      <c r="B101" s="193" t="s">
        <v>520</v>
      </c>
      <c r="C101" s="185">
        <v>95915</v>
      </c>
      <c r="D101" s="179">
        <v>73690</v>
      </c>
      <c r="E101" s="179">
        <v>43652</v>
      </c>
      <c r="F101" s="179">
        <v>31270</v>
      </c>
      <c r="G101" s="179">
        <v>35953</v>
      </c>
      <c r="H101" s="179">
        <v>25058</v>
      </c>
    </row>
    <row r="102" spans="2:8" ht="27" customHeight="1" hidden="1">
      <c r="B102" s="193" t="s">
        <v>86</v>
      </c>
      <c r="C102" s="185">
        <v>95869</v>
      </c>
      <c r="D102" s="179">
        <v>73644</v>
      </c>
      <c r="E102" s="179">
        <v>43548</v>
      </c>
      <c r="F102" s="179">
        <v>31208</v>
      </c>
      <c r="G102" s="179">
        <v>35879</v>
      </c>
      <c r="H102" s="179">
        <v>25062</v>
      </c>
    </row>
    <row r="103" spans="2:8" ht="27" customHeight="1" hidden="1">
      <c r="B103" s="193" t="s">
        <v>87</v>
      </c>
      <c r="C103" s="185">
        <v>95851</v>
      </c>
      <c r="D103" s="179">
        <v>73531</v>
      </c>
      <c r="E103" s="179">
        <v>43491</v>
      </c>
      <c r="F103" s="179">
        <v>31224</v>
      </c>
      <c r="G103" s="179">
        <v>35895</v>
      </c>
      <c r="H103" s="179">
        <v>25095</v>
      </c>
    </row>
    <row r="104" spans="2:8" ht="27" customHeight="1" hidden="1">
      <c r="B104" s="193" t="s">
        <v>290</v>
      </c>
      <c r="C104" s="185">
        <v>95850</v>
      </c>
      <c r="D104" s="179">
        <v>73552</v>
      </c>
      <c r="E104" s="179">
        <v>43454</v>
      </c>
      <c r="F104" s="179">
        <v>31202</v>
      </c>
      <c r="G104" s="179">
        <v>35878</v>
      </c>
      <c r="H104" s="179">
        <v>25097</v>
      </c>
    </row>
    <row r="105" spans="2:8" ht="27" customHeight="1" hidden="1">
      <c r="B105" s="193" t="s">
        <v>77</v>
      </c>
      <c r="C105" s="185">
        <v>95856</v>
      </c>
      <c r="D105" s="179">
        <v>73554</v>
      </c>
      <c r="E105" s="179">
        <v>43418</v>
      </c>
      <c r="F105" s="179">
        <v>31162</v>
      </c>
      <c r="G105" s="179">
        <v>35868</v>
      </c>
      <c r="H105" s="179">
        <v>25047</v>
      </c>
    </row>
    <row r="106" spans="2:8" ht="27" customHeight="1" hidden="1">
      <c r="B106" s="193" t="s">
        <v>78</v>
      </c>
      <c r="C106" s="185">
        <v>96066</v>
      </c>
      <c r="D106" s="179">
        <v>72991</v>
      </c>
      <c r="E106" s="179">
        <v>43353</v>
      </c>
      <c r="F106" s="179">
        <v>31082</v>
      </c>
      <c r="G106" s="179">
        <v>35668</v>
      </c>
      <c r="H106" s="179">
        <v>24992</v>
      </c>
    </row>
    <row r="107" spans="2:8" ht="27" customHeight="1" hidden="1">
      <c r="B107" s="193" t="s">
        <v>79</v>
      </c>
      <c r="C107" s="185">
        <v>95943</v>
      </c>
      <c r="D107" s="179">
        <v>73250</v>
      </c>
      <c r="E107" s="179">
        <v>43331</v>
      </c>
      <c r="F107" s="179">
        <v>31108</v>
      </c>
      <c r="G107" s="179">
        <v>35819</v>
      </c>
      <c r="H107" s="179">
        <v>25111</v>
      </c>
    </row>
    <row r="108" spans="2:8" ht="27" customHeight="1" hidden="1">
      <c r="B108" s="193" t="s">
        <v>13</v>
      </c>
      <c r="C108" s="185">
        <v>95879</v>
      </c>
      <c r="D108" s="179">
        <v>73274</v>
      </c>
      <c r="E108" s="179">
        <v>43305</v>
      </c>
      <c r="F108" s="179">
        <v>31122</v>
      </c>
      <c r="G108" s="179">
        <v>35800</v>
      </c>
      <c r="H108" s="179">
        <v>25129</v>
      </c>
    </row>
    <row r="109" spans="2:8" ht="27" customHeight="1" hidden="1">
      <c r="B109" s="193" t="s">
        <v>80</v>
      </c>
      <c r="C109" s="185">
        <v>95863</v>
      </c>
      <c r="D109" s="179">
        <v>73180</v>
      </c>
      <c r="E109" s="179">
        <v>43283</v>
      </c>
      <c r="F109" s="179">
        <v>31124</v>
      </c>
      <c r="G109" s="179">
        <v>35824</v>
      </c>
      <c r="H109" s="179">
        <v>25134</v>
      </c>
    </row>
    <row r="110" spans="2:8" ht="27" customHeight="1" hidden="1">
      <c r="B110" s="193" t="s">
        <v>81</v>
      </c>
      <c r="C110" s="185">
        <v>95877</v>
      </c>
      <c r="D110" s="179">
        <v>73105</v>
      </c>
      <c r="E110" s="179">
        <v>43279</v>
      </c>
      <c r="F110" s="179">
        <v>31137</v>
      </c>
      <c r="G110" s="179">
        <v>35854</v>
      </c>
      <c r="H110" s="179">
        <v>25120</v>
      </c>
    </row>
    <row r="111" spans="2:8" ht="27" customHeight="1" hidden="1">
      <c r="B111" s="193" t="s">
        <v>82</v>
      </c>
      <c r="C111" s="185">
        <v>95895</v>
      </c>
      <c r="D111" s="179">
        <v>73145</v>
      </c>
      <c r="E111" s="179">
        <v>43283</v>
      </c>
      <c r="F111" s="179">
        <v>31144</v>
      </c>
      <c r="G111" s="179">
        <v>35848</v>
      </c>
      <c r="H111" s="179">
        <v>25116</v>
      </c>
    </row>
    <row r="112" spans="2:8" ht="27" customHeight="1" hidden="1">
      <c r="B112" s="193" t="s">
        <v>83</v>
      </c>
      <c r="C112" s="185">
        <v>95831</v>
      </c>
      <c r="D112" s="179">
        <v>73038</v>
      </c>
      <c r="E112" s="179">
        <v>43305</v>
      </c>
      <c r="F112" s="179">
        <v>31161</v>
      </c>
      <c r="G112" s="179">
        <v>35895</v>
      </c>
      <c r="H112" s="179">
        <v>25109</v>
      </c>
    </row>
    <row r="113" spans="2:8" ht="27" customHeight="1">
      <c r="B113" s="282" t="s">
        <v>436</v>
      </c>
      <c r="C113" s="185"/>
      <c r="D113" s="179"/>
      <c r="E113" s="179"/>
      <c r="F113" s="179"/>
      <c r="G113" s="179"/>
      <c r="H113" s="179"/>
    </row>
    <row r="114" spans="2:8" ht="27" customHeight="1" hidden="1">
      <c r="B114" s="193" t="s">
        <v>520</v>
      </c>
      <c r="C114" s="185">
        <v>95858</v>
      </c>
      <c r="D114" s="179">
        <v>73022</v>
      </c>
      <c r="E114" s="179">
        <v>43351</v>
      </c>
      <c r="F114" s="179">
        <v>31190</v>
      </c>
      <c r="G114" s="179">
        <v>35933</v>
      </c>
      <c r="H114" s="179">
        <v>25156</v>
      </c>
    </row>
    <row r="115" spans="2:8" ht="27" customHeight="1">
      <c r="B115" s="193" t="s">
        <v>86</v>
      </c>
      <c r="C115" s="185">
        <v>95853</v>
      </c>
      <c r="D115" s="179">
        <v>72969</v>
      </c>
      <c r="E115" s="179">
        <v>43409</v>
      </c>
      <c r="F115" s="179">
        <v>31169</v>
      </c>
      <c r="G115" s="179">
        <v>35940</v>
      </c>
      <c r="H115" s="179">
        <v>25190</v>
      </c>
    </row>
    <row r="116" spans="2:8" ht="27" customHeight="1">
      <c r="B116" s="193" t="s">
        <v>87</v>
      </c>
      <c r="C116" s="185">
        <v>95862</v>
      </c>
      <c r="D116" s="179">
        <v>72975</v>
      </c>
      <c r="E116" s="179">
        <v>43383</v>
      </c>
      <c r="F116" s="179">
        <v>31134</v>
      </c>
      <c r="G116" s="179">
        <v>35923</v>
      </c>
      <c r="H116" s="179">
        <v>25159</v>
      </c>
    </row>
    <row r="117" spans="2:8" ht="27" customHeight="1">
      <c r="B117" s="193" t="s">
        <v>290</v>
      </c>
      <c r="C117" s="185">
        <v>95845</v>
      </c>
      <c r="D117" s="179">
        <v>72983</v>
      </c>
      <c r="E117" s="179">
        <v>43354</v>
      </c>
      <c r="F117" s="179">
        <v>31111</v>
      </c>
      <c r="G117" s="179">
        <v>35911</v>
      </c>
      <c r="H117" s="179">
        <v>25136</v>
      </c>
    </row>
    <row r="118" spans="2:8" ht="27" customHeight="1">
      <c r="B118" s="193" t="s">
        <v>77</v>
      </c>
      <c r="C118" s="185">
        <v>95780</v>
      </c>
      <c r="D118" s="179">
        <v>73001</v>
      </c>
      <c r="E118" s="179">
        <v>43302</v>
      </c>
      <c r="F118" s="179">
        <v>31080</v>
      </c>
      <c r="G118" s="179">
        <v>35911</v>
      </c>
      <c r="H118" s="179">
        <v>25131</v>
      </c>
    </row>
    <row r="119" spans="2:8" ht="27" customHeight="1">
      <c r="B119" s="193" t="s">
        <v>78</v>
      </c>
      <c r="C119" s="185">
        <v>95637</v>
      </c>
      <c r="D119" s="179">
        <v>72925</v>
      </c>
      <c r="E119" s="179">
        <v>43178</v>
      </c>
      <c r="F119" s="179">
        <v>31004</v>
      </c>
      <c r="G119" s="179">
        <v>35803</v>
      </c>
      <c r="H119" s="179">
        <v>25083</v>
      </c>
    </row>
    <row r="120" spans="2:8" ht="27" customHeight="1">
      <c r="B120" s="193" t="s">
        <v>79</v>
      </c>
      <c r="C120" s="185">
        <v>95606</v>
      </c>
      <c r="D120" s="179">
        <v>73019</v>
      </c>
      <c r="E120" s="179">
        <v>43154</v>
      </c>
      <c r="F120" s="179">
        <v>30997</v>
      </c>
      <c r="G120" s="179">
        <v>35784</v>
      </c>
      <c r="H120" s="179">
        <v>25051</v>
      </c>
    </row>
    <row r="121" spans="2:8" ht="27" customHeight="1">
      <c r="B121" s="193" t="s">
        <v>13</v>
      </c>
      <c r="C121" s="185">
        <v>95671</v>
      </c>
      <c r="D121" s="179">
        <v>73009</v>
      </c>
      <c r="E121" s="179">
        <v>43123</v>
      </c>
      <c r="F121" s="179">
        <v>30987</v>
      </c>
      <c r="G121" s="179">
        <v>35830</v>
      </c>
      <c r="H121" s="179">
        <v>25048</v>
      </c>
    </row>
    <row r="122" spans="2:8" ht="27" customHeight="1">
      <c r="B122" s="193" t="s">
        <v>80</v>
      </c>
      <c r="C122" s="203">
        <v>95643</v>
      </c>
      <c r="D122" s="203">
        <v>72973</v>
      </c>
      <c r="E122" s="203">
        <v>43091</v>
      </c>
      <c r="F122" s="203">
        <v>30961</v>
      </c>
      <c r="G122" s="203">
        <v>35860</v>
      </c>
      <c r="H122" s="203">
        <v>25029</v>
      </c>
    </row>
    <row r="123" spans="2:8" ht="27" customHeight="1">
      <c r="B123" s="193" t="s">
        <v>81</v>
      </c>
      <c r="C123" s="203">
        <v>95598</v>
      </c>
      <c r="D123" s="203">
        <v>72959</v>
      </c>
      <c r="E123" s="203">
        <v>43061</v>
      </c>
      <c r="F123" s="203">
        <v>30945</v>
      </c>
      <c r="G123" s="203">
        <v>35840</v>
      </c>
      <c r="H123" s="203">
        <v>25026</v>
      </c>
    </row>
    <row r="124" spans="2:8" ht="27" customHeight="1">
      <c r="B124" s="193" t="s">
        <v>82</v>
      </c>
      <c r="C124" s="203">
        <v>95585</v>
      </c>
      <c r="D124" s="203">
        <v>72934</v>
      </c>
      <c r="E124" s="203">
        <v>43025</v>
      </c>
      <c r="F124" s="203">
        <v>30930</v>
      </c>
      <c r="G124" s="203">
        <v>35875</v>
      </c>
      <c r="H124" s="203">
        <v>25030</v>
      </c>
    </row>
    <row r="125" spans="2:8" ht="27" customHeight="1">
      <c r="B125" s="193" t="s">
        <v>83</v>
      </c>
      <c r="C125" s="203">
        <v>95568</v>
      </c>
      <c r="D125" s="203">
        <v>72958</v>
      </c>
      <c r="E125" s="203">
        <v>42986</v>
      </c>
      <c r="F125" s="203">
        <v>30899</v>
      </c>
      <c r="G125" s="203">
        <v>35876</v>
      </c>
      <c r="H125" s="203">
        <v>25004</v>
      </c>
    </row>
    <row r="126" spans="2:8" ht="27" customHeight="1">
      <c r="B126" s="282" t="s">
        <v>559</v>
      </c>
      <c r="C126" s="203"/>
      <c r="D126" s="203"/>
      <c r="E126" s="203"/>
      <c r="F126" s="203"/>
      <c r="G126" s="203"/>
      <c r="H126" s="203"/>
    </row>
    <row r="127" spans="2:8" ht="27" customHeight="1">
      <c r="B127" s="193" t="s">
        <v>520</v>
      </c>
      <c r="C127" s="203">
        <v>95499</v>
      </c>
      <c r="D127" s="203">
        <v>72904</v>
      </c>
      <c r="E127" s="203">
        <v>42909</v>
      </c>
      <c r="F127" s="203">
        <v>30867</v>
      </c>
      <c r="G127" s="203">
        <v>35887</v>
      </c>
      <c r="H127" s="203">
        <v>24975</v>
      </c>
    </row>
    <row r="128" spans="2:8" ht="27" customHeight="1" thickBot="1">
      <c r="B128" s="193" t="s">
        <v>86</v>
      </c>
      <c r="C128" s="203">
        <v>95454</v>
      </c>
      <c r="D128" s="203">
        <v>72983</v>
      </c>
      <c r="E128" s="203">
        <v>42849</v>
      </c>
      <c r="F128" s="203">
        <v>30839</v>
      </c>
      <c r="G128" s="203">
        <v>35897</v>
      </c>
      <c r="H128" s="203">
        <v>24923</v>
      </c>
    </row>
    <row r="129" spans="2:8" ht="24.75" customHeight="1">
      <c r="B129" s="391" t="s">
        <v>583</v>
      </c>
      <c r="C129" s="446">
        <f aca="true" t="shared" si="0" ref="C129:H129">(C128-C127)/C127*100</f>
        <v>-0.04712091226086137</v>
      </c>
      <c r="D129" s="366">
        <f t="shared" si="0"/>
        <v>0.10836168111489082</v>
      </c>
      <c r="E129" s="366">
        <f t="shared" si="0"/>
        <v>-0.1398308047262812</v>
      </c>
      <c r="F129" s="366">
        <f t="shared" si="0"/>
        <v>-0.09071176337188583</v>
      </c>
      <c r="G129" s="366">
        <f t="shared" si="0"/>
        <v>0.027865243681555997</v>
      </c>
      <c r="H129" s="366">
        <f t="shared" si="0"/>
        <v>-0.20820820820820818</v>
      </c>
    </row>
    <row r="130" spans="2:8" ht="24.75" customHeight="1" thickBot="1">
      <c r="B130" s="445"/>
      <c r="C130" s="447"/>
      <c r="D130" s="367"/>
      <c r="E130" s="367"/>
      <c r="F130" s="367"/>
      <c r="G130" s="367"/>
      <c r="H130" s="367"/>
    </row>
    <row r="131" spans="2:8" ht="25.5" customHeight="1">
      <c r="B131" s="391" t="s">
        <v>584</v>
      </c>
      <c r="C131" s="366">
        <f aca="true" t="shared" si="1" ref="C131:H131">(C128-C115)/C115*100</f>
        <v>-0.4162624018027605</v>
      </c>
      <c r="D131" s="366">
        <f t="shared" si="1"/>
        <v>0.01918622976880593</v>
      </c>
      <c r="E131" s="366">
        <f t="shared" si="1"/>
        <v>-1.2900550577069272</v>
      </c>
      <c r="F131" s="366">
        <f t="shared" si="1"/>
        <v>-1.0587442651352303</v>
      </c>
      <c r="G131" s="366">
        <f t="shared" si="1"/>
        <v>-0.1196438508625487</v>
      </c>
      <c r="H131" s="366">
        <f t="shared" si="1"/>
        <v>-1.059944422389837</v>
      </c>
    </row>
    <row r="132" spans="2:8" ht="25.5" customHeight="1" thickBot="1">
      <c r="B132" s="392"/>
      <c r="C132" s="411"/>
      <c r="D132" s="411"/>
      <c r="E132" s="411"/>
      <c r="F132" s="411"/>
      <c r="G132" s="411"/>
      <c r="H132" s="411"/>
    </row>
    <row r="133" spans="2:6" ht="21.75" customHeight="1">
      <c r="B133" s="182" t="s">
        <v>456</v>
      </c>
      <c r="F133" s="213"/>
    </row>
    <row r="134" spans="2:6" ht="21.75" customHeight="1">
      <c r="B134" s="187" t="s">
        <v>457</v>
      </c>
      <c r="F134" s="213"/>
    </row>
    <row r="135" ht="21.75" customHeight="1">
      <c r="B135" s="182" t="s">
        <v>437</v>
      </c>
    </row>
    <row r="136" spans="2:8" ht="30" customHeight="1">
      <c r="B136" s="268" t="s">
        <v>548</v>
      </c>
      <c r="C136" s="210"/>
      <c r="D136" s="210"/>
      <c r="E136" s="210"/>
      <c r="F136" s="210"/>
      <c r="G136" s="210"/>
      <c r="H136" s="210"/>
    </row>
    <row r="137" spans="2:8" ht="30" customHeight="1" thickBot="1">
      <c r="B137" s="269" t="s">
        <v>549</v>
      </c>
      <c r="C137" s="210"/>
      <c r="D137" s="210"/>
      <c r="E137" s="210"/>
      <c r="F137" s="210"/>
      <c r="G137" s="210"/>
      <c r="H137" s="210"/>
    </row>
    <row r="138" spans="2:8" ht="39.75" customHeight="1">
      <c r="B138" s="312" t="s">
        <v>529</v>
      </c>
      <c r="C138" s="321" t="s">
        <v>306</v>
      </c>
      <c r="D138" s="321" t="s">
        <v>307</v>
      </c>
      <c r="E138" s="321" t="s">
        <v>308</v>
      </c>
      <c r="F138" s="321" t="s">
        <v>309</v>
      </c>
      <c r="G138" s="321" t="s">
        <v>310</v>
      </c>
      <c r="H138" s="321" t="s">
        <v>311</v>
      </c>
    </row>
    <row r="139" spans="2:8" ht="39.75" customHeight="1" thickBot="1">
      <c r="B139" s="315" t="s">
        <v>546</v>
      </c>
      <c r="C139" s="322" t="s">
        <v>312</v>
      </c>
      <c r="D139" s="323" t="s">
        <v>313</v>
      </c>
      <c r="E139" s="323" t="s">
        <v>314</v>
      </c>
      <c r="F139" s="323" t="s">
        <v>315</v>
      </c>
      <c r="G139" s="323" t="s">
        <v>316</v>
      </c>
      <c r="H139" s="324" t="s">
        <v>317</v>
      </c>
    </row>
    <row r="140" spans="2:11" ht="28.5" customHeight="1" hidden="1">
      <c r="B140" s="276" t="s">
        <v>265</v>
      </c>
      <c r="C140" s="179">
        <v>32771</v>
      </c>
      <c r="D140" s="179">
        <v>51430</v>
      </c>
      <c r="E140" s="179">
        <v>37995</v>
      </c>
      <c r="F140" s="179">
        <v>23315</v>
      </c>
      <c r="G140" s="179">
        <v>5612</v>
      </c>
      <c r="H140" s="179">
        <v>6028</v>
      </c>
      <c r="K140" s="325"/>
    </row>
    <row r="141" spans="2:11" ht="28.5" customHeight="1" hidden="1">
      <c r="B141" s="276" t="s">
        <v>266</v>
      </c>
      <c r="C141" s="179">
        <v>32953</v>
      </c>
      <c r="D141" s="179">
        <v>51645</v>
      </c>
      <c r="E141" s="179">
        <v>38420</v>
      </c>
      <c r="F141" s="179">
        <v>22727</v>
      </c>
      <c r="G141" s="179">
        <v>5644</v>
      </c>
      <c r="H141" s="179">
        <v>5916</v>
      </c>
      <c r="K141" s="325"/>
    </row>
    <row r="142" spans="2:8" ht="28.5" customHeight="1" hidden="1">
      <c r="B142" s="276" t="s">
        <v>267</v>
      </c>
      <c r="C142" s="179">
        <v>33080</v>
      </c>
      <c r="D142" s="179">
        <v>51772</v>
      </c>
      <c r="E142" s="179">
        <v>38406</v>
      </c>
      <c r="F142" s="179">
        <v>22602</v>
      </c>
      <c r="G142" s="179">
        <v>5648</v>
      </c>
      <c r="H142" s="179">
        <v>5979</v>
      </c>
    </row>
    <row r="143" spans="2:8" ht="22.5" customHeight="1" hidden="1">
      <c r="B143" s="276"/>
      <c r="C143" s="179"/>
      <c r="D143" s="179"/>
      <c r="E143" s="179"/>
      <c r="F143" s="179"/>
      <c r="G143" s="179"/>
      <c r="H143" s="179"/>
    </row>
    <row r="144" spans="2:8" ht="28.5" customHeight="1" hidden="1">
      <c r="B144" s="276" t="s">
        <v>268</v>
      </c>
      <c r="C144" s="179">
        <v>33819</v>
      </c>
      <c r="D144" s="179">
        <v>51828</v>
      </c>
      <c r="E144" s="179">
        <v>38233</v>
      </c>
      <c r="F144" s="179">
        <v>22778</v>
      </c>
      <c r="G144" s="179">
        <v>5708</v>
      </c>
      <c r="H144" s="179">
        <v>5922</v>
      </c>
    </row>
    <row r="145" spans="2:8" ht="28.5" customHeight="1" hidden="1">
      <c r="B145" s="276" t="s">
        <v>260</v>
      </c>
      <c r="C145" s="179">
        <v>33919</v>
      </c>
      <c r="D145" s="179">
        <v>51926</v>
      </c>
      <c r="E145" s="179">
        <v>38827</v>
      </c>
      <c r="F145" s="179">
        <v>22479</v>
      </c>
      <c r="G145" s="179">
        <v>5687</v>
      </c>
      <c r="H145" s="179">
        <v>5864</v>
      </c>
    </row>
    <row r="146" spans="2:8" ht="28.5" customHeight="1" hidden="1">
      <c r="B146" s="276" t="s">
        <v>261</v>
      </c>
      <c r="C146" s="179">
        <v>33971</v>
      </c>
      <c r="D146" s="179">
        <v>51723</v>
      </c>
      <c r="E146" s="179">
        <v>39123</v>
      </c>
      <c r="F146" s="179">
        <v>22333</v>
      </c>
      <c r="G146" s="179">
        <v>5699</v>
      </c>
      <c r="H146" s="179">
        <v>5827</v>
      </c>
    </row>
    <row r="147" spans="2:8" ht="28.5" customHeight="1" hidden="1">
      <c r="B147" s="276" t="s">
        <v>262</v>
      </c>
      <c r="C147" s="179">
        <v>33932</v>
      </c>
      <c r="D147" s="179">
        <v>51739</v>
      </c>
      <c r="E147" s="179">
        <v>39393</v>
      </c>
      <c r="F147" s="179">
        <v>22142</v>
      </c>
      <c r="G147" s="179">
        <v>5684</v>
      </c>
      <c r="H147" s="179">
        <v>5814</v>
      </c>
    </row>
    <row r="148" spans="2:8" ht="28.5" customHeight="1" hidden="1">
      <c r="B148" s="276" t="s">
        <v>263</v>
      </c>
      <c r="C148" s="179">
        <v>34153</v>
      </c>
      <c r="D148" s="179">
        <v>51313</v>
      </c>
      <c r="E148" s="203">
        <v>39034</v>
      </c>
      <c r="F148" s="203">
        <v>22265</v>
      </c>
      <c r="G148" s="203">
        <v>5901</v>
      </c>
      <c r="H148" s="203">
        <v>5927</v>
      </c>
    </row>
    <row r="149" spans="2:8" ht="28.5" customHeight="1" hidden="1">
      <c r="B149" s="276" t="s">
        <v>276</v>
      </c>
      <c r="C149" s="179">
        <v>33566</v>
      </c>
      <c r="D149" s="179">
        <v>51382</v>
      </c>
      <c r="E149" s="203">
        <v>38897</v>
      </c>
      <c r="F149" s="203">
        <v>21999</v>
      </c>
      <c r="G149" s="203">
        <v>5842</v>
      </c>
      <c r="H149" s="203">
        <v>5907</v>
      </c>
    </row>
    <row r="150" spans="2:8" ht="28.5" customHeight="1" hidden="1">
      <c r="B150" s="278" t="s">
        <v>269</v>
      </c>
      <c r="C150" s="179">
        <v>33997</v>
      </c>
      <c r="D150" s="179">
        <v>51400</v>
      </c>
      <c r="E150" s="203">
        <v>39008</v>
      </c>
      <c r="F150" s="203">
        <v>22746</v>
      </c>
      <c r="G150" s="203">
        <v>5983</v>
      </c>
      <c r="H150" s="203">
        <v>6059</v>
      </c>
    </row>
    <row r="151" spans="2:8" ht="28.5" customHeight="1" hidden="1">
      <c r="B151" s="278" t="s">
        <v>1</v>
      </c>
      <c r="C151" s="179">
        <v>33800</v>
      </c>
      <c r="D151" s="179">
        <v>51409</v>
      </c>
      <c r="E151" s="203">
        <v>38986</v>
      </c>
      <c r="F151" s="203">
        <v>22394</v>
      </c>
      <c r="G151" s="203">
        <v>5953</v>
      </c>
      <c r="H151" s="203">
        <v>6011</v>
      </c>
    </row>
    <row r="152" spans="2:8" ht="28.5" customHeight="1" hidden="1">
      <c r="B152" s="278" t="s">
        <v>2</v>
      </c>
      <c r="C152" s="179">
        <v>33675</v>
      </c>
      <c r="D152" s="179">
        <v>51483</v>
      </c>
      <c r="E152" s="203">
        <v>38953</v>
      </c>
      <c r="F152" s="203">
        <v>22148</v>
      </c>
      <c r="G152" s="203">
        <v>5879</v>
      </c>
      <c r="H152" s="203">
        <v>5945</v>
      </c>
    </row>
    <row r="153" spans="2:8" ht="28.5" customHeight="1" hidden="1">
      <c r="B153" s="278" t="s">
        <v>270</v>
      </c>
      <c r="C153" s="179">
        <v>33566</v>
      </c>
      <c r="D153" s="179">
        <v>51382</v>
      </c>
      <c r="E153" s="203">
        <v>38897</v>
      </c>
      <c r="F153" s="203">
        <v>21999</v>
      </c>
      <c r="G153" s="203">
        <v>5842</v>
      </c>
      <c r="H153" s="203">
        <v>5907</v>
      </c>
    </row>
    <row r="154" spans="2:8" ht="28.5" customHeight="1" hidden="1">
      <c r="B154" s="279" t="s">
        <v>0</v>
      </c>
      <c r="C154" s="188">
        <f aca="true" t="shared" si="2" ref="C154:H154">C166</f>
        <v>33254</v>
      </c>
      <c r="D154" s="188">
        <f t="shared" si="2"/>
        <v>50988</v>
      </c>
      <c r="E154" s="188">
        <f t="shared" si="2"/>
        <v>38468</v>
      </c>
      <c r="F154" s="188">
        <f t="shared" si="2"/>
        <v>21734</v>
      </c>
      <c r="G154" s="188">
        <f t="shared" si="2"/>
        <v>5788</v>
      </c>
      <c r="H154" s="188">
        <f t="shared" si="2"/>
        <v>5916</v>
      </c>
    </row>
    <row r="155" spans="2:8" ht="28.5" customHeight="1" hidden="1">
      <c r="B155" s="280" t="s">
        <v>277</v>
      </c>
      <c r="C155" s="188">
        <v>33569</v>
      </c>
      <c r="D155" s="188">
        <v>51325</v>
      </c>
      <c r="E155" s="188">
        <v>38835</v>
      </c>
      <c r="F155" s="188">
        <v>21951</v>
      </c>
      <c r="G155" s="188">
        <v>5822</v>
      </c>
      <c r="H155" s="188">
        <v>5905</v>
      </c>
    </row>
    <row r="156" spans="2:8" ht="28.5" customHeight="1" hidden="1">
      <c r="B156" s="280" t="s">
        <v>278</v>
      </c>
      <c r="C156" s="188">
        <v>33512</v>
      </c>
      <c r="D156" s="188">
        <v>51270</v>
      </c>
      <c r="E156" s="188">
        <v>38763</v>
      </c>
      <c r="F156" s="188">
        <v>21930</v>
      </c>
      <c r="G156" s="188">
        <v>5801</v>
      </c>
      <c r="H156" s="188">
        <v>5892</v>
      </c>
    </row>
    <row r="157" spans="2:8" ht="28.5" customHeight="1" hidden="1">
      <c r="B157" s="281" t="s">
        <v>279</v>
      </c>
      <c r="C157" s="188">
        <v>33473</v>
      </c>
      <c r="D157" s="188">
        <v>51218</v>
      </c>
      <c r="E157" s="188">
        <v>38817</v>
      </c>
      <c r="F157" s="188">
        <v>21891</v>
      </c>
      <c r="G157" s="188">
        <v>5803</v>
      </c>
      <c r="H157" s="188">
        <v>5904</v>
      </c>
    </row>
    <row r="158" spans="2:8" ht="28.5" customHeight="1" hidden="1">
      <c r="B158" s="281" t="s">
        <v>280</v>
      </c>
      <c r="C158" s="188">
        <v>33418</v>
      </c>
      <c r="D158" s="188">
        <v>51186</v>
      </c>
      <c r="E158" s="188">
        <v>38773</v>
      </c>
      <c r="F158" s="188">
        <v>21880</v>
      </c>
      <c r="G158" s="188">
        <v>5779</v>
      </c>
      <c r="H158" s="188">
        <v>5896</v>
      </c>
    </row>
    <row r="159" spans="2:8" ht="28.5" customHeight="1" hidden="1">
      <c r="B159" s="281" t="s">
        <v>281</v>
      </c>
      <c r="C159" s="188">
        <v>33348</v>
      </c>
      <c r="D159" s="188">
        <v>51165</v>
      </c>
      <c r="E159" s="188">
        <v>38745</v>
      </c>
      <c r="F159" s="188">
        <v>21816</v>
      </c>
      <c r="G159" s="188">
        <v>5790</v>
      </c>
      <c r="H159" s="188">
        <v>5905</v>
      </c>
    </row>
    <row r="160" spans="2:8" ht="28.5" customHeight="1" hidden="1">
      <c r="B160" s="281" t="s">
        <v>282</v>
      </c>
      <c r="C160" s="188">
        <v>33306</v>
      </c>
      <c r="D160" s="188">
        <v>51110</v>
      </c>
      <c r="E160" s="188">
        <v>38668</v>
      </c>
      <c r="F160" s="188">
        <v>21786</v>
      </c>
      <c r="G160" s="188">
        <v>5779</v>
      </c>
      <c r="H160" s="188">
        <v>5893</v>
      </c>
    </row>
    <row r="161" spans="2:8" ht="28.5" customHeight="1" hidden="1">
      <c r="B161" s="281" t="s">
        <v>283</v>
      </c>
      <c r="C161" s="188">
        <v>33312</v>
      </c>
      <c r="D161" s="188">
        <v>51051</v>
      </c>
      <c r="E161" s="188">
        <v>38604</v>
      </c>
      <c r="F161" s="188">
        <v>21747</v>
      </c>
      <c r="G161" s="188">
        <v>5783</v>
      </c>
      <c r="H161" s="188">
        <v>5895</v>
      </c>
    </row>
    <row r="162" spans="2:8" ht="28.5" customHeight="1" hidden="1">
      <c r="B162" s="281" t="s">
        <v>284</v>
      </c>
      <c r="C162" s="188">
        <v>33302</v>
      </c>
      <c r="D162" s="188">
        <v>51093</v>
      </c>
      <c r="E162" s="188">
        <v>38562</v>
      </c>
      <c r="F162" s="188">
        <v>21746</v>
      </c>
      <c r="G162" s="188">
        <v>5771</v>
      </c>
      <c r="H162" s="188">
        <v>5898</v>
      </c>
    </row>
    <row r="163" spans="2:8" ht="28.5" customHeight="1" hidden="1">
      <c r="B163" s="281" t="s">
        <v>285</v>
      </c>
      <c r="C163" s="188">
        <v>33281</v>
      </c>
      <c r="D163" s="188">
        <v>51066</v>
      </c>
      <c r="E163" s="188">
        <v>38499</v>
      </c>
      <c r="F163" s="188">
        <v>21720</v>
      </c>
      <c r="G163" s="188">
        <v>5779</v>
      </c>
      <c r="H163" s="188">
        <v>5913</v>
      </c>
    </row>
    <row r="164" spans="2:8" ht="28.5" customHeight="1" hidden="1">
      <c r="B164" s="281" t="s">
        <v>286</v>
      </c>
      <c r="C164" s="188">
        <v>33252</v>
      </c>
      <c r="D164" s="188">
        <v>50990</v>
      </c>
      <c r="E164" s="188">
        <v>38478</v>
      </c>
      <c r="F164" s="188">
        <v>21755</v>
      </c>
      <c r="G164" s="188">
        <v>5776</v>
      </c>
      <c r="H164" s="188">
        <v>5930</v>
      </c>
    </row>
    <row r="165" spans="2:8" ht="28.5" customHeight="1" hidden="1">
      <c r="B165" s="281" t="s">
        <v>287</v>
      </c>
      <c r="C165" s="188">
        <v>33296</v>
      </c>
      <c r="D165" s="188">
        <v>51008</v>
      </c>
      <c r="E165" s="188">
        <v>38483</v>
      </c>
      <c r="F165" s="188">
        <v>21749</v>
      </c>
      <c r="G165" s="188">
        <v>5782</v>
      </c>
      <c r="H165" s="188">
        <v>5933</v>
      </c>
    </row>
    <row r="166" spans="2:8" ht="28.5" customHeight="1" hidden="1">
      <c r="B166" s="281" t="s">
        <v>288</v>
      </c>
      <c r="C166" s="185">
        <v>33254</v>
      </c>
      <c r="D166" s="179">
        <v>50988</v>
      </c>
      <c r="E166" s="179">
        <v>38468</v>
      </c>
      <c r="F166" s="179">
        <v>21734</v>
      </c>
      <c r="G166" s="179">
        <v>5788</v>
      </c>
      <c r="H166" s="179">
        <v>5916</v>
      </c>
    </row>
    <row r="167" spans="2:8" ht="28.5" customHeight="1" hidden="1">
      <c r="B167" s="320" t="s">
        <v>547</v>
      </c>
      <c r="C167" s="185">
        <v>32833</v>
      </c>
      <c r="D167" s="179">
        <v>50754</v>
      </c>
      <c r="E167" s="179">
        <v>38047</v>
      </c>
      <c r="F167" s="179">
        <v>21530</v>
      </c>
      <c r="G167" s="179">
        <v>5772</v>
      </c>
      <c r="H167" s="179">
        <v>5878</v>
      </c>
    </row>
    <row r="168" spans="2:8" ht="28.5" customHeight="1" hidden="1">
      <c r="B168" s="281" t="s">
        <v>435</v>
      </c>
      <c r="C168" s="185">
        <v>33231</v>
      </c>
      <c r="D168" s="179">
        <v>50965</v>
      </c>
      <c r="E168" s="179">
        <v>38451</v>
      </c>
      <c r="F168" s="179">
        <v>21700</v>
      </c>
      <c r="G168" s="179">
        <v>5774</v>
      </c>
      <c r="H168" s="179">
        <v>5901</v>
      </c>
    </row>
    <row r="169" spans="2:8" ht="28.5" customHeight="1" hidden="1">
      <c r="B169" s="283" t="s">
        <v>75</v>
      </c>
      <c r="C169" s="185">
        <v>33205</v>
      </c>
      <c r="D169" s="179">
        <v>50954</v>
      </c>
      <c r="E169" s="179">
        <v>38340</v>
      </c>
      <c r="F169" s="179">
        <v>21684</v>
      </c>
      <c r="G169" s="179">
        <v>5731</v>
      </c>
      <c r="H169" s="179">
        <v>5896</v>
      </c>
    </row>
    <row r="170" spans="2:8" ht="28.5" customHeight="1" hidden="1">
      <c r="B170" s="283" t="s">
        <v>12</v>
      </c>
      <c r="C170" s="185">
        <v>33131</v>
      </c>
      <c r="D170" s="179">
        <v>50904</v>
      </c>
      <c r="E170" s="179">
        <v>38031</v>
      </c>
      <c r="F170" s="179">
        <v>21691</v>
      </c>
      <c r="G170" s="179">
        <v>5726</v>
      </c>
      <c r="H170" s="179">
        <v>5895</v>
      </c>
    </row>
    <row r="171" spans="2:8" ht="28.5" customHeight="1" hidden="1">
      <c r="B171" s="193" t="s">
        <v>290</v>
      </c>
      <c r="C171" s="185">
        <v>33101</v>
      </c>
      <c r="D171" s="179">
        <v>50850</v>
      </c>
      <c r="E171" s="179">
        <v>38262</v>
      </c>
      <c r="F171" s="179">
        <v>21652</v>
      </c>
      <c r="G171" s="179">
        <v>5721</v>
      </c>
      <c r="H171" s="179">
        <v>5880</v>
      </c>
    </row>
    <row r="172" spans="2:8" ht="28.5" customHeight="1" hidden="1">
      <c r="B172" s="193" t="s">
        <v>77</v>
      </c>
      <c r="C172" s="185">
        <v>33091</v>
      </c>
      <c r="D172" s="179">
        <v>50902</v>
      </c>
      <c r="E172" s="179">
        <v>38191</v>
      </c>
      <c r="F172" s="179">
        <v>21658</v>
      </c>
      <c r="G172" s="179">
        <v>5715</v>
      </c>
      <c r="H172" s="179">
        <v>5876</v>
      </c>
    </row>
    <row r="173" spans="2:8" ht="28.5" customHeight="1" hidden="1">
      <c r="B173" s="193" t="s">
        <v>78</v>
      </c>
      <c r="C173" s="185">
        <v>33061</v>
      </c>
      <c r="D173" s="179">
        <v>50773</v>
      </c>
      <c r="E173" s="179">
        <v>38151</v>
      </c>
      <c r="F173" s="179">
        <v>21593</v>
      </c>
      <c r="G173" s="179">
        <v>5708</v>
      </c>
      <c r="H173" s="179">
        <v>5866</v>
      </c>
    </row>
    <row r="174" spans="2:8" ht="28.5" customHeight="1" hidden="1">
      <c r="B174" s="193" t="s">
        <v>79</v>
      </c>
      <c r="C174" s="185">
        <v>32990</v>
      </c>
      <c r="D174" s="179">
        <v>50744</v>
      </c>
      <c r="E174" s="179">
        <v>38121</v>
      </c>
      <c r="F174" s="179">
        <v>21570</v>
      </c>
      <c r="G174" s="179">
        <v>5719</v>
      </c>
      <c r="H174" s="179">
        <v>5877</v>
      </c>
    </row>
    <row r="175" spans="2:8" ht="28.5" customHeight="1" hidden="1">
      <c r="B175" s="193" t="s">
        <v>13</v>
      </c>
      <c r="C175" s="185">
        <v>32976</v>
      </c>
      <c r="D175" s="179">
        <v>50720</v>
      </c>
      <c r="E175" s="179">
        <v>38133</v>
      </c>
      <c r="F175" s="179">
        <v>21570</v>
      </c>
      <c r="G175" s="179">
        <v>5735</v>
      </c>
      <c r="H175" s="179">
        <v>5861</v>
      </c>
    </row>
    <row r="176" spans="2:8" ht="28.5" customHeight="1" hidden="1">
      <c r="B176" s="193" t="s">
        <v>80</v>
      </c>
      <c r="C176" s="185">
        <v>32964</v>
      </c>
      <c r="D176" s="179">
        <v>50687</v>
      </c>
      <c r="E176" s="179">
        <v>38046</v>
      </c>
      <c r="F176" s="179">
        <v>21549</v>
      </c>
      <c r="G176" s="179">
        <v>5747</v>
      </c>
      <c r="H176" s="179">
        <v>5873</v>
      </c>
    </row>
    <row r="177" spans="2:8" ht="28.5" customHeight="1" hidden="1">
      <c r="B177" s="193" t="s">
        <v>81</v>
      </c>
      <c r="C177" s="185">
        <v>32895</v>
      </c>
      <c r="D177" s="179">
        <v>50706</v>
      </c>
      <c r="E177" s="179">
        <v>38072</v>
      </c>
      <c r="F177" s="179">
        <v>21530</v>
      </c>
      <c r="G177" s="179">
        <v>5771</v>
      </c>
      <c r="H177" s="179">
        <v>5862</v>
      </c>
    </row>
    <row r="178" spans="2:8" ht="28.5" customHeight="1" hidden="1">
      <c r="B178" s="193" t="s">
        <v>82</v>
      </c>
      <c r="C178" s="185">
        <v>32861</v>
      </c>
      <c r="D178" s="179">
        <v>50727</v>
      </c>
      <c r="E178" s="179">
        <v>38050</v>
      </c>
      <c r="F178" s="179">
        <v>21528</v>
      </c>
      <c r="G178" s="179">
        <v>5765</v>
      </c>
      <c r="H178" s="179">
        <v>5876</v>
      </c>
    </row>
    <row r="179" spans="2:8" ht="28.5" customHeight="1" hidden="1">
      <c r="B179" s="193" t="s">
        <v>83</v>
      </c>
      <c r="C179" s="185">
        <v>32833</v>
      </c>
      <c r="D179" s="179">
        <v>50754</v>
      </c>
      <c r="E179" s="179">
        <v>38047</v>
      </c>
      <c r="F179" s="179">
        <v>21530</v>
      </c>
      <c r="G179" s="179">
        <v>5772</v>
      </c>
      <c r="H179" s="179">
        <v>5878</v>
      </c>
    </row>
    <row r="180" spans="2:8" ht="28.5" customHeight="1" hidden="1">
      <c r="B180" s="282" t="s">
        <v>519</v>
      </c>
      <c r="C180" s="185">
        <v>32711</v>
      </c>
      <c r="D180" s="179">
        <v>50907</v>
      </c>
      <c r="E180" s="179">
        <v>37702</v>
      </c>
      <c r="F180" s="179">
        <v>21712</v>
      </c>
      <c r="G180" s="179">
        <v>5812</v>
      </c>
      <c r="H180" s="179">
        <v>5921</v>
      </c>
    </row>
    <row r="181" spans="2:8" ht="28.5" customHeight="1" hidden="1">
      <c r="B181" s="193" t="s">
        <v>520</v>
      </c>
      <c r="C181" s="185">
        <v>32807</v>
      </c>
      <c r="D181" s="179">
        <v>50785</v>
      </c>
      <c r="E181" s="179">
        <v>38023</v>
      </c>
      <c r="F181" s="179">
        <v>21520</v>
      </c>
      <c r="G181" s="179">
        <v>5759</v>
      </c>
      <c r="H181" s="179">
        <v>5871</v>
      </c>
    </row>
    <row r="182" spans="2:8" ht="28.5" customHeight="1" hidden="1">
      <c r="B182" s="193" t="s">
        <v>86</v>
      </c>
      <c r="C182" s="185">
        <v>32785</v>
      </c>
      <c r="D182" s="179">
        <v>50783</v>
      </c>
      <c r="E182" s="179">
        <v>38023</v>
      </c>
      <c r="F182" s="179">
        <v>21538</v>
      </c>
      <c r="G182" s="179">
        <v>5767</v>
      </c>
      <c r="H182" s="179">
        <v>5869</v>
      </c>
    </row>
    <row r="183" spans="2:8" ht="28.5" customHeight="1" hidden="1">
      <c r="B183" s="193" t="s">
        <v>87</v>
      </c>
      <c r="C183" s="185">
        <v>32777</v>
      </c>
      <c r="D183" s="179">
        <v>50808</v>
      </c>
      <c r="E183" s="179">
        <v>37940</v>
      </c>
      <c r="F183" s="179">
        <v>21508</v>
      </c>
      <c r="G183" s="179">
        <v>5759</v>
      </c>
      <c r="H183" s="179">
        <v>5854</v>
      </c>
    </row>
    <row r="184" spans="2:8" ht="28.5" customHeight="1" hidden="1">
      <c r="B184" s="193" t="s">
        <v>290</v>
      </c>
      <c r="C184" s="185">
        <v>32739</v>
      </c>
      <c r="D184" s="179">
        <v>50803</v>
      </c>
      <c r="E184" s="179">
        <v>37870</v>
      </c>
      <c r="F184" s="179">
        <v>21518</v>
      </c>
      <c r="G184" s="179">
        <v>5744</v>
      </c>
      <c r="H184" s="179">
        <v>5854</v>
      </c>
    </row>
    <row r="185" spans="2:8" ht="28.5" customHeight="1" hidden="1">
      <c r="B185" s="193" t="s">
        <v>77</v>
      </c>
      <c r="C185" s="185">
        <v>32700</v>
      </c>
      <c r="D185" s="179">
        <v>50853</v>
      </c>
      <c r="E185" s="179">
        <v>37816</v>
      </c>
      <c r="F185" s="179">
        <v>21550</v>
      </c>
      <c r="G185" s="179">
        <v>5730</v>
      </c>
      <c r="H185" s="179">
        <v>5860</v>
      </c>
    </row>
    <row r="186" spans="2:8" ht="28.5" customHeight="1" hidden="1">
      <c r="B186" s="193" t="s">
        <v>78</v>
      </c>
      <c r="C186" s="185">
        <v>32621</v>
      </c>
      <c r="D186" s="179">
        <v>51073</v>
      </c>
      <c r="E186" s="179">
        <v>37667</v>
      </c>
      <c r="F186" s="179">
        <v>21806</v>
      </c>
      <c r="G186" s="179">
        <v>5744</v>
      </c>
      <c r="H186" s="179">
        <v>5843</v>
      </c>
    </row>
    <row r="187" spans="2:8" ht="28.5" customHeight="1" hidden="1">
      <c r="B187" s="193" t="s">
        <v>79</v>
      </c>
      <c r="C187" s="185">
        <v>32678</v>
      </c>
      <c r="D187" s="179">
        <v>50955</v>
      </c>
      <c r="E187" s="179">
        <v>37671</v>
      </c>
      <c r="F187" s="179">
        <v>21695</v>
      </c>
      <c r="G187" s="179">
        <v>5740</v>
      </c>
      <c r="H187" s="179">
        <v>5863</v>
      </c>
    </row>
    <row r="188" spans="2:8" ht="28.5" customHeight="1" hidden="1">
      <c r="B188" s="193" t="s">
        <v>13</v>
      </c>
      <c r="C188" s="185">
        <v>32700</v>
      </c>
      <c r="D188" s="179">
        <v>50901</v>
      </c>
      <c r="E188" s="179">
        <v>37662</v>
      </c>
      <c r="F188" s="179">
        <v>21748</v>
      </c>
      <c r="G188" s="179">
        <v>5753</v>
      </c>
      <c r="H188" s="179">
        <v>5857</v>
      </c>
    </row>
    <row r="189" spans="2:8" ht="28.5" customHeight="1" hidden="1">
      <c r="B189" s="193" t="s">
        <v>80</v>
      </c>
      <c r="C189" s="185">
        <v>32755</v>
      </c>
      <c r="D189" s="179">
        <v>50920</v>
      </c>
      <c r="E189" s="179">
        <v>37640</v>
      </c>
      <c r="F189" s="179">
        <v>21765</v>
      </c>
      <c r="G189" s="179">
        <v>5779</v>
      </c>
      <c r="H189" s="179">
        <v>5849</v>
      </c>
    </row>
    <row r="190" spans="2:8" ht="28.5" customHeight="1" hidden="1">
      <c r="B190" s="193" t="s">
        <v>81</v>
      </c>
      <c r="C190" s="185">
        <v>32743</v>
      </c>
      <c r="D190" s="179">
        <v>50920</v>
      </c>
      <c r="E190" s="179">
        <v>37620</v>
      </c>
      <c r="F190" s="179">
        <v>21748</v>
      </c>
      <c r="G190" s="179">
        <v>5788</v>
      </c>
      <c r="H190" s="179">
        <v>5858</v>
      </c>
    </row>
    <row r="191" spans="2:8" ht="28.5" customHeight="1" hidden="1">
      <c r="B191" s="193" t="s">
        <v>82</v>
      </c>
      <c r="C191" s="185">
        <v>32755</v>
      </c>
      <c r="D191" s="179">
        <v>50871</v>
      </c>
      <c r="E191" s="179">
        <v>37644</v>
      </c>
      <c r="F191" s="179">
        <v>21700</v>
      </c>
      <c r="G191" s="179">
        <v>5789</v>
      </c>
      <c r="H191" s="179">
        <v>5886</v>
      </c>
    </row>
    <row r="192" spans="2:8" ht="28.5" customHeight="1" hidden="1">
      <c r="B192" s="193" t="s">
        <v>83</v>
      </c>
      <c r="C192" s="185">
        <v>32711</v>
      </c>
      <c r="D192" s="179">
        <v>50907</v>
      </c>
      <c r="E192" s="179">
        <v>37702</v>
      </c>
      <c r="F192" s="179">
        <v>21712</v>
      </c>
      <c r="G192" s="179">
        <v>5812</v>
      </c>
      <c r="H192" s="179">
        <v>5921</v>
      </c>
    </row>
    <row r="193" spans="2:8" ht="28.5" customHeight="1" hidden="1">
      <c r="B193" s="282" t="s">
        <v>428</v>
      </c>
      <c r="C193" s="185"/>
      <c r="D193" s="179"/>
      <c r="E193" s="179"/>
      <c r="F193" s="179"/>
      <c r="G193" s="179"/>
      <c r="H193" s="179"/>
    </row>
    <row r="194" spans="2:8" ht="28.5" customHeight="1" hidden="1">
      <c r="B194" s="193" t="s">
        <v>520</v>
      </c>
      <c r="C194" s="185">
        <v>32705</v>
      </c>
      <c r="D194" s="179">
        <v>50985</v>
      </c>
      <c r="E194" s="179">
        <v>37696</v>
      </c>
      <c r="F194" s="179">
        <v>21661</v>
      </c>
      <c r="G194" s="179">
        <v>5827</v>
      </c>
      <c r="H194" s="179">
        <v>5996</v>
      </c>
    </row>
    <row r="195" spans="2:8" ht="28.5" customHeight="1" hidden="1">
      <c r="B195" s="193" t="s">
        <v>86</v>
      </c>
      <c r="C195" s="185">
        <v>32672</v>
      </c>
      <c r="D195" s="179">
        <v>50930</v>
      </c>
      <c r="E195" s="179">
        <v>37739</v>
      </c>
      <c r="F195" s="179">
        <v>21669</v>
      </c>
      <c r="G195" s="179">
        <v>5834</v>
      </c>
      <c r="H195" s="179">
        <v>6028</v>
      </c>
    </row>
    <row r="196" spans="2:8" ht="28.5" customHeight="1" hidden="1">
      <c r="B196" s="193" t="s">
        <v>87</v>
      </c>
      <c r="C196" s="185">
        <v>32640</v>
      </c>
      <c r="D196" s="179">
        <v>50896</v>
      </c>
      <c r="E196" s="179">
        <v>37719</v>
      </c>
      <c r="F196" s="179">
        <v>21654</v>
      </c>
      <c r="G196" s="179">
        <v>5838</v>
      </c>
      <c r="H196" s="179">
        <v>6024</v>
      </c>
    </row>
    <row r="197" spans="2:8" ht="28.5" customHeight="1" hidden="1">
      <c r="B197" s="193" t="s">
        <v>290</v>
      </c>
      <c r="C197" s="185">
        <v>32608</v>
      </c>
      <c r="D197" s="179">
        <v>50871</v>
      </c>
      <c r="E197" s="179">
        <v>37694</v>
      </c>
      <c r="F197" s="179">
        <v>21627</v>
      </c>
      <c r="G197" s="179">
        <v>5840</v>
      </c>
      <c r="H197" s="179">
        <v>6027</v>
      </c>
    </row>
    <row r="198" spans="2:8" ht="28.5" customHeight="1" hidden="1">
      <c r="B198" s="193" t="s">
        <v>77</v>
      </c>
      <c r="C198" s="185">
        <v>32586</v>
      </c>
      <c r="D198" s="179">
        <v>50847</v>
      </c>
      <c r="E198" s="179">
        <v>37686</v>
      </c>
      <c r="F198" s="179">
        <v>21604</v>
      </c>
      <c r="G198" s="179">
        <v>5849</v>
      </c>
      <c r="H198" s="179">
        <v>6027</v>
      </c>
    </row>
    <row r="199" spans="2:8" ht="28.5" customHeight="1" hidden="1">
      <c r="B199" s="193" t="s">
        <v>78</v>
      </c>
      <c r="C199" s="185">
        <v>32510</v>
      </c>
      <c r="D199" s="179">
        <v>50906</v>
      </c>
      <c r="E199" s="179">
        <v>37619</v>
      </c>
      <c r="F199" s="179">
        <v>21513</v>
      </c>
      <c r="G199" s="179">
        <v>5840</v>
      </c>
      <c r="H199" s="179">
        <v>5987</v>
      </c>
    </row>
    <row r="200" spans="2:8" ht="28.5" customHeight="1" hidden="1">
      <c r="B200" s="193" t="s">
        <v>79</v>
      </c>
      <c r="C200" s="185">
        <v>32497</v>
      </c>
      <c r="D200" s="179">
        <v>50949</v>
      </c>
      <c r="E200" s="179">
        <v>37628</v>
      </c>
      <c r="F200" s="179">
        <v>21437</v>
      </c>
      <c r="G200" s="179">
        <v>5842</v>
      </c>
      <c r="H200" s="179">
        <v>5959</v>
      </c>
    </row>
    <row r="201" spans="2:8" ht="28.5" customHeight="1" hidden="1">
      <c r="B201" s="193" t="s">
        <v>13</v>
      </c>
      <c r="C201" s="185">
        <v>32520</v>
      </c>
      <c r="D201" s="179">
        <v>50980</v>
      </c>
      <c r="E201" s="179">
        <v>37640</v>
      </c>
      <c r="F201" s="179">
        <v>21412</v>
      </c>
      <c r="G201" s="179">
        <v>5844</v>
      </c>
      <c r="H201" s="179">
        <v>5926</v>
      </c>
    </row>
    <row r="202" spans="2:8" ht="28.5" customHeight="1" hidden="1">
      <c r="B202" s="193" t="s">
        <v>80</v>
      </c>
      <c r="C202" s="185">
        <v>32538</v>
      </c>
      <c r="D202" s="179">
        <v>50999</v>
      </c>
      <c r="E202" s="179">
        <v>37671</v>
      </c>
      <c r="F202" s="179">
        <v>21396</v>
      </c>
      <c r="G202" s="179">
        <v>5844</v>
      </c>
      <c r="H202" s="179">
        <v>5906</v>
      </c>
    </row>
    <row r="203" spans="2:8" ht="28.5" customHeight="1" hidden="1">
      <c r="B203" s="193" t="s">
        <v>81</v>
      </c>
      <c r="C203" s="185">
        <v>32518</v>
      </c>
      <c r="D203" s="179">
        <v>51055</v>
      </c>
      <c r="E203" s="179">
        <v>37680</v>
      </c>
      <c r="F203" s="179">
        <v>21383</v>
      </c>
      <c r="G203" s="179">
        <v>5844</v>
      </c>
      <c r="H203" s="179">
        <v>5911</v>
      </c>
    </row>
    <row r="204" spans="2:8" ht="28.5" customHeight="1" hidden="1">
      <c r="B204" s="193" t="s">
        <v>82</v>
      </c>
      <c r="C204" s="185">
        <v>32521</v>
      </c>
      <c r="D204" s="179">
        <v>51083</v>
      </c>
      <c r="E204" s="179">
        <v>37671</v>
      </c>
      <c r="F204" s="179">
        <v>21316</v>
      </c>
      <c r="G204" s="179">
        <v>5829</v>
      </c>
      <c r="H204" s="179">
        <v>5902</v>
      </c>
    </row>
    <row r="205" spans="2:8" ht="28.5" customHeight="1" hidden="1">
      <c r="B205" s="193" t="s">
        <v>83</v>
      </c>
      <c r="C205" s="185">
        <v>32506</v>
      </c>
      <c r="D205" s="179">
        <v>51161</v>
      </c>
      <c r="E205" s="179">
        <v>37686</v>
      </c>
      <c r="F205" s="179">
        <v>21295</v>
      </c>
      <c r="G205" s="179">
        <v>5802</v>
      </c>
      <c r="H205" s="179">
        <v>5916</v>
      </c>
    </row>
    <row r="206" spans="2:8" ht="28.5" customHeight="1" hidden="1">
      <c r="B206" s="282" t="s">
        <v>429</v>
      </c>
      <c r="C206" s="185"/>
      <c r="D206" s="179"/>
      <c r="E206" s="179"/>
      <c r="F206" s="179"/>
      <c r="G206" s="179"/>
      <c r="H206" s="179"/>
    </row>
    <row r="207" spans="2:8" ht="28.5" customHeight="1" hidden="1">
      <c r="B207" s="193" t="s">
        <v>520</v>
      </c>
      <c r="C207" s="185">
        <v>32480</v>
      </c>
      <c r="D207" s="179">
        <v>51146</v>
      </c>
      <c r="E207" s="179">
        <v>37643</v>
      </c>
      <c r="F207" s="179">
        <v>21283</v>
      </c>
      <c r="G207" s="179">
        <v>5800</v>
      </c>
      <c r="H207" s="179">
        <v>5908</v>
      </c>
    </row>
    <row r="208" spans="2:8" ht="28.5" customHeight="1" hidden="1">
      <c r="B208" s="193" t="s">
        <v>86</v>
      </c>
      <c r="C208" s="185">
        <v>32480</v>
      </c>
      <c r="D208" s="179">
        <v>51149</v>
      </c>
      <c r="E208" s="179">
        <v>37639</v>
      </c>
      <c r="F208" s="179">
        <v>21282</v>
      </c>
      <c r="G208" s="179">
        <v>5805</v>
      </c>
      <c r="H208" s="179">
        <v>5905</v>
      </c>
    </row>
    <row r="209" spans="2:8" ht="28.5" customHeight="1" hidden="1">
      <c r="B209" s="193" t="s">
        <v>87</v>
      </c>
      <c r="C209" s="185">
        <v>32444</v>
      </c>
      <c r="D209" s="179">
        <v>51174</v>
      </c>
      <c r="E209" s="179">
        <v>37600</v>
      </c>
      <c r="F209" s="179">
        <v>21237</v>
      </c>
      <c r="G209" s="179">
        <v>5801</v>
      </c>
      <c r="H209" s="179">
        <v>5888</v>
      </c>
    </row>
    <row r="210" spans="2:8" ht="28.5" customHeight="1" hidden="1">
      <c r="B210" s="193" t="s">
        <v>290</v>
      </c>
      <c r="C210" s="185">
        <v>32445</v>
      </c>
      <c r="D210" s="179">
        <v>51191</v>
      </c>
      <c r="E210" s="179">
        <v>37600</v>
      </c>
      <c r="F210" s="179">
        <v>21231</v>
      </c>
      <c r="G210" s="179">
        <v>5803</v>
      </c>
      <c r="H210" s="179">
        <v>5865</v>
      </c>
    </row>
    <row r="211" spans="2:8" ht="28.5" customHeight="1" hidden="1">
      <c r="B211" s="193" t="s">
        <v>77</v>
      </c>
      <c r="C211" s="185">
        <v>32406</v>
      </c>
      <c r="D211" s="179">
        <v>51182</v>
      </c>
      <c r="E211" s="179">
        <v>37601</v>
      </c>
      <c r="F211" s="179">
        <v>21235</v>
      </c>
      <c r="G211" s="179">
        <v>5807</v>
      </c>
      <c r="H211" s="179">
        <v>5851</v>
      </c>
    </row>
    <row r="212" spans="2:8" ht="28.5" customHeight="1" hidden="1">
      <c r="B212" s="193" t="s">
        <v>78</v>
      </c>
      <c r="C212" s="185">
        <v>32370</v>
      </c>
      <c r="D212" s="179">
        <v>51214</v>
      </c>
      <c r="E212" s="179">
        <v>37622</v>
      </c>
      <c r="F212" s="179">
        <v>21209</v>
      </c>
      <c r="G212" s="179">
        <v>5795</v>
      </c>
      <c r="H212" s="179">
        <v>5844</v>
      </c>
    </row>
    <row r="213" spans="2:8" ht="28.5" customHeight="1" hidden="1">
      <c r="B213" s="193" t="s">
        <v>79</v>
      </c>
      <c r="C213" s="185">
        <v>32423</v>
      </c>
      <c r="D213" s="179">
        <v>51224</v>
      </c>
      <c r="E213" s="179">
        <v>37679</v>
      </c>
      <c r="F213" s="179">
        <v>21219</v>
      </c>
      <c r="G213" s="179">
        <v>5793</v>
      </c>
      <c r="H213" s="179">
        <v>5854</v>
      </c>
    </row>
    <row r="214" spans="2:8" ht="28.5" customHeight="1" hidden="1">
      <c r="B214" s="193" t="s">
        <v>13</v>
      </c>
      <c r="C214" s="185">
        <v>32418</v>
      </c>
      <c r="D214" s="179">
        <v>51294</v>
      </c>
      <c r="E214" s="179">
        <v>37771</v>
      </c>
      <c r="F214" s="179">
        <v>21197</v>
      </c>
      <c r="G214" s="179">
        <v>5792</v>
      </c>
      <c r="H214" s="179">
        <v>5840</v>
      </c>
    </row>
    <row r="215" spans="2:8" ht="28.5" customHeight="1" hidden="1">
      <c r="B215" s="193" t="s">
        <v>80</v>
      </c>
      <c r="C215" s="185">
        <v>32421</v>
      </c>
      <c r="D215" s="179">
        <v>51260</v>
      </c>
      <c r="E215" s="179">
        <v>37750</v>
      </c>
      <c r="F215" s="179">
        <v>21208</v>
      </c>
      <c r="G215" s="179">
        <v>5790</v>
      </c>
      <c r="H215" s="179">
        <v>5813</v>
      </c>
    </row>
    <row r="216" spans="1:8" ht="28.5" customHeight="1" hidden="1">
      <c r="A216" s="206" t="s">
        <v>446</v>
      </c>
      <c r="B216" s="193" t="s">
        <v>81</v>
      </c>
      <c r="C216" s="179">
        <v>32369</v>
      </c>
      <c r="D216" s="179">
        <v>51272</v>
      </c>
      <c r="E216" s="179">
        <v>37811</v>
      </c>
      <c r="F216" s="179">
        <v>21196</v>
      </c>
      <c r="G216" s="179">
        <v>5816</v>
      </c>
      <c r="H216" s="179">
        <v>5816</v>
      </c>
    </row>
    <row r="217" spans="2:8" ht="28.5" customHeight="1" hidden="1">
      <c r="B217" s="193" t="s">
        <v>82</v>
      </c>
      <c r="C217" s="179">
        <v>32350</v>
      </c>
      <c r="D217" s="179">
        <v>51346</v>
      </c>
      <c r="E217" s="179">
        <v>37809</v>
      </c>
      <c r="F217" s="179">
        <v>21213</v>
      </c>
      <c r="G217" s="179">
        <v>5828</v>
      </c>
      <c r="H217" s="179">
        <v>5815</v>
      </c>
    </row>
    <row r="218" spans="2:8" ht="28.5" customHeight="1" hidden="1">
      <c r="B218" s="193" t="s">
        <v>83</v>
      </c>
      <c r="C218" s="179">
        <v>32345</v>
      </c>
      <c r="D218" s="179">
        <v>51391</v>
      </c>
      <c r="E218" s="179">
        <v>37821</v>
      </c>
      <c r="F218" s="179">
        <v>21203</v>
      </c>
      <c r="G218" s="179">
        <v>5830</v>
      </c>
      <c r="H218" s="179">
        <v>5845</v>
      </c>
    </row>
    <row r="219" spans="2:8" ht="28.5" customHeight="1" hidden="1">
      <c r="B219" s="282" t="s">
        <v>498</v>
      </c>
      <c r="C219" s="185"/>
      <c r="D219" s="179"/>
      <c r="E219" s="179"/>
      <c r="F219" s="179"/>
      <c r="G219" s="179"/>
      <c r="H219" s="179"/>
    </row>
    <row r="220" spans="2:8" ht="28.5" customHeight="1" hidden="1">
      <c r="B220" s="193" t="s">
        <v>520</v>
      </c>
      <c r="C220" s="185">
        <v>32328</v>
      </c>
      <c r="D220" s="179">
        <v>51404</v>
      </c>
      <c r="E220" s="179">
        <v>37917</v>
      </c>
      <c r="F220" s="179">
        <v>21195</v>
      </c>
      <c r="G220" s="179">
        <v>5817</v>
      </c>
      <c r="H220" s="179">
        <v>5845</v>
      </c>
    </row>
    <row r="221" spans="2:8" ht="28.5" customHeight="1" hidden="1">
      <c r="B221" s="193" t="s">
        <v>86</v>
      </c>
      <c r="C221" s="185">
        <v>32334</v>
      </c>
      <c r="D221" s="179">
        <v>51406</v>
      </c>
      <c r="E221" s="179">
        <v>38048</v>
      </c>
      <c r="F221" s="179">
        <v>21220</v>
      </c>
      <c r="G221" s="179">
        <v>5820</v>
      </c>
      <c r="H221" s="179">
        <v>5829</v>
      </c>
    </row>
    <row r="222" spans="2:8" ht="28.5" customHeight="1" hidden="1">
      <c r="B222" s="193" t="s">
        <v>87</v>
      </c>
      <c r="C222" s="185">
        <v>32318</v>
      </c>
      <c r="D222" s="179">
        <v>51435</v>
      </c>
      <c r="E222" s="179">
        <v>38043</v>
      </c>
      <c r="F222" s="179">
        <v>21221</v>
      </c>
      <c r="G222" s="179">
        <v>5820</v>
      </c>
      <c r="H222" s="179">
        <v>5830</v>
      </c>
    </row>
    <row r="223" spans="2:8" ht="28.5" customHeight="1" hidden="1">
      <c r="B223" s="193" t="s">
        <v>290</v>
      </c>
      <c r="C223" s="185">
        <v>32323</v>
      </c>
      <c r="D223" s="179">
        <v>51436</v>
      </c>
      <c r="E223" s="179">
        <v>38048</v>
      </c>
      <c r="F223" s="179">
        <v>21221</v>
      </c>
      <c r="G223" s="179">
        <v>5815</v>
      </c>
      <c r="H223" s="179">
        <v>5827</v>
      </c>
    </row>
    <row r="224" spans="2:8" ht="28.5" customHeight="1" hidden="1">
      <c r="B224" s="193" t="s">
        <v>77</v>
      </c>
      <c r="C224" s="185">
        <v>32302</v>
      </c>
      <c r="D224" s="179">
        <v>51422</v>
      </c>
      <c r="E224" s="179">
        <v>38059</v>
      </c>
      <c r="F224" s="179">
        <v>21200</v>
      </c>
      <c r="G224" s="179">
        <v>5808</v>
      </c>
      <c r="H224" s="179">
        <v>5820</v>
      </c>
    </row>
    <row r="225" spans="2:8" ht="28.5" customHeight="1" hidden="1">
      <c r="B225" s="193" t="s">
        <v>78</v>
      </c>
      <c r="C225" s="185">
        <v>32335</v>
      </c>
      <c r="D225" s="179">
        <v>51456</v>
      </c>
      <c r="E225" s="179">
        <v>38118</v>
      </c>
      <c r="F225" s="179">
        <v>21202</v>
      </c>
      <c r="G225" s="179">
        <v>5811</v>
      </c>
      <c r="H225" s="179">
        <v>5812</v>
      </c>
    </row>
    <row r="226" spans="2:8" ht="28.5" customHeight="1" hidden="1">
      <c r="B226" s="193" t="s">
        <v>79</v>
      </c>
      <c r="C226" s="185">
        <v>32285</v>
      </c>
      <c r="D226" s="179">
        <v>51513</v>
      </c>
      <c r="E226" s="179">
        <v>38176</v>
      </c>
      <c r="F226" s="179">
        <v>21209</v>
      </c>
      <c r="G226" s="179">
        <v>5804</v>
      </c>
      <c r="H226" s="179">
        <v>5812</v>
      </c>
    </row>
    <row r="227" spans="2:8" ht="28.5" customHeight="1" hidden="1">
      <c r="B227" s="193" t="s">
        <v>13</v>
      </c>
      <c r="C227" s="185">
        <v>32253</v>
      </c>
      <c r="D227" s="179">
        <v>51526</v>
      </c>
      <c r="E227" s="179">
        <v>38230</v>
      </c>
      <c r="F227" s="179">
        <v>21256</v>
      </c>
      <c r="G227" s="179">
        <v>5798</v>
      </c>
      <c r="H227" s="179">
        <v>5837</v>
      </c>
    </row>
    <row r="228" spans="2:8" ht="28.5" customHeight="1" hidden="1">
      <c r="B228" s="193" t="s">
        <v>80</v>
      </c>
      <c r="C228" s="185">
        <v>32271</v>
      </c>
      <c r="D228" s="179">
        <v>51571</v>
      </c>
      <c r="E228" s="179">
        <v>38288</v>
      </c>
      <c r="F228" s="179">
        <v>21249</v>
      </c>
      <c r="G228" s="179">
        <v>5801</v>
      </c>
      <c r="H228" s="179">
        <v>5845</v>
      </c>
    </row>
    <row r="229" spans="2:8" ht="28.5" customHeight="1" hidden="1">
      <c r="B229" s="193" t="s">
        <v>81</v>
      </c>
      <c r="C229" s="185">
        <v>32262</v>
      </c>
      <c r="D229" s="179">
        <v>51599</v>
      </c>
      <c r="E229" s="179">
        <v>38334</v>
      </c>
      <c r="F229" s="179">
        <v>21245</v>
      </c>
      <c r="G229" s="179">
        <v>5803</v>
      </c>
      <c r="H229" s="179">
        <v>5859</v>
      </c>
    </row>
    <row r="230" spans="2:8" ht="28.5" customHeight="1" hidden="1">
      <c r="B230" s="193" t="s">
        <v>82</v>
      </c>
      <c r="C230" s="185">
        <v>32258</v>
      </c>
      <c r="D230" s="179">
        <v>51653</v>
      </c>
      <c r="E230" s="179">
        <v>38407</v>
      </c>
      <c r="F230" s="179">
        <v>21268</v>
      </c>
      <c r="G230" s="179">
        <v>5810</v>
      </c>
      <c r="H230" s="179">
        <v>5852</v>
      </c>
    </row>
    <row r="231" spans="2:8" ht="28.5" customHeight="1" hidden="1">
      <c r="B231" s="193" t="s">
        <v>83</v>
      </c>
      <c r="C231" s="185">
        <v>32213</v>
      </c>
      <c r="D231" s="179">
        <v>51722</v>
      </c>
      <c r="E231" s="179">
        <v>38469</v>
      </c>
      <c r="F231" s="179">
        <v>21268</v>
      </c>
      <c r="G231" s="179">
        <v>5815</v>
      </c>
      <c r="H231" s="179">
        <v>5842</v>
      </c>
    </row>
    <row r="232" spans="2:8" ht="28.5" customHeight="1" hidden="1">
      <c r="B232" s="282" t="s">
        <v>455</v>
      </c>
      <c r="C232" s="185"/>
      <c r="D232" s="179"/>
      <c r="E232" s="179"/>
      <c r="F232" s="179"/>
      <c r="G232" s="179"/>
      <c r="H232" s="179"/>
    </row>
    <row r="233" spans="2:8" ht="28.5" customHeight="1" hidden="1">
      <c r="B233" s="193" t="s">
        <v>520</v>
      </c>
      <c r="C233" s="185">
        <v>32252</v>
      </c>
      <c r="D233" s="179">
        <v>51748</v>
      </c>
      <c r="E233" s="179">
        <v>38517</v>
      </c>
      <c r="F233" s="179">
        <v>21277</v>
      </c>
      <c r="G233" s="179">
        <v>5832</v>
      </c>
      <c r="H233" s="179">
        <v>5849</v>
      </c>
    </row>
    <row r="234" spans="2:8" ht="28.5" customHeight="1" hidden="1">
      <c r="B234" s="193" t="s">
        <v>86</v>
      </c>
      <c r="C234" s="185">
        <v>32273</v>
      </c>
      <c r="D234" s="179">
        <v>51773</v>
      </c>
      <c r="E234" s="179">
        <v>38529</v>
      </c>
      <c r="F234" s="179">
        <v>21254</v>
      </c>
      <c r="G234" s="179">
        <v>5852</v>
      </c>
      <c r="H234" s="179">
        <v>5851</v>
      </c>
    </row>
    <row r="235" spans="2:8" ht="28.5" customHeight="1" hidden="1">
      <c r="B235" s="193" t="s">
        <v>87</v>
      </c>
      <c r="C235" s="185">
        <v>32291</v>
      </c>
      <c r="D235" s="179">
        <v>51971</v>
      </c>
      <c r="E235" s="179">
        <v>38564</v>
      </c>
      <c r="F235" s="179">
        <v>21283</v>
      </c>
      <c r="G235" s="179">
        <v>5850</v>
      </c>
      <c r="H235" s="179">
        <v>5862</v>
      </c>
    </row>
    <row r="236" spans="2:8" ht="28.5" customHeight="1" hidden="1">
      <c r="B236" s="193" t="s">
        <v>290</v>
      </c>
      <c r="C236" s="185">
        <v>32301</v>
      </c>
      <c r="D236" s="179">
        <v>51961</v>
      </c>
      <c r="E236" s="179">
        <v>38569</v>
      </c>
      <c r="F236" s="179">
        <v>21282</v>
      </c>
      <c r="G236" s="179">
        <v>5887</v>
      </c>
      <c r="H236" s="179">
        <v>5866</v>
      </c>
    </row>
    <row r="237" spans="2:8" ht="28.5" customHeight="1" hidden="1">
      <c r="B237" s="193" t="s">
        <v>77</v>
      </c>
      <c r="C237" s="185">
        <v>32307</v>
      </c>
      <c r="D237" s="179">
        <v>52018</v>
      </c>
      <c r="E237" s="179">
        <v>38531</v>
      </c>
      <c r="F237" s="179">
        <v>21284</v>
      </c>
      <c r="G237" s="179">
        <v>5912</v>
      </c>
      <c r="H237" s="179">
        <v>5880</v>
      </c>
    </row>
    <row r="238" spans="2:8" ht="28.5" customHeight="1" hidden="1">
      <c r="B238" s="193" t="s">
        <v>78</v>
      </c>
      <c r="C238" s="185">
        <v>32256</v>
      </c>
      <c r="D238" s="179">
        <v>52330</v>
      </c>
      <c r="E238" s="179">
        <v>38369</v>
      </c>
      <c r="F238" s="179">
        <v>22542</v>
      </c>
      <c r="G238" s="179">
        <v>5920</v>
      </c>
      <c r="H238" s="179">
        <v>5892</v>
      </c>
    </row>
    <row r="239" spans="2:8" ht="28.5" customHeight="1" hidden="1">
      <c r="B239" s="193" t="s">
        <v>79</v>
      </c>
      <c r="C239" s="185">
        <v>32318</v>
      </c>
      <c r="D239" s="179">
        <v>52070</v>
      </c>
      <c r="E239" s="179">
        <v>38541</v>
      </c>
      <c r="F239" s="179">
        <v>21968</v>
      </c>
      <c r="G239" s="179">
        <v>5933</v>
      </c>
      <c r="H239" s="179">
        <v>5876</v>
      </c>
    </row>
    <row r="240" spans="2:8" ht="28.5" customHeight="1" hidden="1">
      <c r="B240" s="193" t="s">
        <v>13</v>
      </c>
      <c r="C240" s="185">
        <v>32318</v>
      </c>
      <c r="D240" s="179">
        <v>52102</v>
      </c>
      <c r="E240" s="179">
        <v>38603</v>
      </c>
      <c r="F240" s="179">
        <v>21886</v>
      </c>
      <c r="G240" s="179">
        <v>5947</v>
      </c>
      <c r="H240" s="179">
        <v>5885</v>
      </c>
    </row>
    <row r="241" spans="2:8" ht="28.5" customHeight="1" hidden="1">
      <c r="B241" s="193" t="s">
        <v>80</v>
      </c>
      <c r="C241" s="185">
        <v>32324</v>
      </c>
      <c r="D241" s="179">
        <v>52167</v>
      </c>
      <c r="E241" s="179">
        <v>38620</v>
      </c>
      <c r="F241" s="179">
        <v>21797</v>
      </c>
      <c r="G241" s="179">
        <v>5967</v>
      </c>
      <c r="H241" s="179">
        <v>5920</v>
      </c>
    </row>
    <row r="242" spans="2:8" ht="28.5" customHeight="1" hidden="1">
      <c r="B242" s="193" t="s">
        <v>81</v>
      </c>
      <c r="C242" s="185">
        <v>32358</v>
      </c>
      <c r="D242" s="179">
        <v>52255</v>
      </c>
      <c r="E242" s="179">
        <v>38697</v>
      </c>
      <c r="F242" s="179">
        <v>21768</v>
      </c>
      <c r="G242" s="179">
        <v>5973</v>
      </c>
      <c r="H242" s="179">
        <v>5922</v>
      </c>
    </row>
    <row r="243" spans="2:8" ht="28.5" customHeight="1" hidden="1">
      <c r="B243" s="193" t="s">
        <v>82</v>
      </c>
      <c r="C243" s="185">
        <v>32362</v>
      </c>
      <c r="D243" s="179">
        <v>52315</v>
      </c>
      <c r="E243" s="179">
        <v>38742</v>
      </c>
      <c r="F243" s="179">
        <v>21743</v>
      </c>
      <c r="G243" s="179">
        <v>5971</v>
      </c>
      <c r="H243" s="179">
        <v>5935</v>
      </c>
    </row>
    <row r="244" spans="2:8" ht="28.5" customHeight="1" hidden="1">
      <c r="B244" s="193" t="s">
        <v>83</v>
      </c>
      <c r="C244" s="185">
        <v>32378</v>
      </c>
      <c r="D244" s="179">
        <v>52330</v>
      </c>
      <c r="E244" s="179">
        <v>38797</v>
      </c>
      <c r="F244" s="179">
        <v>21710</v>
      </c>
      <c r="G244" s="179">
        <v>6004</v>
      </c>
      <c r="H244" s="179">
        <v>6067</v>
      </c>
    </row>
    <row r="245" spans="2:8" ht="28.5" customHeight="1">
      <c r="B245" s="282" t="s">
        <v>436</v>
      </c>
      <c r="C245" s="185"/>
      <c r="D245" s="179"/>
      <c r="E245" s="179"/>
      <c r="F245" s="179"/>
      <c r="G245" s="179"/>
      <c r="H245" s="179"/>
    </row>
    <row r="246" spans="2:8" ht="28.5" customHeight="1" hidden="1">
      <c r="B246" s="193" t="s">
        <v>520</v>
      </c>
      <c r="C246" s="185">
        <v>32380</v>
      </c>
      <c r="D246" s="179">
        <v>52346</v>
      </c>
      <c r="E246" s="179">
        <v>38815</v>
      </c>
      <c r="F246" s="179">
        <v>21674</v>
      </c>
      <c r="G246" s="179">
        <v>6043</v>
      </c>
      <c r="H246" s="179">
        <v>6108</v>
      </c>
    </row>
    <row r="247" spans="2:8" ht="28.5" customHeight="1">
      <c r="B247" s="193" t="s">
        <v>86</v>
      </c>
      <c r="C247" s="185">
        <v>32384</v>
      </c>
      <c r="D247" s="179">
        <v>52358</v>
      </c>
      <c r="E247" s="179">
        <v>38776</v>
      </c>
      <c r="F247" s="179">
        <v>21678</v>
      </c>
      <c r="G247" s="179">
        <v>6066</v>
      </c>
      <c r="H247" s="179">
        <v>6109</v>
      </c>
    </row>
    <row r="248" spans="2:8" ht="28.5" customHeight="1">
      <c r="B248" s="193" t="s">
        <v>87</v>
      </c>
      <c r="C248" s="185">
        <v>32367</v>
      </c>
      <c r="D248" s="179">
        <v>52393</v>
      </c>
      <c r="E248" s="179">
        <v>38783</v>
      </c>
      <c r="F248" s="179">
        <v>21642</v>
      </c>
      <c r="G248" s="179">
        <v>6055</v>
      </c>
      <c r="H248" s="179">
        <v>6107</v>
      </c>
    </row>
    <row r="249" spans="2:8" ht="28.5" customHeight="1">
      <c r="B249" s="193" t="s">
        <v>290</v>
      </c>
      <c r="C249" s="185">
        <v>32357</v>
      </c>
      <c r="D249" s="179">
        <v>52345</v>
      </c>
      <c r="E249" s="179">
        <v>38759</v>
      </c>
      <c r="F249" s="179">
        <v>21623</v>
      </c>
      <c r="G249" s="179">
        <v>6070</v>
      </c>
      <c r="H249" s="179">
        <v>6098</v>
      </c>
    </row>
    <row r="250" spans="2:8" ht="28.5" customHeight="1">
      <c r="B250" s="193" t="s">
        <v>77</v>
      </c>
      <c r="C250" s="185">
        <v>32364</v>
      </c>
      <c r="D250" s="179">
        <v>52349</v>
      </c>
      <c r="E250" s="179">
        <v>38756</v>
      </c>
      <c r="F250" s="179">
        <v>21584</v>
      </c>
      <c r="G250" s="179">
        <v>6058</v>
      </c>
      <c r="H250" s="179">
        <v>6093</v>
      </c>
    </row>
    <row r="251" spans="2:8" ht="28.5" customHeight="1">
      <c r="B251" s="193" t="s">
        <v>78</v>
      </c>
      <c r="C251" s="185">
        <v>32328</v>
      </c>
      <c r="D251" s="179">
        <v>52309</v>
      </c>
      <c r="E251" s="179">
        <v>38712</v>
      </c>
      <c r="F251" s="179">
        <v>21521</v>
      </c>
      <c r="G251" s="179">
        <v>6026</v>
      </c>
      <c r="H251" s="179">
        <v>6078</v>
      </c>
    </row>
    <row r="252" spans="2:8" ht="28.5" customHeight="1">
      <c r="B252" s="193" t="s">
        <v>79</v>
      </c>
      <c r="C252" s="185">
        <v>32336</v>
      </c>
      <c r="D252" s="179">
        <v>52377</v>
      </c>
      <c r="E252" s="179">
        <v>38757</v>
      </c>
      <c r="F252" s="179">
        <v>21499</v>
      </c>
      <c r="G252" s="179">
        <v>6032</v>
      </c>
      <c r="H252" s="179">
        <v>6064</v>
      </c>
    </row>
    <row r="253" spans="2:8" ht="28.5" customHeight="1">
      <c r="B253" s="193" t="s">
        <v>13</v>
      </c>
      <c r="C253" s="185">
        <v>32307</v>
      </c>
      <c r="D253" s="179">
        <v>52440</v>
      </c>
      <c r="E253" s="179">
        <v>38798</v>
      </c>
      <c r="F253" s="179">
        <v>21471</v>
      </c>
      <c r="G253" s="179">
        <v>6004</v>
      </c>
      <c r="H253" s="179">
        <v>6031</v>
      </c>
    </row>
    <row r="254" spans="2:8" ht="28.5" customHeight="1">
      <c r="B254" s="193" t="s">
        <v>80</v>
      </c>
      <c r="C254" s="203">
        <v>32327</v>
      </c>
      <c r="D254" s="203">
        <v>52481</v>
      </c>
      <c r="E254" s="203">
        <v>38852</v>
      </c>
      <c r="F254" s="203">
        <v>21424</v>
      </c>
      <c r="G254" s="203">
        <v>6012</v>
      </c>
      <c r="H254" s="203">
        <v>6026</v>
      </c>
    </row>
    <row r="255" spans="2:8" ht="28.5" customHeight="1">
      <c r="B255" s="193" t="s">
        <v>81</v>
      </c>
      <c r="C255" s="203">
        <v>32356</v>
      </c>
      <c r="D255" s="203">
        <v>52515</v>
      </c>
      <c r="E255" s="203">
        <v>38846</v>
      </c>
      <c r="F255" s="203">
        <v>21407</v>
      </c>
      <c r="G255" s="203">
        <v>6003</v>
      </c>
      <c r="H255" s="203">
        <v>6014</v>
      </c>
    </row>
    <row r="256" spans="2:8" ht="28.5" customHeight="1">
      <c r="B256" s="193" t="s">
        <v>82</v>
      </c>
      <c r="C256" s="203">
        <v>32335</v>
      </c>
      <c r="D256" s="203">
        <v>52574</v>
      </c>
      <c r="E256" s="203">
        <v>38892</v>
      </c>
      <c r="F256" s="203">
        <v>21374</v>
      </c>
      <c r="G256" s="203">
        <v>5994</v>
      </c>
      <c r="H256" s="203">
        <v>6010</v>
      </c>
    </row>
    <row r="257" spans="2:8" ht="28.5" customHeight="1">
      <c r="B257" s="193" t="s">
        <v>83</v>
      </c>
      <c r="C257" s="203">
        <v>32347</v>
      </c>
      <c r="D257" s="203">
        <v>52635</v>
      </c>
      <c r="E257" s="203">
        <v>38850</v>
      </c>
      <c r="F257" s="203">
        <v>21362</v>
      </c>
      <c r="G257" s="203">
        <v>5987</v>
      </c>
      <c r="H257" s="203">
        <v>6014</v>
      </c>
    </row>
    <row r="258" spans="2:8" ht="28.5" customHeight="1">
      <c r="B258" s="282" t="s">
        <v>559</v>
      </c>
      <c r="C258" s="203"/>
      <c r="D258" s="203"/>
      <c r="E258" s="203"/>
      <c r="F258" s="203"/>
      <c r="G258" s="203"/>
      <c r="H258" s="203"/>
    </row>
    <row r="259" spans="2:8" ht="28.5" customHeight="1">
      <c r="B259" s="193" t="s">
        <v>520</v>
      </c>
      <c r="C259" s="203">
        <v>32372</v>
      </c>
      <c r="D259" s="203">
        <v>52731</v>
      </c>
      <c r="E259" s="203">
        <v>38880</v>
      </c>
      <c r="F259" s="203">
        <v>21343</v>
      </c>
      <c r="G259" s="203">
        <v>5996</v>
      </c>
      <c r="H259" s="203">
        <v>6005</v>
      </c>
    </row>
    <row r="260" spans="2:8" ht="28.5" customHeight="1" thickBot="1">
      <c r="B260" s="193" t="s">
        <v>86</v>
      </c>
      <c r="C260" s="203">
        <v>32382</v>
      </c>
      <c r="D260" s="203">
        <v>52683</v>
      </c>
      <c r="E260" s="203">
        <v>38880</v>
      </c>
      <c r="F260" s="203">
        <v>21326</v>
      </c>
      <c r="G260" s="203">
        <v>5988</v>
      </c>
      <c r="H260" s="203">
        <v>6016</v>
      </c>
    </row>
    <row r="261" spans="2:8" ht="24.75" customHeight="1">
      <c r="B261" s="391" t="s">
        <v>583</v>
      </c>
      <c r="C261" s="446">
        <f>(C260-C259)/C259*100</f>
        <v>0.030890893364636105</v>
      </c>
      <c r="D261" s="366">
        <f>(D260-D259)/D259*100</f>
        <v>-0.09102804801729533</v>
      </c>
      <c r="E261" s="408">
        <v>0</v>
      </c>
      <c r="F261" s="366">
        <f>(F260-F259)/F259*100</f>
        <v>-0.07965140795577004</v>
      </c>
      <c r="G261" s="366">
        <f>(G260-G259)/G259*100</f>
        <v>-0.13342228152101399</v>
      </c>
      <c r="H261" s="366">
        <f>(H260-H259)/H259*100</f>
        <v>0.18318068276436303</v>
      </c>
    </row>
    <row r="262" spans="2:8" ht="24.75" customHeight="1" thickBot="1">
      <c r="B262" s="445"/>
      <c r="C262" s="448"/>
      <c r="D262" s="411"/>
      <c r="E262" s="409"/>
      <c r="F262" s="411"/>
      <c r="G262" s="411"/>
      <c r="H262" s="411"/>
    </row>
    <row r="263" spans="2:8" ht="24.75" customHeight="1">
      <c r="B263" s="391" t="s">
        <v>584</v>
      </c>
      <c r="C263" s="366">
        <f aca="true" t="shared" si="3" ref="C263:H263">(C260-C247)/C247*100</f>
        <v>-0.006175889328063241</v>
      </c>
      <c r="D263" s="366">
        <f t="shared" si="3"/>
        <v>0.6207265365369189</v>
      </c>
      <c r="E263" s="366">
        <f t="shared" si="3"/>
        <v>0.2682071384361461</v>
      </c>
      <c r="F263" s="366">
        <f t="shared" si="3"/>
        <v>-1.6237660300765753</v>
      </c>
      <c r="G263" s="366">
        <f t="shared" si="3"/>
        <v>-1.2858555885262115</v>
      </c>
      <c r="H263" s="366">
        <f t="shared" si="3"/>
        <v>-1.5223440825012278</v>
      </c>
    </row>
    <row r="264" spans="2:8" ht="24.75" customHeight="1" thickBot="1">
      <c r="B264" s="392"/>
      <c r="C264" s="411"/>
      <c r="D264" s="411"/>
      <c r="E264" s="411"/>
      <c r="F264" s="411"/>
      <c r="G264" s="411"/>
      <c r="H264" s="411"/>
    </row>
    <row r="265" ht="21.75" customHeight="1">
      <c r="B265" s="182" t="s">
        <v>456</v>
      </c>
    </row>
    <row r="266" spans="2:6" ht="21.75" customHeight="1">
      <c r="B266" s="443" t="s">
        <v>457</v>
      </c>
      <c r="C266" s="444"/>
      <c r="D266" s="444"/>
      <c r="E266" s="444"/>
      <c r="F266" s="444"/>
    </row>
    <row r="267" ht="21.75" customHeight="1">
      <c r="B267" s="182" t="s">
        <v>437</v>
      </c>
    </row>
    <row r="268" spans="2:8" ht="19.5" customHeight="1">
      <c r="B268" s="212"/>
      <c r="C268" s="212"/>
      <c r="D268" s="212"/>
      <c r="E268" s="212"/>
      <c r="F268" s="212"/>
      <c r="G268" s="212"/>
      <c r="H268" s="212"/>
    </row>
    <row r="269" ht="4.5" customHeight="1"/>
    <row r="316" ht="16.5"/>
    <row r="317" ht="16.5"/>
  </sheetData>
  <mergeCells count="29">
    <mergeCell ref="F129:F130"/>
    <mergeCell ref="G129:G130"/>
    <mergeCell ref="H129:H130"/>
    <mergeCell ref="B261:B262"/>
    <mergeCell ref="C261:C262"/>
    <mergeCell ref="D261:D262"/>
    <mergeCell ref="E261:E262"/>
    <mergeCell ref="F261:F262"/>
    <mergeCell ref="G261:G262"/>
    <mergeCell ref="H261:H262"/>
    <mergeCell ref="B129:B130"/>
    <mergeCell ref="C129:C130"/>
    <mergeCell ref="D129:D130"/>
    <mergeCell ref="E129:E130"/>
    <mergeCell ref="C131:C132"/>
    <mergeCell ref="D131:D132"/>
    <mergeCell ref="B131:B132"/>
    <mergeCell ref="G131:G132"/>
    <mergeCell ref="B266:F266"/>
    <mergeCell ref="G263:G264"/>
    <mergeCell ref="B263:B264"/>
    <mergeCell ref="F263:F264"/>
    <mergeCell ref="C263:C264"/>
    <mergeCell ref="D263:D264"/>
    <mergeCell ref="E263:E264"/>
    <mergeCell ref="H131:H132"/>
    <mergeCell ref="E131:E132"/>
    <mergeCell ref="F131:F132"/>
    <mergeCell ref="H263:H26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3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78"/>
  <sheetViews>
    <sheetView showGridLines="0" zoomScaleSheetLayoutView="100" workbookViewId="0" topLeftCell="A1">
      <selection activeCell="L3" sqref="L3:N4"/>
    </sheetView>
  </sheetViews>
  <sheetFormatPr defaultColWidth="9.00390625" defaultRowHeight="16.5"/>
  <cols>
    <col min="1" max="1" width="3.00390625" style="206" customWidth="1"/>
    <col min="2" max="2" width="8.875" style="206" customWidth="1"/>
    <col min="3" max="3" width="6.375" style="206" customWidth="1"/>
    <col min="4" max="8" width="6.125" style="206" customWidth="1"/>
    <col min="9" max="9" width="6.625" style="206" customWidth="1"/>
    <col min="10" max="11" width="6.125" style="206" customWidth="1"/>
    <col min="12" max="12" width="6.375" style="206" customWidth="1"/>
    <col min="13" max="13" width="10.25390625" style="206" customWidth="1"/>
    <col min="14" max="14" width="8.125" style="206" customWidth="1"/>
    <col min="15" max="15" width="2.625" style="206" customWidth="1"/>
    <col min="16" max="16384" width="9.00390625" style="206" customWidth="1"/>
  </cols>
  <sheetData>
    <row r="1" spans="2:14" ht="34.5" customHeight="1">
      <c r="B1" s="268" t="s">
        <v>550</v>
      </c>
      <c r="C1" s="210"/>
      <c r="D1" s="210"/>
      <c r="E1" s="210"/>
      <c r="F1" s="210"/>
      <c r="G1" s="210"/>
      <c r="H1" s="210"/>
      <c r="I1" s="212"/>
      <c r="J1" s="212"/>
      <c r="K1" s="212"/>
      <c r="L1" s="212"/>
      <c r="M1" s="212"/>
      <c r="N1" s="212"/>
    </row>
    <row r="2" spans="2:14" ht="24.75" customHeight="1" thickBot="1">
      <c r="B2" s="269" t="s">
        <v>458</v>
      </c>
      <c r="C2" s="210"/>
      <c r="D2" s="210"/>
      <c r="E2" s="210"/>
      <c r="F2" s="210"/>
      <c r="G2" s="210"/>
      <c r="H2" s="210"/>
      <c r="I2" s="297"/>
      <c r="J2" s="297"/>
      <c r="K2" s="297"/>
      <c r="L2" s="297"/>
      <c r="M2" s="297"/>
      <c r="N2" s="297"/>
    </row>
    <row r="3" spans="2:14" ht="21.75" customHeight="1">
      <c r="B3" s="502" t="s">
        <v>11</v>
      </c>
      <c r="C3" s="506" t="s">
        <v>551</v>
      </c>
      <c r="D3" s="484"/>
      <c r="E3" s="484"/>
      <c r="F3" s="484"/>
      <c r="G3" s="484"/>
      <c r="H3" s="484"/>
      <c r="I3" s="484"/>
      <c r="J3" s="484"/>
      <c r="K3" s="507"/>
      <c r="L3" s="482" t="s">
        <v>552</v>
      </c>
      <c r="M3" s="483"/>
      <c r="N3" s="484"/>
    </row>
    <row r="4" spans="2:14" ht="21.75" customHeight="1">
      <c r="B4" s="503"/>
      <c r="C4" s="508"/>
      <c r="D4" s="486"/>
      <c r="E4" s="486"/>
      <c r="F4" s="486"/>
      <c r="G4" s="486"/>
      <c r="H4" s="486"/>
      <c r="I4" s="486"/>
      <c r="J4" s="486"/>
      <c r="K4" s="509"/>
      <c r="L4" s="485"/>
      <c r="M4" s="486"/>
      <c r="N4" s="486"/>
    </row>
    <row r="5" spans="2:14" ht="21.75" customHeight="1">
      <c r="B5" s="503"/>
      <c r="C5" s="487" t="s">
        <v>459</v>
      </c>
      <c r="D5" s="489" t="s">
        <v>460</v>
      </c>
      <c r="E5" s="490"/>
      <c r="F5" s="359" t="s">
        <v>461</v>
      </c>
      <c r="G5" s="359" t="s">
        <v>462</v>
      </c>
      <c r="H5" s="359" t="s">
        <v>463</v>
      </c>
      <c r="I5" s="359" t="s">
        <v>464</v>
      </c>
      <c r="J5" s="359" t="s">
        <v>465</v>
      </c>
      <c r="K5" s="359" t="s">
        <v>466</v>
      </c>
      <c r="L5" s="359" t="s">
        <v>467</v>
      </c>
      <c r="M5" s="359" t="s">
        <v>468</v>
      </c>
      <c r="N5" s="471" t="s">
        <v>469</v>
      </c>
    </row>
    <row r="6" spans="2:14" ht="21.75" customHeight="1">
      <c r="B6" s="504" t="s">
        <v>124</v>
      </c>
      <c r="C6" s="488"/>
      <c r="D6" s="491"/>
      <c r="E6" s="492"/>
      <c r="F6" s="498"/>
      <c r="G6" s="498"/>
      <c r="H6" s="498"/>
      <c r="I6" s="498"/>
      <c r="J6" s="498"/>
      <c r="K6" s="498"/>
      <c r="L6" s="498"/>
      <c r="M6" s="499"/>
      <c r="N6" s="472"/>
    </row>
    <row r="7" spans="2:14" ht="21.75" customHeight="1">
      <c r="B7" s="504"/>
      <c r="C7" s="488"/>
      <c r="D7" s="493" t="s">
        <v>470</v>
      </c>
      <c r="E7" s="493" t="s">
        <v>471</v>
      </c>
      <c r="F7" s="498"/>
      <c r="G7" s="498"/>
      <c r="H7" s="498"/>
      <c r="I7" s="498"/>
      <c r="J7" s="498"/>
      <c r="K7" s="498"/>
      <c r="L7" s="498"/>
      <c r="M7" s="499"/>
      <c r="N7" s="472"/>
    </row>
    <row r="8" spans="2:14" ht="21.75" customHeight="1">
      <c r="B8" s="504"/>
      <c r="C8" s="495" t="s">
        <v>293</v>
      </c>
      <c r="D8" s="494"/>
      <c r="E8" s="494"/>
      <c r="F8" s="479" t="s">
        <v>318</v>
      </c>
      <c r="G8" s="405" t="s">
        <v>472</v>
      </c>
      <c r="H8" s="401" t="s">
        <v>473</v>
      </c>
      <c r="I8" s="500" t="s">
        <v>474</v>
      </c>
      <c r="J8" s="500" t="s">
        <v>475</v>
      </c>
      <c r="K8" s="479" t="s">
        <v>476</v>
      </c>
      <c r="L8" s="500" t="s">
        <v>477</v>
      </c>
      <c r="M8" s="395" t="s">
        <v>478</v>
      </c>
      <c r="N8" s="516" t="s">
        <v>479</v>
      </c>
    </row>
    <row r="9" spans="2:14" ht="21.75" customHeight="1">
      <c r="B9" s="504"/>
      <c r="C9" s="495"/>
      <c r="D9" s="510" t="s">
        <v>480</v>
      </c>
      <c r="E9" s="395" t="s">
        <v>319</v>
      </c>
      <c r="F9" s="479"/>
      <c r="G9" s="520"/>
      <c r="H9" s="499"/>
      <c r="I9" s="500"/>
      <c r="J9" s="500"/>
      <c r="K9" s="480"/>
      <c r="L9" s="522"/>
      <c r="M9" s="396"/>
      <c r="N9" s="517"/>
    </row>
    <row r="10" spans="2:14" ht="21.75" customHeight="1" thickBot="1">
      <c r="B10" s="505"/>
      <c r="C10" s="496"/>
      <c r="D10" s="440"/>
      <c r="E10" s="511"/>
      <c r="F10" s="497"/>
      <c r="G10" s="521"/>
      <c r="H10" s="402"/>
      <c r="I10" s="501"/>
      <c r="J10" s="501"/>
      <c r="K10" s="481"/>
      <c r="L10" s="523"/>
      <c r="M10" s="397"/>
      <c r="N10" s="518"/>
    </row>
    <row r="11" spans="2:14" ht="27" customHeight="1" hidden="1" thickBot="1">
      <c r="B11" s="276" t="s">
        <v>265</v>
      </c>
      <c r="C11" s="203">
        <f>SUM(D11:K11)</f>
        <v>2827</v>
      </c>
      <c r="D11" s="203">
        <v>652</v>
      </c>
      <c r="E11" s="203">
        <v>454</v>
      </c>
      <c r="F11" s="203">
        <v>441</v>
      </c>
      <c r="G11" s="203">
        <v>279</v>
      </c>
      <c r="H11" s="205">
        <v>478</v>
      </c>
      <c r="I11" s="327">
        <v>2</v>
      </c>
      <c r="J11" s="328">
        <v>0</v>
      </c>
      <c r="K11" s="327">
        <v>521</v>
      </c>
      <c r="L11" s="329" t="s">
        <v>481</v>
      </c>
      <c r="M11" s="266"/>
      <c r="N11" s="189" t="s">
        <v>482</v>
      </c>
    </row>
    <row r="12" spans="2:14" ht="27" customHeight="1" hidden="1">
      <c r="B12" s="276" t="s">
        <v>266</v>
      </c>
      <c r="C12" s="203">
        <f>SUM(D12:K12)</f>
        <v>2925</v>
      </c>
      <c r="D12" s="203">
        <v>774</v>
      </c>
      <c r="E12" s="203">
        <v>448</v>
      </c>
      <c r="F12" s="203">
        <v>447</v>
      </c>
      <c r="G12" s="203">
        <v>249</v>
      </c>
      <c r="H12" s="205">
        <v>384</v>
      </c>
      <c r="I12" s="327">
        <v>2</v>
      </c>
      <c r="J12" s="327">
        <v>23</v>
      </c>
      <c r="K12" s="327">
        <v>598</v>
      </c>
      <c r="L12" s="327">
        <v>2756</v>
      </c>
      <c r="M12" s="327">
        <v>102</v>
      </c>
      <c r="N12" s="327">
        <v>11360</v>
      </c>
    </row>
    <row r="13" spans="2:14" ht="27" customHeight="1" hidden="1">
      <c r="B13" s="276" t="s">
        <v>267</v>
      </c>
      <c r="C13" s="203">
        <f>SUM(D13:K13)</f>
        <v>2450</v>
      </c>
      <c r="D13" s="203">
        <v>713</v>
      </c>
      <c r="E13" s="203">
        <v>480</v>
      </c>
      <c r="F13" s="203">
        <v>383</v>
      </c>
      <c r="G13" s="203">
        <v>211</v>
      </c>
      <c r="H13" s="205">
        <v>243</v>
      </c>
      <c r="I13" s="328">
        <v>0</v>
      </c>
      <c r="J13" s="327">
        <v>420</v>
      </c>
      <c r="K13" s="330">
        <v>0</v>
      </c>
      <c r="L13" s="327">
        <v>3651</v>
      </c>
      <c r="M13" s="327">
        <v>73</v>
      </c>
      <c r="N13" s="327">
        <v>8155</v>
      </c>
    </row>
    <row r="14" spans="2:14" ht="13.5" customHeight="1" hidden="1">
      <c r="B14" s="276"/>
      <c r="C14" s="203"/>
      <c r="D14" s="203"/>
      <c r="E14" s="203"/>
      <c r="F14" s="203"/>
      <c r="G14" s="203"/>
      <c r="H14" s="205"/>
      <c r="I14" s="331"/>
      <c r="J14" s="331"/>
      <c r="K14" s="331"/>
      <c r="L14" s="331"/>
      <c r="M14" s="331"/>
      <c r="N14" s="331"/>
    </row>
    <row r="15" spans="2:14" ht="27" customHeight="1" hidden="1">
      <c r="B15" s="276" t="s">
        <v>268</v>
      </c>
      <c r="C15" s="179">
        <f aca="true" t="shared" si="0" ref="C15:C22">SUM(D15:K15)</f>
        <v>3058</v>
      </c>
      <c r="D15" s="179">
        <v>689</v>
      </c>
      <c r="E15" s="203">
        <v>427</v>
      </c>
      <c r="F15" s="203">
        <v>338</v>
      </c>
      <c r="G15" s="203">
        <v>261</v>
      </c>
      <c r="H15" s="205">
        <v>879</v>
      </c>
      <c r="I15" s="327">
        <v>1</v>
      </c>
      <c r="J15" s="327">
        <v>460</v>
      </c>
      <c r="K15" s="327">
        <v>3</v>
      </c>
      <c r="L15" s="327">
        <v>51138</v>
      </c>
      <c r="M15" s="327">
        <v>4153</v>
      </c>
      <c r="N15" s="327">
        <v>17157</v>
      </c>
    </row>
    <row r="16" spans="2:14" ht="27" customHeight="1" hidden="1">
      <c r="B16" s="276" t="s">
        <v>260</v>
      </c>
      <c r="C16" s="179">
        <f t="shared" si="0"/>
        <v>2306</v>
      </c>
      <c r="D16" s="179">
        <v>558</v>
      </c>
      <c r="E16" s="203">
        <v>353</v>
      </c>
      <c r="F16" s="203">
        <v>393</v>
      </c>
      <c r="G16" s="203">
        <v>175</v>
      </c>
      <c r="H16" s="332">
        <v>216</v>
      </c>
      <c r="I16" s="330">
        <v>0</v>
      </c>
      <c r="J16" s="327">
        <v>341</v>
      </c>
      <c r="K16" s="327">
        <v>270</v>
      </c>
      <c r="L16" s="327">
        <v>21568</v>
      </c>
      <c r="M16" s="327">
        <v>670</v>
      </c>
      <c r="N16" s="327">
        <v>5329</v>
      </c>
    </row>
    <row r="17" spans="2:14" ht="27" customHeight="1" hidden="1">
      <c r="B17" s="276" t="s">
        <v>261</v>
      </c>
      <c r="C17" s="179">
        <f t="shared" si="0"/>
        <v>3002</v>
      </c>
      <c r="D17" s="179">
        <v>795</v>
      </c>
      <c r="E17" s="203">
        <v>352</v>
      </c>
      <c r="F17" s="203">
        <v>454</v>
      </c>
      <c r="G17" s="203">
        <v>172</v>
      </c>
      <c r="H17" s="205">
        <v>424</v>
      </c>
      <c r="I17" s="330">
        <v>0</v>
      </c>
      <c r="J17" s="327">
        <v>444</v>
      </c>
      <c r="K17" s="327">
        <v>361</v>
      </c>
      <c r="L17" s="327">
        <v>9645</v>
      </c>
      <c r="M17" s="327">
        <v>120</v>
      </c>
      <c r="N17" s="327">
        <v>6937</v>
      </c>
    </row>
    <row r="18" spans="2:14" ht="27" customHeight="1" hidden="1">
      <c r="B18" s="276" t="s">
        <v>262</v>
      </c>
      <c r="C18" s="179">
        <f t="shared" si="0"/>
        <v>2709</v>
      </c>
      <c r="D18" s="179">
        <v>844</v>
      </c>
      <c r="E18" s="203">
        <v>402</v>
      </c>
      <c r="F18" s="203">
        <v>386</v>
      </c>
      <c r="G18" s="203">
        <v>214</v>
      </c>
      <c r="H18" s="205">
        <v>858</v>
      </c>
      <c r="I18" s="330">
        <v>0</v>
      </c>
      <c r="J18" s="330">
        <v>0</v>
      </c>
      <c r="K18" s="327">
        <v>5</v>
      </c>
      <c r="L18" s="327">
        <v>31061</v>
      </c>
      <c r="M18" s="327">
        <v>593</v>
      </c>
      <c r="N18" s="327">
        <v>9720</v>
      </c>
    </row>
    <row r="19" spans="2:14" ht="27" customHeight="1" hidden="1">
      <c r="B19" s="276" t="s">
        <v>263</v>
      </c>
      <c r="C19" s="179">
        <f t="shared" si="0"/>
        <v>2819</v>
      </c>
      <c r="D19" s="179">
        <v>883</v>
      </c>
      <c r="E19" s="203">
        <v>356</v>
      </c>
      <c r="F19" s="203">
        <v>454</v>
      </c>
      <c r="G19" s="203">
        <v>211</v>
      </c>
      <c r="H19" s="205">
        <v>412</v>
      </c>
      <c r="I19" s="327">
        <v>2</v>
      </c>
      <c r="J19" s="327">
        <v>497</v>
      </c>
      <c r="K19" s="327">
        <v>4</v>
      </c>
      <c r="L19" s="327">
        <v>35832</v>
      </c>
      <c r="M19" s="327">
        <v>883</v>
      </c>
      <c r="N19" s="327">
        <v>9052</v>
      </c>
    </row>
    <row r="20" spans="2:14" ht="27" customHeight="1" hidden="1">
      <c r="B20" s="276" t="s">
        <v>276</v>
      </c>
      <c r="C20" s="179">
        <f t="shared" si="0"/>
        <v>2949</v>
      </c>
      <c r="D20" s="179">
        <f aca="true" t="shared" si="1" ref="D20:K20">SUM(D21:D24)</f>
        <v>847</v>
      </c>
      <c r="E20" s="179">
        <f t="shared" si="1"/>
        <v>374</v>
      </c>
      <c r="F20" s="179">
        <f t="shared" si="1"/>
        <v>478</v>
      </c>
      <c r="G20" s="179">
        <f t="shared" si="1"/>
        <v>221</v>
      </c>
      <c r="H20" s="179">
        <f t="shared" si="1"/>
        <v>388</v>
      </c>
      <c r="I20" s="179">
        <f t="shared" si="1"/>
        <v>1</v>
      </c>
      <c r="J20" s="179">
        <f t="shared" si="1"/>
        <v>639</v>
      </c>
      <c r="K20" s="179">
        <f t="shared" si="1"/>
        <v>1</v>
      </c>
      <c r="L20" s="327">
        <v>35714</v>
      </c>
      <c r="M20" s="327">
        <v>917</v>
      </c>
      <c r="N20" s="327">
        <v>9429</v>
      </c>
    </row>
    <row r="21" spans="2:14" ht="27" customHeight="1" hidden="1">
      <c r="B21" s="276" t="s">
        <v>269</v>
      </c>
      <c r="C21" s="179">
        <f t="shared" si="0"/>
        <v>561</v>
      </c>
      <c r="D21" s="179">
        <v>166</v>
      </c>
      <c r="E21" s="179">
        <v>54</v>
      </c>
      <c r="F21" s="179">
        <v>94</v>
      </c>
      <c r="G21" s="179">
        <v>55</v>
      </c>
      <c r="H21" s="179">
        <v>80</v>
      </c>
      <c r="I21" s="179">
        <v>1</v>
      </c>
      <c r="J21" s="179">
        <v>111</v>
      </c>
      <c r="K21" s="231">
        <v>0</v>
      </c>
      <c r="L21" s="327">
        <v>10030</v>
      </c>
      <c r="M21" s="327">
        <v>181</v>
      </c>
      <c r="N21" s="327">
        <v>2908</v>
      </c>
    </row>
    <row r="22" spans="2:14" ht="27" customHeight="1" hidden="1">
      <c r="B22" s="276" t="s">
        <v>1</v>
      </c>
      <c r="C22" s="179">
        <f t="shared" si="0"/>
        <v>801</v>
      </c>
      <c r="D22" s="179">
        <v>228</v>
      </c>
      <c r="E22" s="179">
        <v>109</v>
      </c>
      <c r="F22" s="179">
        <v>123</v>
      </c>
      <c r="G22" s="179">
        <v>91</v>
      </c>
      <c r="H22" s="179">
        <v>103</v>
      </c>
      <c r="I22" s="231">
        <v>0</v>
      </c>
      <c r="J22" s="179">
        <v>147</v>
      </c>
      <c r="K22" s="231">
        <v>0</v>
      </c>
      <c r="L22" s="327">
        <v>11746</v>
      </c>
      <c r="M22" s="327">
        <v>264</v>
      </c>
      <c r="N22" s="327">
        <v>2396</v>
      </c>
    </row>
    <row r="23" spans="2:14" ht="27" customHeight="1" hidden="1">
      <c r="B23" s="276" t="s">
        <v>2</v>
      </c>
      <c r="C23" s="179">
        <v>842</v>
      </c>
      <c r="D23" s="179">
        <v>255</v>
      </c>
      <c r="E23" s="179">
        <v>130</v>
      </c>
      <c r="F23" s="179">
        <v>100</v>
      </c>
      <c r="G23" s="179">
        <v>42</v>
      </c>
      <c r="H23" s="179">
        <v>82</v>
      </c>
      <c r="I23" s="231">
        <v>0</v>
      </c>
      <c r="J23" s="179">
        <v>233</v>
      </c>
      <c r="K23" s="231">
        <v>0</v>
      </c>
      <c r="L23" s="327">
        <v>4948</v>
      </c>
      <c r="M23" s="327">
        <v>365</v>
      </c>
      <c r="N23" s="327">
        <v>2839</v>
      </c>
    </row>
    <row r="24" spans="2:14" ht="27" customHeight="1" hidden="1">
      <c r="B24" s="276" t="s">
        <v>270</v>
      </c>
      <c r="C24" s="179">
        <f>SUM(D24:K24)</f>
        <v>745</v>
      </c>
      <c r="D24" s="179">
        <v>198</v>
      </c>
      <c r="E24" s="179">
        <v>81</v>
      </c>
      <c r="F24" s="179">
        <v>161</v>
      </c>
      <c r="G24" s="179">
        <v>33</v>
      </c>
      <c r="H24" s="179">
        <v>123</v>
      </c>
      <c r="I24" s="231">
        <v>0</v>
      </c>
      <c r="J24" s="179">
        <v>148</v>
      </c>
      <c r="K24" s="179">
        <v>1</v>
      </c>
      <c r="L24" s="327">
        <v>8990</v>
      </c>
      <c r="M24" s="327">
        <v>107</v>
      </c>
      <c r="N24" s="327">
        <v>1286</v>
      </c>
    </row>
    <row r="25" spans="2:15" ht="27" customHeight="1" hidden="1">
      <c r="B25" s="279" t="s">
        <v>0</v>
      </c>
      <c r="C25" s="179">
        <f aca="true" t="shared" si="2" ref="C25:N25">SUM(C26:C37)</f>
        <v>2836</v>
      </c>
      <c r="D25" s="179">
        <f t="shared" si="2"/>
        <v>770</v>
      </c>
      <c r="E25" s="179">
        <f t="shared" si="2"/>
        <v>356</v>
      </c>
      <c r="F25" s="179">
        <f t="shared" si="2"/>
        <v>451</v>
      </c>
      <c r="G25" s="179">
        <f t="shared" si="2"/>
        <v>166</v>
      </c>
      <c r="H25" s="179">
        <f t="shared" si="2"/>
        <v>403</v>
      </c>
      <c r="I25" s="231">
        <f t="shared" si="2"/>
        <v>0</v>
      </c>
      <c r="J25" s="179">
        <f t="shared" si="2"/>
        <v>689</v>
      </c>
      <c r="K25" s="232">
        <f t="shared" si="2"/>
        <v>1</v>
      </c>
      <c r="L25" s="179">
        <f t="shared" si="2"/>
        <v>42234</v>
      </c>
      <c r="M25" s="179">
        <f t="shared" si="2"/>
        <v>1237</v>
      </c>
      <c r="N25" s="179">
        <f t="shared" si="2"/>
        <v>11078.4</v>
      </c>
      <c r="O25" s="191"/>
    </row>
    <row r="26" spans="2:15" ht="27" customHeight="1" hidden="1">
      <c r="B26" s="280" t="s">
        <v>277</v>
      </c>
      <c r="C26" s="179">
        <f aca="true" t="shared" si="3" ref="C26:C37">SUM(D26:K26)</f>
        <v>198</v>
      </c>
      <c r="D26" s="179">
        <v>47</v>
      </c>
      <c r="E26" s="179">
        <v>19</v>
      </c>
      <c r="F26" s="179">
        <v>38</v>
      </c>
      <c r="G26" s="179">
        <v>5</v>
      </c>
      <c r="H26" s="179">
        <v>49</v>
      </c>
      <c r="I26" s="233">
        <v>0</v>
      </c>
      <c r="J26" s="192">
        <v>40</v>
      </c>
      <c r="K26" s="233">
        <v>0</v>
      </c>
      <c r="L26" s="192">
        <v>4537</v>
      </c>
      <c r="M26" s="192">
        <v>67</v>
      </c>
      <c r="N26" s="192">
        <v>769</v>
      </c>
      <c r="O26" s="191"/>
    </row>
    <row r="27" spans="2:15" ht="27" customHeight="1" hidden="1">
      <c r="B27" s="280" t="s">
        <v>278</v>
      </c>
      <c r="C27" s="179">
        <f t="shared" si="3"/>
        <v>182</v>
      </c>
      <c r="D27" s="179">
        <v>56</v>
      </c>
      <c r="E27" s="179">
        <v>21</v>
      </c>
      <c r="F27" s="179">
        <v>29</v>
      </c>
      <c r="G27" s="179">
        <v>16</v>
      </c>
      <c r="H27" s="179">
        <v>27</v>
      </c>
      <c r="I27" s="233">
        <v>0</v>
      </c>
      <c r="J27" s="192">
        <v>33</v>
      </c>
      <c r="K27" s="233">
        <v>0</v>
      </c>
      <c r="L27" s="192">
        <v>3137</v>
      </c>
      <c r="M27" s="192">
        <v>282</v>
      </c>
      <c r="N27" s="192">
        <v>691</v>
      </c>
      <c r="O27" s="191"/>
    </row>
    <row r="28" spans="2:15" ht="27" customHeight="1" hidden="1">
      <c r="B28" s="281" t="s">
        <v>279</v>
      </c>
      <c r="C28" s="179">
        <f t="shared" si="3"/>
        <v>203</v>
      </c>
      <c r="D28" s="179">
        <v>43</v>
      </c>
      <c r="E28" s="179">
        <v>19</v>
      </c>
      <c r="F28" s="179">
        <v>40</v>
      </c>
      <c r="G28" s="179">
        <v>11</v>
      </c>
      <c r="H28" s="179">
        <v>28</v>
      </c>
      <c r="I28" s="233">
        <v>0</v>
      </c>
      <c r="J28" s="192">
        <v>61</v>
      </c>
      <c r="K28" s="192">
        <v>1</v>
      </c>
      <c r="L28" s="192">
        <v>2550</v>
      </c>
      <c r="M28" s="192">
        <v>93</v>
      </c>
      <c r="N28" s="192">
        <v>572</v>
      </c>
      <c r="O28" s="191"/>
    </row>
    <row r="29" spans="2:15" ht="27" customHeight="1" hidden="1">
      <c r="B29" s="281" t="s">
        <v>280</v>
      </c>
      <c r="C29" s="185">
        <f t="shared" si="3"/>
        <v>263</v>
      </c>
      <c r="D29" s="179">
        <v>58</v>
      </c>
      <c r="E29" s="179">
        <v>41</v>
      </c>
      <c r="F29" s="179">
        <v>35</v>
      </c>
      <c r="G29" s="179">
        <v>23</v>
      </c>
      <c r="H29" s="179">
        <v>38</v>
      </c>
      <c r="I29" s="233">
        <v>0</v>
      </c>
      <c r="J29" s="192">
        <v>68</v>
      </c>
      <c r="K29" s="233">
        <v>0</v>
      </c>
      <c r="L29" s="192">
        <v>689</v>
      </c>
      <c r="M29" s="192">
        <v>109</v>
      </c>
      <c r="N29" s="192">
        <v>1976.5</v>
      </c>
      <c r="O29" s="191"/>
    </row>
    <row r="30" spans="2:15" ht="27" customHeight="1" hidden="1">
      <c r="B30" s="281" t="s">
        <v>281</v>
      </c>
      <c r="C30" s="185">
        <f t="shared" si="3"/>
        <v>315</v>
      </c>
      <c r="D30" s="179">
        <v>72</v>
      </c>
      <c r="E30" s="179">
        <v>38</v>
      </c>
      <c r="F30" s="179">
        <v>39</v>
      </c>
      <c r="G30" s="179">
        <v>18</v>
      </c>
      <c r="H30" s="179">
        <v>47</v>
      </c>
      <c r="I30" s="233">
        <v>0</v>
      </c>
      <c r="J30" s="192">
        <v>101</v>
      </c>
      <c r="K30" s="233">
        <v>0</v>
      </c>
      <c r="L30" s="192">
        <v>2368</v>
      </c>
      <c r="M30" s="192">
        <v>94</v>
      </c>
      <c r="N30" s="192">
        <v>1295</v>
      </c>
      <c r="O30" s="191"/>
    </row>
    <row r="31" spans="2:15" ht="27" customHeight="1" hidden="1">
      <c r="B31" s="281" t="s">
        <v>282</v>
      </c>
      <c r="C31" s="185">
        <f t="shared" si="3"/>
        <v>214</v>
      </c>
      <c r="D31" s="179">
        <v>51</v>
      </c>
      <c r="E31" s="179">
        <v>20</v>
      </c>
      <c r="F31" s="179">
        <v>25</v>
      </c>
      <c r="G31" s="179">
        <v>22</v>
      </c>
      <c r="H31" s="179">
        <v>26</v>
      </c>
      <c r="I31" s="233">
        <v>0</v>
      </c>
      <c r="J31" s="192">
        <v>70</v>
      </c>
      <c r="K31" s="233">
        <v>0</v>
      </c>
      <c r="L31" s="192">
        <v>2110</v>
      </c>
      <c r="M31" s="192">
        <v>110</v>
      </c>
      <c r="N31" s="192">
        <v>755.4</v>
      </c>
      <c r="O31" s="191"/>
    </row>
    <row r="32" spans="2:15" ht="27" customHeight="1" hidden="1">
      <c r="B32" s="281" t="s">
        <v>283</v>
      </c>
      <c r="C32" s="185">
        <f t="shared" si="3"/>
        <v>329</v>
      </c>
      <c r="D32" s="179">
        <v>129</v>
      </c>
      <c r="E32" s="179">
        <v>32</v>
      </c>
      <c r="F32" s="179">
        <v>33</v>
      </c>
      <c r="G32" s="179">
        <v>24</v>
      </c>
      <c r="H32" s="179">
        <v>43</v>
      </c>
      <c r="I32" s="231">
        <v>0</v>
      </c>
      <c r="J32" s="179">
        <v>68</v>
      </c>
      <c r="K32" s="231">
        <v>0</v>
      </c>
      <c r="L32" s="179">
        <v>2888</v>
      </c>
      <c r="M32" s="179">
        <v>93</v>
      </c>
      <c r="N32" s="179">
        <v>1231</v>
      </c>
      <c r="O32" s="191"/>
    </row>
    <row r="33" spans="2:15" ht="27" customHeight="1" hidden="1">
      <c r="B33" s="281" t="s">
        <v>284</v>
      </c>
      <c r="C33" s="185">
        <f t="shared" si="3"/>
        <v>256</v>
      </c>
      <c r="D33" s="179">
        <v>81</v>
      </c>
      <c r="E33" s="179">
        <v>45</v>
      </c>
      <c r="F33" s="179">
        <v>33</v>
      </c>
      <c r="G33" s="179">
        <v>17</v>
      </c>
      <c r="H33" s="179">
        <v>33</v>
      </c>
      <c r="I33" s="231">
        <v>0</v>
      </c>
      <c r="J33" s="179">
        <v>47</v>
      </c>
      <c r="K33" s="231">
        <v>0</v>
      </c>
      <c r="L33" s="179">
        <v>3120</v>
      </c>
      <c r="M33" s="179">
        <v>56</v>
      </c>
      <c r="N33" s="179">
        <v>1309.5</v>
      </c>
      <c r="O33" s="191"/>
    </row>
    <row r="34" spans="2:15" ht="27" customHeight="1" hidden="1">
      <c r="B34" s="281" t="s">
        <v>285</v>
      </c>
      <c r="C34" s="185">
        <f t="shared" si="3"/>
        <v>212</v>
      </c>
      <c r="D34" s="179">
        <v>53</v>
      </c>
      <c r="E34" s="179">
        <v>39</v>
      </c>
      <c r="F34" s="179">
        <v>31</v>
      </c>
      <c r="G34" s="179">
        <v>5</v>
      </c>
      <c r="H34" s="179">
        <v>24</v>
      </c>
      <c r="I34" s="231">
        <v>0</v>
      </c>
      <c r="J34" s="179">
        <v>60</v>
      </c>
      <c r="K34" s="231">
        <v>0</v>
      </c>
      <c r="L34" s="179">
        <v>3529</v>
      </c>
      <c r="M34" s="179">
        <v>79</v>
      </c>
      <c r="N34" s="179">
        <v>716</v>
      </c>
      <c r="O34" s="191"/>
    </row>
    <row r="35" spans="2:15" ht="27" customHeight="1" hidden="1">
      <c r="B35" s="281" t="s">
        <v>286</v>
      </c>
      <c r="C35" s="185">
        <f t="shared" si="3"/>
        <v>224</v>
      </c>
      <c r="D35" s="179">
        <v>62</v>
      </c>
      <c r="E35" s="179">
        <v>28</v>
      </c>
      <c r="F35" s="179">
        <v>57</v>
      </c>
      <c r="G35" s="179">
        <v>6</v>
      </c>
      <c r="H35" s="179">
        <v>22</v>
      </c>
      <c r="I35" s="231">
        <v>0</v>
      </c>
      <c r="J35" s="179">
        <v>49</v>
      </c>
      <c r="K35" s="231">
        <v>0</v>
      </c>
      <c r="L35" s="179">
        <v>5593</v>
      </c>
      <c r="M35" s="179">
        <v>60</v>
      </c>
      <c r="N35" s="179">
        <v>561.5</v>
      </c>
      <c r="O35" s="191"/>
    </row>
    <row r="36" spans="2:15" ht="27" customHeight="1" hidden="1">
      <c r="B36" s="281" t="s">
        <v>287</v>
      </c>
      <c r="C36" s="185">
        <f t="shared" si="3"/>
        <v>197</v>
      </c>
      <c r="D36" s="179">
        <v>34</v>
      </c>
      <c r="E36" s="179">
        <v>26</v>
      </c>
      <c r="F36" s="179">
        <v>46</v>
      </c>
      <c r="G36" s="179">
        <v>8</v>
      </c>
      <c r="H36" s="179">
        <v>36</v>
      </c>
      <c r="I36" s="231">
        <v>0</v>
      </c>
      <c r="J36" s="179">
        <v>47</v>
      </c>
      <c r="K36" s="231">
        <v>0</v>
      </c>
      <c r="L36" s="179">
        <v>5762</v>
      </c>
      <c r="M36" s="179">
        <v>86</v>
      </c>
      <c r="N36" s="179">
        <v>922.5</v>
      </c>
      <c r="O36" s="191"/>
    </row>
    <row r="37" spans="2:14" ht="27" customHeight="1" hidden="1">
      <c r="B37" s="281" t="s">
        <v>288</v>
      </c>
      <c r="C37" s="185">
        <f t="shared" si="3"/>
        <v>243</v>
      </c>
      <c r="D37" s="179">
        <v>84</v>
      </c>
      <c r="E37" s="179">
        <v>28</v>
      </c>
      <c r="F37" s="179">
        <v>45</v>
      </c>
      <c r="G37" s="179">
        <v>11</v>
      </c>
      <c r="H37" s="179">
        <v>30</v>
      </c>
      <c r="I37" s="231">
        <v>0</v>
      </c>
      <c r="J37" s="179">
        <v>45</v>
      </c>
      <c r="K37" s="231">
        <v>0</v>
      </c>
      <c r="L37" s="179">
        <v>5951</v>
      </c>
      <c r="M37" s="179">
        <v>108</v>
      </c>
      <c r="N37" s="179">
        <v>279</v>
      </c>
    </row>
    <row r="38" spans="2:14" ht="25.5" customHeight="1" hidden="1">
      <c r="B38" s="320" t="s">
        <v>547</v>
      </c>
      <c r="C38" s="185">
        <f aca="true" t="shared" si="4" ref="C38:J38">SUM(C39:C50)</f>
        <v>5740</v>
      </c>
      <c r="D38" s="179">
        <f t="shared" si="4"/>
        <v>804</v>
      </c>
      <c r="E38" s="179">
        <f t="shared" si="4"/>
        <v>408</v>
      </c>
      <c r="F38" s="179">
        <f t="shared" si="4"/>
        <v>525</v>
      </c>
      <c r="G38" s="179">
        <f t="shared" si="4"/>
        <v>146</v>
      </c>
      <c r="H38" s="179">
        <f t="shared" si="4"/>
        <v>445</v>
      </c>
      <c r="I38" s="234">
        <f t="shared" si="4"/>
        <v>0</v>
      </c>
      <c r="J38" s="179">
        <f t="shared" si="4"/>
        <v>502</v>
      </c>
      <c r="K38" s="234">
        <v>0</v>
      </c>
      <c r="L38" s="179">
        <f>SUM(L39:L50)</f>
        <v>42867</v>
      </c>
      <c r="M38" s="179">
        <f>SUM(M39:M50)</f>
        <v>689</v>
      </c>
      <c r="N38" s="179">
        <f>SUM(N39:N50)</f>
        <v>7551.5</v>
      </c>
    </row>
    <row r="39" spans="2:14" ht="27" customHeight="1" hidden="1" thickBot="1">
      <c r="B39" s="281" t="s">
        <v>435</v>
      </c>
      <c r="C39" s="185">
        <f aca="true" t="shared" si="5" ref="C39:C45">SUM(D39:K39)</f>
        <v>1647</v>
      </c>
      <c r="D39" s="179">
        <v>48</v>
      </c>
      <c r="E39" s="179">
        <v>23</v>
      </c>
      <c r="F39" s="179">
        <v>29</v>
      </c>
      <c r="G39" s="179">
        <v>9</v>
      </c>
      <c r="H39" s="179">
        <v>37</v>
      </c>
      <c r="I39" s="333">
        <v>0</v>
      </c>
      <c r="J39" s="179">
        <v>37</v>
      </c>
      <c r="K39" s="234">
        <f aca="true" t="shared" si="6" ref="K39:K47">SUM(K40:K47)</f>
        <v>1464</v>
      </c>
      <c r="L39" s="179">
        <v>1027</v>
      </c>
      <c r="M39" s="179">
        <v>49</v>
      </c>
      <c r="N39" s="179">
        <v>442</v>
      </c>
    </row>
    <row r="40" spans="2:14" ht="25.5" customHeight="1" hidden="1" thickBot="1">
      <c r="B40" s="283" t="s">
        <v>75</v>
      </c>
      <c r="C40" s="185">
        <f t="shared" si="5"/>
        <v>955</v>
      </c>
      <c r="D40" s="179">
        <v>62</v>
      </c>
      <c r="E40" s="179">
        <v>25</v>
      </c>
      <c r="F40" s="179">
        <v>40</v>
      </c>
      <c r="G40" s="179">
        <v>9</v>
      </c>
      <c r="H40" s="179">
        <v>33</v>
      </c>
      <c r="I40" s="333">
        <v>0</v>
      </c>
      <c r="J40" s="179">
        <v>54</v>
      </c>
      <c r="K40" s="234">
        <f t="shared" si="6"/>
        <v>732</v>
      </c>
      <c r="L40" s="179">
        <v>1369</v>
      </c>
      <c r="M40" s="179">
        <v>106</v>
      </c>
      <c r="N40" s="179">
        <v>584</v>
      </c>
    </row>
    <row r="41" spans="2:14" ht="25.5" customHeight="1" hidden="1" thickBot="1">
      <c r="B41" s="283" t="s">
        <v>12</v>
      </c>
      <c r="C41" s="185">
        <f t="shared" si="5"/>
        <v>534</v>
      </c>
      <c r="D41" s="179">
        <v>36</v>
      </c>
      <c r="E41" s="179">
        <v>15</v>
      </c>
      <c r="F41" s="179">
        <v>43</v>
      </c>
      <c r="G41" s="179">
        <v>23</v>
      </c>
      <c r="H41" s="179">
        <v>26</v>
      </c>
      <c r="I41" s="333">
        <v>0</v>
      </c>
      <c r="J41" s="179">
        <v>25</v>
      </c>
      <c r="K41" s="234">
        <f t="shared" si="6"/>
        <v>366</v>
      </c>
      <c r="L41" s="179">
        <v>1444</v>
      </c>
      <c r="M41" s="179">
        <v>53</v>
      </c>
      <c r="N41" s="179">
        <v>1523.5</v>
      </c>
    </row>
    <row r="42" spans="2:14" ht="25.5" customHeight="1" hidden="1" thickBot="1">
      <c r="B42" s="193" t="s">
        <v>290</v>
      </c>
      <c r="C42" s="179">
        <f t="shared" si="5"/>
        <v>400</v>
      </c>
      <c r="D42" s="179">
        <v>54</v>
      </c>
      <c r="E42" s="179">
        <v>27</v>
      </c>
      <c r="F42" s="179">
        <v>45</v>
      </c>
      <c r="G42" s="179">
        <v>20</v>
      </c>
      <c r="H42" s="179">
        <v>27</v>
      </c>
      <c r="I42" s="333">
        <v>0</v>
      </c>
      <c r="J42" s="179">
        <v>44</v>
      </c>
      <c r="K42" s="234">
        <f t="shared" si="6"/>
        <v>183</v>
      </c>
      <c r="L42" s="179">
        <v>1249</v>
      </c>
      <c r="M42" s="179">
        <v>73</v>
      </c>
      <c r="N42" s="179">
        <v>714</v>
      </c>
    </row>
    <row r="43" spans="2:14" ht="25.5" customHeight="1" hidden="1" thickBot="1">
      <c r="B43" s="193" t="s">
        <v>77</v>
      </c>
      <c r="C43" s="179">
        <f t="shared" si="5"/>
        <v>303</v>
      </c>
      <c r="D43" s="179">
        <v>61</v>
      </c>
      <c r="E43" s="179">
        <v>30</v>
      </c>
      <c r="F43" s="179">
        <v>37</v>
      </c>
      <c r="G43" s="179">
        <v>10</v>
      </c>
      <c r="H43" s="179">
        <v>19</v>
      </c>
      <c r="I43" s="333">
        <v>0</v>
      </c>
      <c r="J43" s="179">
        <v>52</v>
      </c>
      <c r="K43" s="234">
        <f t="shared" si="6"/>
        <v>94</v>
      </c>
      <c r="L43" s="179">
        <v>1184</v>
      </c>
      <c r="M43" s="179">
        <v>34</v>
      </c>
      <c r="N43" s="179">
        <v>365</v>
      </c>
    </row>
    <row r="44" spans="2:14" ht="25.5" customHeight="1" hidden="1" thickBot="1">
      <c r="B44" s="193" t="s">
        <v>78</v>
      </c>
      <c r="C44" s="179">
        <f t="shared" si="5"/>
        <v>284</v>
      </c>
      <c r="D44" s="179">
        <v>52</v>
      </c>
      <c r="E44" s="179">
        <v>33</v>
      </c>
      <c r="F44" s="179">
        <v>42</v>
      </c>
      <c r="G44" s="179">
        <v>12</v>
      </c>
      <c r="H44" s="179">
        <v>47</v>
      </c>
      <c r="I44" s="333">
        <v>0</v>
      </c>
      <c r="J44" s="179">
        <v>51</v>
      </c>
      <c r="K44" s="234">
        <f t="shared" si="6"/>
        <v>47</v>
      </c>
      <c r="L44" s="179">
        <v>3494</v>
      </c>
      <c r="M44" s="179">
        <v>70</v>
      </c>
      <c r="N44" s="179">
        <v>1059</v>
      </c>
    </row>
    <row r="45" spans="2:14" ht="25.5" customHeight="1" hidden="1">
      <c r="B45" s="193" t="s">
        <v>79</v>
      </c>
      <c r="C45" s="179">
        <f t="shared" si="5"/>
        <v>299</v>
      </c>
      <c r="D45" s="179">
        <v>104</v>
      </c>
      <c r="E45" s="179">
        <v>37</v>
      </c>
      <c r="F45" s="179">
        <v>42</v>
      </c>
      <c r="G45" s="179">
        <v>10</v>
      </c>
      <c r="H45" s="179">
        <v>37</v>
      </c>
      <c r="I45" s="234">
        <v>0</v>
      </c>
      <c r="J45" s="179">
        <v>45</v>
      </c>
      <c r="K45" s="234">
        <f t="shared" si="6"/>
        <v>24</v>
      </c>
      <c r="L45" s="179">
        <v>6717</v>
      </c>
      <c r="M45" s="179">
        <v>58</v>
      </c>
      <c r="N45" s="179">
        <v>818</v>
      </c>
    </row>
    <row r="46" spans="2:14" ht="25.5" customHeight="1" hidden="1">
      <c r="B46" s="193" t="s">
        <v>13</v>
      </c>
      <c r="C46" s="179">
        <v>261</v>
      </c>
      <c r="D46" s="179">
        <v>76</v>
      </c>
      <c r="E46" s="179">
        <v>34</v>
      </c>
      <c r="F46" s="179">
        <v>50</v>
      </c>
      <c r="G46" s="179">
        <v>14</v>
      </c>
      <c r="H46" s="179">
        <v>52</v>
      </c>
      <c r="I46" s="234">
        <v>0</v>
      </c>
      <c r="J46" s="179">
        <v>35</v>
      </c>
      <c r="K46" s="234">
        <f t="shared" si="6"/>
        <v>12</v>
      </c>
      <c r="L46" s="179">
        <v>5089</v>
      </c>
      <c r="M46" s="179">
        <v>47</v>
      </c>
      <c r="N46" s="179">
        <v>672</v>
      </c>
    </row>
    <row r="47" spans="2:14" ht="25.5" customHeight="1" hidden="1">
      <c r="B47" s="193" t="s">
        <v>80</v>
      </c>
      <c r="C47" s="179">
        <v>232</v>
      </c>
      <c r="D47" s="179">
        <v>62</v>
      </c>
      <c r="E47" s="179">
        <v>47</v>
      </c>
      <c r="F47" s="179">
        <v>32</v>
      </c>
      <c r="G47" s="179">
        <v>12</v>
      </c>
      <c r="H47" s="179">
        <v>38</v>
      </c>
      <c r="I47" s="234">
        <v>0</v>
      </c>
      <c r="J47" s="179">
        <v>41</v>
      </c>
      <c r="K47" s="234">
        <f t="shared" si="6"/>
        <v>6</v>
      </c>
      <c r="L47" s="179">
        <v>7543</v>
      </c>
      <c r="M47" s="179">
        <v>67</v>
      </c>
      <c r="N47" s="179">
        <v>520</v>
      </c>
    </row>
    <row r="48" spans="2:14" ht="25.5" customHeight="1" hidden="1">
      <c r="B48" s="193" t="s">
        <v>81</v>
      </c>
      <c r="C48" s="179">
        <f>SUM(D48:K48)</f>
        <v>289</v>
      </c>
      <c r="D48" s="179">
        <v>90</v>
      </c>
      <c r="E48" s="179">
        <v>51</v>
      </c>
      <c r="F48" s="179">
        <v>62</v>
      </c>
      <c r="G48" s="179">
        <v>7</v>
      </c>
      <c r="H48" s="179">
        <v>40</v>
      </c>
      <c r="I48" s="234">
        <v>0</v>
      </c>
      <c r="J48" s="179">
        <v>39</v>
      </c>
      <c r="K48" s="234">
        <v>0</v>
      </c>
      <c r="L48" s="179">
        <v>6610</v>
      </c>
      <c r="M48" s="179">
        <v>38</v>
      </c>
      <c r="N48" s="179">
        <v>423</v>
      </c>
    </row>
    <row r="49" spans="2:14" ht="25.5" customHeight="1" hidden="1">
      <c r="B49" s="193" t="s">
        <v>82</v>
      </c>
      <c r="C49" s="179">
        <f>SUM(D49:K49)</f>
        <v>293</v>
      </c>
      <c r="D49" s="179">
        <v>83</v>
      </c>
      <c r="E49" s="179">
        <v>44</v>
      </c>
      <c r="F49" s="179">
        <v>58</v>
      </c>
      <c r="G49" s="179">
        <v>9</v>
      </c>
      <c r="H49" s="179">
        <v>48</v>
      </c>
      <c r="I49" s="234">
        <v>0</v>
      </c>
      <c r="J49" s="179">
        <v>51</v>
      </c>
      <c r="K49" s="234">
        <v>0</v>
      </c>
      <c r="L49" s="179">
        <v>4768</v>
      </c>
      <c r="M49" s="179">
        <v>52</v>
      </c>
      <c r="N49" s="179">
        <v>298</v>
      </c>
    </row>
    <row r="50" spans="2:14" ht="25.5" customHeight="1" hidden="1">
      <c r="B50" s="193" t="s">
        <v>83</v>
      </c>
      <c r="C50" s="179">
        <f>SUM(D50:K50)</f>
        <v>243</v>
      </c>
      <c r="D50" s="179">
        <v>76</v>
      </c>
      <c r="E50" s="179">
        <v>42</v>
      </c>
      <c r="F50" s="179">
        <v>45</v>
      </c>
      <c r="G50" s="179">
        <v>11</v>
      </c>
      <c r="H50" s="179">
        <v>41</v>
      </c>
      <c r="I50" s="234">
        <v>0</v>
      </c>
      <c r="J50" s="179">
        <v>28</v>
      </c>
      <c r="K50" s="234">
        <v>0</v>
      </c>
      <c r="L50" s="179">
        <v>2373</v>
      </c>
      <c r="M50" s="179">
        <v>42</v>
      </c>
      <c r="N50" s="179">
        <v>133</v>
      </c>
    </row>
    <row r="51" spans="2:14" ht="25.5" customHeight="1" hidden="1">
      <c r="B51" s="282" t="s">
        <v>519</v>
      </c>
      <c r="C51" s="179">
        <f aca="true" t="shared" si="7" ref="C51:N51">SUM(C52:C63)</f>
        <v>3177</v>
      </c>
      <c r="D51" s="179">
        <f t="shared" si="7"/>
        <v>694</v>
      </c>
      <c r="E51" s="179">
        <f t="shared" si="7"/>
        <v>562</v>
      </c>
      <c r="F51" s="179">
        <f t="shared" si="7"/>
        <v>627</v>
      </c>
      <c r="G51" s="179">
        <f t="shared" si="7"/>
        <v>189</v>
      </c>
      <c r="H51" s="179">
        <f t="shared" si="7"/>
        <v>559</v>
      </c>
      <c r="I51" s="234">
        <f t="shared" si="7"/>
        <v>0</v>
      </c>
      <c r="J51" s="179">
        <f t="shared" si="7"/>
        <v>541</v>
      </c>
      <c r="K51" s="232">
        <f t="shared" si="7"/>
        <v>5</v>
      </c>
      <c r="L51" s="179">
        <f t="shared" si="7"/>
        <v>41991</v>
      </c>
      <c r="M51" s="179">
        <f t="shared" si="7"/>
        <v>349</v>
      </c>
      <c r="N51" s="179">
        <f t="shared" si="7"/>
        <v>8834</v>
      </c>
    </row>
    <row r="52" spans="2:14" ht="25.5" customHeight="1" hidden="1">
      <c r="B52" s="193" t="s">
        <v>520</v>
      </c>
      <c r="C52" s="179">
        <f aca="true" t="shared" si="8" ref="C52:C57">SUM(D52:K52)</f>
        <v>219</v>
      </c>
      <c r="D52" s="179">
        <v>52</v>
      </c>
      <c r="E52" s="179">
        <v>28</v>
      </c>
      <c r="F52" s="179">
        <v>52</v>
      </c>
      <c r="G52" s="179">
        <v>9</v>
      </c>
      <c r="H52" s="179">
        <v>40</v>
      </c>
      <c r="I52" s="234">
        <v>0</v>
      </c>
      <c r="J52" s="179">
        <v>38</v>
      </c>
      <c r="K52" s="234">
        <v>0</v>
      </c>
      <c r="L52" s="179">
        <v>919</v>
      </c>
      <c r="M52" s="179">
        <v>11</v>
      </c>
      <c r="N52" s="179">
        <v>243</v>
      </c>
    </row>
    <row r="53" spans="2:14" ht="25.5" customHeight="1" hidden="1">
      <c r="B53" s="193" t="s">
        <v>86</v>
      </c>
      <c r="C53" s="179">
        <f t="shared" si="8"/>
        <v>156</v>
      </c>
      <c r="D53" s="179">
        <v>31</v>
      </c>
      <c r="E53" s="179">
        <v>20</v>
      </c>
      <c r="F53" s="179">
        <v>31</v>
      </c>
      <c r="G53" s="179">
        <v>11</v>
      </c>
      <c r="H53" s="179">
        <v>32</v>
      </c>
      <c r="I53" s="234">
        <v>0</v>
      </c>
      <c r="J53" s="179">
        <v>30</v>
      </c>
      <c r="K53" s="232">
        <v>1</v>
      </c>
      <c r="L53" s="179">
        <v>952</v>
      </c>
      <c r="M53" s="179">
        <v>16</v>
      </c>
      <c r="N53" s="179">
        <v>268</v>
      </c>
    </row>
    <row r="54" spans="2:14" ht="25.5" customHeight="1" hidden="1">
      <c r="B54" s="193" t="s">
        <v>87</v>
      </c>
      <c r="C54" s="179">
        <f t="shared" si="8"/>
        <v>194</v>
      </c>
      <c r="D54" s="179">
        <v>44</v>
      </c>
      <c r="E54" s="179">
        <v>20</v>
      </c>
      <c r="F54" s="179">
        <v>49</v>
      </c>
      <c r="G54" s="179">
        <v>8</v>
      </c>
      <c r="H54" s="179">
        <v>36</v>
      </c>
      <c r="I54" s="234">
        <v>0</v>
      </c>
      <c r="J54" s="179">
        <v>37</v>
      </c>
      <c r="K54" s="234">
        <v>0</v>
      </c>
      <c r="L54" s="179">
        <v>1090</v>
      </c>
      <c r="M54" s="179">
        <v>31</v>
      </c>
      <c r="N54" s="179">
        <v>753</v>
      </c>
    </row>
    <row r="55" spans="2:14" ht="25.5" customHeight="1" hidden="1">
      <c r="B55" s="193" t="s">
        <v>290</v>
      </c>
      <c r="C55" s="179">
        <f t="shared" si="8"/>
        <v>261</v>
      </c>
      <c r="D55" s="179">
        <v>51</v>
      </c>
      <c r="E55" s="179">
        <v>48</v>
      </c>
      <c r="F55" s="179">
        <v>57</v>
      </c>
      <c r="G55" s="179">
        <v>14</v>
      </c>
      <c r="H55" s="179">
        <v>46</v>
      </c>
      <c r="I55" s="234">
        <v>0</v>
      </c>
      <c r="J55" s="179">
        <v>45</v>
      </c>
      <c r="K55" s="234">
        <v>0</v>
      </c>
      <c r="L55" s="179">
        <v>2005</v>
      </c>
      <c r="M55" s="179">
        <v>38</v>
      </c>
      <c r="N55" s="179">
        <v>403</v>
      </c>
    </row>
    <row r="56" spans="2:14" ht="25.5" customHeight="1" hidden="1">
      <c r="B56" s="193" t="s">
        <v>77</v>
      </c>
      <c r="C56" s="179">
        <f t="shared" si="8"/>
        <v>247</v>
      </c>
      <c r="D56" s="179">
        <v>40</v>
      </c>
      <c r="E56" s="179">
        <v>31</v>
      </c>
      <c r="F56" s="179">
        <v>58</v>
      </c>
      <c r="G56" s="179">
        <v>20</v>
      </c>
      <c r="H56" s="179">
        <v>47</v>
      </c>
      <c r="I56" s="234">
        <v>0</v>
      </c>
      <c r="J56" s="179">
        <v>51</v>
      </c>
      <c r="K56" s="234">
        <v>0</v>
      </c>
      <c r="L56" s="179">
        <v>2242</v>
      </c>
      <c r="M56" s="179">
        <v>25</v>
      </c>
      <c r="N56" s="179">
        <v>184</v>
      </c>
    </row>
    <row r="57" spans="2:14" ht="25.5" customHeight="1" hidden="1">
      <c r="B57" s="193" t="s">
        <v>78</v>
      </c>
      <c r="C57" s="179">
        <f t="shared" si="8"/>
        <v>281</v>
      </c>
      <c r="D57" s="179">
        <v>64</v>
      </c>
      <c r="E57" s="179">
        <v>43</v>
      </c>
      <c r="F57" s="179">
        <v>50</v>
      </c>
      <c r="G57" s="179">
        <v>24</v>
      </c>
      <c r="H57" s="179">
        <v>44</v>
      </c>
      <c r="I57" s="234">
        <v>0</v>
      </c>
      <c r="J57" s="179">
        <v>56</v>
      </c>
      <c r="K57" s="234">
        <v>0</v>
      </c>
      <c r="L57" s="179">
        <v>4643</v>
      </c>
      <c r="M57" s="179">
        <v>29</v>
      </c>
      <c r="N57" s="179">
        <v>451</v>
      </c>
    </row>
    <row r="58" spans="2:14" ht="25.5" customHeight="1" hidden="1">
      <c r="B58" s="193" t="s">
        <v>79</v>
      </c>
      <c r="C58" s="179">
        <v>358</v>
      </c>
      <c r="D58" s="179">
        <v>107</v>
      </c>
      <c r="E58" s="179">
        <v>57</v>
      </c>
      <c r="F58" s="179">
        <v>60</v>
      </c>
      <c r="G58" s="179">
        <v>18</v>
      </c>
      <c r="H58" s="179">
        <v>71</v>
      </c>
      <c r="I58" s="234">
        <v>0</v>
      </c>
      <c r="J58" s="179">
        <v>45</v>
      </c>
      <c r="K58" s="234">
        <v>0</v>
      </c>
      <c r="L58" s="179">
        <v>3339</v>
      </c>
      <c r="M58" s="179">
        <v>26</v>
      </c>
      <c r="N58" s="179">
        <v>898</v>
      </c>
    </row>
    <row r="59" spans="2:14" ht="25.5" customHeight="1" hidden="1">
      <c r="B59" s="193" t="s">
        <v>13</v>
      </c>
      <c r="C59" s="179">
        <v>303</v>
      </c>
      <c r="D59" s="234">
        <v>69</v>
      </c>
      <c r="E59" s="234">
        <v>64</v>
      </c>
      <c r="F59" s="234">
        <v>52</v>
      </c>
      <c r="G59" s="234">
        <v>13</v>
      </c>
      <c r="H59" s="234">
        <v>65</v>
      </c>
      <c r="I59" s="234">
        <v>0</v>
      </c>
      <c r="J59" s="234">
        <v>40</v>
      </c>
      <c r="K59" s="234">
        <v>0</v>
      </c>
      <c r="L59" s="179">
        <v>4853</v>
      </c>
      <c r="M59" s="179">
        <v>37</v>
      </c>
      <c r="N59" s="179">
        <v>1780</v>
      </c>
    </row>
    <row r="60" spans="2:14" ht="25.5" customHeight="1" hidden="1">
      <c r="B60" s="193" t="s">
        <v>80</v>
      </c>
      <c r="C60" s="185">
        <v>253</v>
      </c>
      <c r="D60" s="234">
        <v>76</v>
      </c>
      <c r="E60" s="234">
        <v>51</v>
      </c>
      <c r="F60" s="234">
        <v>35</v>
      </c>
      <c r="G60" s="234">
        <v>15</v>
      </c>
      <c r="H60" s="234">
        <v>38</v>
      </c>
      <c r="I60" s="234">
        <v>0</v>
      </c>
      <c r="J60" s="234">
        <v>38</v>
      </c>
      <c r="K60" s="234">
        <v>0</v>
      </c>
      <c r="L60" s="179">
        <v>9050</v>
      </c>
      <c r="M60" s="179">
        <v>43</v>
      </c>
      <c r="N60" s="179">
        <v>1275</v>
      </c>
    </row>
    <row r="61" spans="2:14" ht="25.5" customHeight="1" hidden="1">
      <c r="B61" s="193" t="s">
        <v>81</v>
      </c>
      <c r="C61" s="185">
        <v>290</v>
      </c>
      <c r="D61" s="234">
        <v>42</v>
      </c>
      <c r="E61" s="234">
        <v>60</v>
      </c>
      <c r="F61" s="234">
        <v>65</v>
      </c>
      <c r="G61" s="234">
        <v>27</v>
      </c>
      <c r="H61" s="234">
        <v>40</v>
      </c>
      <c r="I61" s="234">
        <v>0</v>
      </c>
      <c r="J61" s="234">
        <v>53</v>
      </c>
      <c r="K61" s="234">
        <v>3</v>
      </c>
      <c r="L61" s="179">
        <v>6489</v>
      </c>
      <c r="M61" s="179">
        <v>35</v>
      </c>
      <c r="N61" s="179">
        <v>665</v>
      </c>
    </row>
    <row r="62" spans="2:14" ht="25.5" customHeight="1" hidden="1">
      <c r="B62" s="193" t="s">
        <v>82</v>
      </c>
      <c r="C62" s="185">
        <v>347</v>
      </c>
      <c r="D62" s="234">
        <v>75</v>
      </c>
      <c r="E62" s="234">
        <v>84</v>
      </c>
      <c r="F62" s="234">
        <v>66</v>
      </c>
      <c r="G62" s="234">
        <v>9</v>
      </c>
      <c r="H62" s="234">
        <v>45</v>
      </c>
      <c r="I62" s="234">
        <v>0</v>
      </c>
      <c r="J62" s="234">
        <v>67</v>
      </c>
      <c r="K62" s="234">
        <v>1</v>
      </c>
      <c r="L62" s="179">
        <v>2091</v>
      </c>
      <c r="M62" s="179">
        <v>29</v>
      </c>
      <c r="N62" s="179">
        <v>1046</v>
      </c>
    </row>
    <row r="63" spans="2:14" ht="25.5" customHeight="1" hidden="1">
      <c r="B63" s="193" t="s">
        <v>83</v>
      </c>
      <c r="C63" s="179">
        <f>SUM(D63:K63)</f>
        <v>268</v>
      </c>
      <c r="D63" s="234">
        <v>43</v>
      </c>
      <c r="E63" s="234">
        <v>56</v>
      </c>
      <c r="F63" s="234">
        <v>52</v>
      </c>
      <c r="G63" s="234">
        <v>21</v>
      </c>
      <c r="H63" s="234">
        <v>55</v>
      </c>
      <c r="I63" s="234">
        <v>0</v>
      </c>
      <c r="J63" s="234">
        <v>41</v>
      </c>
      <c r="K63" s="234">
        <v>0</v>
      </c>
      <c r="L63" s="179">
        <v>4318</v>
      </c>
      <c r="M63" s="179">
        <v>29</v>
      </c>
      <c r="N63" s="179">
        <v>868</v>
      </c>
    </row>
    <row r="64" spans="2:15" ht="25.5" customHeight="1" hidden="1">
      <c r="B64" s="282" t="s">
        <v>428</v>
      </c>
      <c r="C64" s="179">
        <f aca="true" t="shared" si="9" ref="C64:N64">SUM(C65:C76)</f>
        <v>3524</v>
      </c>
      <c r="D64" s="234">
        <f t="shared" si="9"/>
        <v>779</v>
      </c>
      <c r="E64" s="179">
        <f t="shared" si="9"/>
        <v>650</v>
      </c>
      <c r="F64" s="234">
        <f t="shared" si="9"/>
        <v>702</v>
      </c>
      <c r="G64" s="179">
        <f t="shared" si="9"/>
        <v>205</v>
      </c>
      <c r="H64" s="234">
        <f t="shared" si="9"/>
        <v>607</v>
      </c>
      <c r="I64" s="179">
        <f t="shared" si="9"/>
        <v>1</v>
      </c>
      <c r="J64" s="234">
        <f t="shared" si="9"/>
        <v>575</v>
      </c>
      <c r="K64" s="179">
        <f t="shared" si="9"/>
        <v>5</v>
      </c>
      <c r="L64" s="234">
        <f t="shared" si="9"/>
        <v>48776</v>
      </c>
      <c r="M64" s="179">
        <f t="shared" si="9"/>
        <v>550</v>
      </c>
      <c r="N64" s="234">
        <f t="shared" si="9"/>
        <v>12104</v>
      </c>
      <c r="O64" s="190"/>
    </row>
    <row r="65" spans="2:14" ht="25.5" customHeight="1" hidden="1">
      <c r="B65" s="193" t="s">
        <v>520</v>
      </c>
      <c r="C65" s="179">
        <f aca="true" t="shared" si="10" ref="C65:C70">SUM(D65:K65)</f>
        <v>270</v>
      </c>
      <c r="D65" s="234">
        <v>56</v>
      </c>
      <c r="E65" s="234">
        <v>54</v>
      </c>
      <c r="F65" s="234">
        <v>53</v>
      </c>
      <c r="G65" s="234">
        <v>16</v>
      </c>
      <c r="H65" s="234">
        <v>55</v>
      </c>
      <c r="I65" s="234">
        <v>0</v>
      </c>
      <c r="J65" s="234">
        <v>36</v>
      </c>
      <c r="K65" s="234">
        <v>0</v>
      </c>
      <c r="L65" s="179">
        <v>851</v>
      </c>
      <c r="M65" s="179">
        <v>48</v>
      </c>
      <c r="N65" s="179">
        <v>1561</v>
      </c>
    </row>
    <row r="66" spans="2:14" ht="25.5" customHeight="1" hidden="1">
      <c r="B66" s="193" t="s">
        <v>86</v>
      </c>
      <c r="C66" s="185">
        <f t="shared" si="10"/>
        <v>184</v>
      </c>
      <c r="D66" s="234">
        <v>32</v>
      </c>
      <c r="E66" s="234">
        <v>19</v>
      </c>
      <c r="F66" s="234">
        <v>47</v>
      </c>
      <c r="G66" s="234">
        <v>9</v>
      </c>
      <c r="H66" s="234">
        <v>32</v>
      </c>
      <c r="I66" s="234">
        <v>0</v>
      </c>
      <c r="J66" s="234">
        <v>45</v>
      </c>
      <c r="K66" s="234">
        <v>0</v>
      </c>
      <c r="L66" s="179">
        <v>694</v>
      </c>
      <c r="M66" s="179">
        <v>21</v>
      </c>
      <c r="N66" s="179">
        <v>818</v>
      </c>
    </row>
    <row r="67" spans="2:14" ht="25.5" customHeight="1" hidden="1">
      <c r="B67" s="193" t="s">
        <v>87</v>
      </c>
      <c r="C67" s="185">
        <f t="shared" si="10"/>
        <v>296</v>
      </c>
      <c r="D67" s="234">
        <v>66</v>
      </c>
      <c r="E67" s="234">
        <v>42</v>
      </c>
      <c r="F67" s="234">
        <v>68</v>
      </c>
      <c r="G67" s="234">
        <v>19</v>
      </c>
      <c r="H67" s="234">
        <v>52</v>
      </c>
      <c r="I67" s="234">
        <v>0</v>
      </c>
      <c r="J67" s="234">
        <v>47</v>
      </c>
      <c r="K67" s="234">
        <v>2</v>
      </c>
      <c r="L67" s="179">
        <v>1815</v>
      </c>
      <c r="M67" s="179">
        <v>39</v>
      </c>
      <c r="N67" s="179">
        <v>486</v>
      </c>
    </row>
    <row r="68" spans="2:14" ht="25.5" customHeight="1" hidden="1">
      <c r="B68" s="193" t="s">
        <v>290</v>
      </c>
      <c r="C68" s="179">
        <f t="shared" si="10"/>
        <v>286</v>
      </c>
      <c r="D68" s="234">
        <v>58</v>
      </c>
      <c r="E68" s="234">
        <v>34</v>
      </c>
      <c r="F68" s="234">
        <v>77</v>
      </c>
      <c r="G68" s="234">
        <v>19</v>
      </c>
      <c r="H68" s="234">
        <v>47</v>
      </c>
      <c r="I68" s="234">
        <v>0</v>
      </c>
      <c r="J68" s="234">
        <v>50</v>
      </c>
      <c r="K68" s="234">
        <v>1</v>
      </c>
      <c r="L68" s="179">
        <v>1802</v>
      </c>
      <c r="M68" s="179">
        <v>20</v>
      </c>
      <c r="N68" s="179">
        <v>743</v>
      </c>
    </row>
    <row r="69" spans="2:14" ht="25.5" customHeight="1" hidden="1">
      <c r="B69" s="193" t="s">
        <v>77</v>
      </c>
      <c r="C69" s="179">
        <f t="shared" si="10"/>
        <v>284</v>
      </c>
      <c r="D69" s="234">
        <v>58</v>
      </c>
      <c r="E69" s="234">
        <v>48</v>
      </c>
      <c r="F69" s="234">
        <v>61</v>
      </c>
      <c r="G69" s="234">
        <v>15</v>
      </c>
      <c r="H69" s="234">
        <v>43</v>
      </c>
      <c r="I69" s="234">
        <v>0</v>
      </c>
      <c r="J69" s="234">
        <v>58</v>
      </c>
      <c r="K69" s="234">
        <v>1</v>
      </c>
      <c r="L69" s="179">
        <v>6178</v>
      </c>
      <c r="M69" s="179">
        <v>44</v>
      </c>
      <c r="N69" s="179">
        <v>946</v>
      </c>
    </row>
    <row r="70" spans="2:14" ht="25.5" customHeight="1" hidden="1">
      <c r="B70" s="193" t="s">
        <v>78</v>
      </c>
      <c r="C70" s="179">
        <f t="shared" si="10"/>
        <v>322</v>
      </c>
      <c r="D70" s="234">
        <v>60</v>
      </c>
      <c r="E70" s="234">
        <v>61</v>
      </c>
      <c r="F70" s="234">
        <v>57</v>
      </c>
      <c r="G70" s="234">
        <v>14</v>
      </c>
      <c r="H70" s="234">
        <v>70</v>
      </c>
      <c r="I70" s="234">
        <v>1</v>
      </c>
      <c r="J70" s="234">
        <v>59</v>
      </c>
      <c r="K70" s="234">
        <v>0</v>
      </c>
      <c r="L70" s="179">
        <v>5840</v>
      </c>
      <c r="M70" s="179">
        <v>35</v>
      </c>
      <c r="N70" s="179">
        <v>1282</v>
      </c>
    </row>
    <row r="71" spans="2:14" ht="25.5" customHeight="1" hidden="1">
      <c r="B71" s="193" t="s">
        <v>79</v>
      </c>
      <c r="C71" s="179">
        <f>SUM(D71:J71)</f>
        <v>390</v>
      </c>
      <c r="D71" s="234">
        <v>110</v>
      </c>
      <c r="E71" s="234">
        <v>73</v>
      </c>
      <c r="F71" s="234">
        <v>47</v>
      </c>
      <c r="G71" s="234">
        <v>21</v>
      </c>
      <c r="H71" s="234">
        <v>67</v>
      </c>
      <c r="I71" s="234">
        <v>0</v>
      </c>
      <c r="J71" s="234">
        <v>72</v>
      </c>
      <c r="K71" s="234">
        <v>0</v>
      </c>
      <c r="L71" s="179">
        <v>4675</v>
      </c>
      <c r="M71" s="179">
        <v>56</v>
      </c>
      <c r="N71" s="179">
        <v>1255</v>
      </c>
    </row>
    <row r="72" spans="2:14" ht="25.5" customHeight="1" hidden="1">
      <c r="B72" s="193" t="s">
        <v>13</v>
      </c>
      <c r="C72" s="179">
        <f>SUM(D72:J72)</f>
        <v>360</v>
      </c>
      <c r="D72" s="234">
        <v>87</v>
      </c>
      <c r="E72" s="234">
        <v>72</v>
      </c>
      <c r="F72" s="234">
        <v>57</v>
      </c>
      <c r="G72" s="234">
        <v>27</v>
      </c>
      <c r="H72" s="234">
        <v>57</v>
      </c>
      <c r="I72" s="234">
        <v>0</v>
      </c>
      <c r="J72" s="234">
        <v>60</v>
      </c>
      <c r="K72" s="234">
        <v>0</v>
      </c>
      <c r="L72" s="179">
        <v>5207</v>
      </c>
      <c r="M72" s="179">
        <v>53</v>
      </c>
      <c r="N72" s="179">
        <v>1799</v>
      </c>
    </row>
    <row r="73" spans="2:14" ht="25.5" customHeight="1" hidden="1">
      <c r="B73" s="193" t="s">
        <v>80</v>
      </c>
      <c r="C73" s="179">
        <f>SUM(D73:K73)</f>
        <v>278</v>
      </c>
      <c r="D73" s="234">
        <v>53</v>
      </c>
      <c r="E73" s="234">
        <v>72</v>
      </c>
      <c r="F73" s="234">
        <v>48</v>
      </c>
      <c r="G73" s="234">
        <v>18</v>
      </c>
      <c r="H73" s="234">
        <v>48</v>
      </c>
      <c r="I73" s="234">
        <v>0</v>
      </c>
      <c r="J73" s="234">
        <v>39</v>
      </c>
      <c r="K73" s="234">
        <v>0</v>
      </c>
      <c r="L73" s="179">
        <v>6806</v>
      </c>
      <c r="M73" s="179">
        <v>62</v>
      </c>
      <c r="N73" s="179">
        <v>901</v>
      </c>
    </row>
    <row r="74" spans="2:14" ht="25.5" customHeight="1" hidden="1">
      <c r="B74" s="193" t="s">
        <v>81</v>
      </c>
      <c r="C74" s="179">
        <f>SUM(D74:K74)</f>
        <v>288</v>
      </c>
      <c r="D74" s="234">
        <v>73</v>
      </c>
      <c r="E74" s="234">
        <v>69</v>
      </c>
      <c r="F74" s="234">
        <v>52</v>
      </c>
      <c r="G74" s="234">
        <v>18</v>
      </c>
      <c r="H74" s="234">
        <v>40</v>
      </c>
      <c r="I74" s="234">
        <v>0</v>
      </c>
      <c r="J74" s="234">
        <v>36</v>
      </c>
      <c r="K74" s="234">
        <v>0</v>
      </c>
      <c r="L74" s="179">
        <v>5232</v>
      </c>
      <c r="M74" s="179">
        <v>55</v>
      </c>
      <c r="N74" s="179">
        <v>456</v>
      </c>
    </row>
    <row r="75" spans="2:14" ht="25.5" customHeight="1" hidden="1">
      <c r="B75" s="193" t="s">
        <v>82</v>
      </c>
      <c r="C75" s="179">
        <f>SUM(D75:K75)</f>
        <v>313</v>
      </c>
      <c r="D75" s="234">
        <v>80</v>
      </c>
      <c r="E75" s="234">
        <v>55</v>
      </c>
      <c r="F75" s="234">
        <v>70</v>
      </c>
      <c r="G75" s="234">
        <v>18</v>
      </c>
      <c r="H75" s="234">
        <v>46</v>
      </c>
      <c r="I75" s="234">
        <v>0</v>
      </c>
      <c r="J75" s="234">
        <v>43</v>
      </c>
      <c r="K75" s="234">
        <v>1</v>
      </c>
      <c r="L75" s="179">
        <v>3791</v>
      </c>
      <c r="M75" s="179">
        <v>78</v>
      </c>
      <c r="N75" s="179">
        <v>1672</v>
      </c>
    </row>
    <row r="76" spans="2:14" ht="25.5" customHeight="1" hidden="1">
      <c r="B76" s="193" t="s">
        <v>83</v>
      </c>
      <c r="C76" s="179">
        <v>253</v>
      </c>
      <c r="D76" s="234">
        <v>46</v>
      </c>
      <c r="E76" s="234">
        <v>51</v>
      </c>
      <c r="F76" s="234">
        <v>65</v>
      </c>
      <c r="G76" s="234">
        <v>11</v>
      </c>
      <c r="H76" s="234">
        <v>50</v>
      </c>
      <c r="I76" s="234">
        <v>0</v>
      </c>
      <c r="J76" s="234">
        <v>30</v>
      </c>
      <c r="K76" s="234">
        <v>0</v>
      </c>
      <c r="L76" s="179">
        <v>5885</v>
      </c>
      <c r="M76" s="179">
        <v>39</v>
      </c>
      <c r="N76" s="179">
        <v>185</v>
      </c>
    </row>
    <row r="77" spans="2:14" ht="25.5" customHeight="1" hidden="1">
      <c r="B77" s="282" t="s">
        <v>429</v>
      </c>
      <c r="C77" s="179">
        <f aca="true" t="shared" si="11" ref="C77:H77">SUM(C78:C89)</f>
        <v>3747</v>
      </c>
      <c r="D77" s="179">
        <f t="shared" si="11"/>
        <v>873</v>
      </c>
      <c r="E77" s="179">
        <f t="shared" si="11"/>
        <v>855</v>
      </c>
      <c r="F77" s="179">
        <f t="shared" si="11"/>
        <v>695</v>
      </c>
      <c r="G77" s="179">
        <f t="shared" si="11"/>
        <v>255</v>
      </c>
      <c r="H77" s="179">
        <f t="shared" si="11"/>
        <v>520</v>
      </c>
      <c r="I77" s="234">
        <v>0</v>
      </c>
      <c r="J77" s="179">
        <f>SUM(J78:J89)</f>
        <v>546</v>
      </c>
      <c r="K77" s="179">
        <f>SUM(K78:K89)</f>
        <v>3</v>
      </c>
      <c r="L77" s="179">
        <f>SUM(L78:L89)</f>
        <v>31381</v>
      </c>
      <c r="M77" s="179">
        <f>SUM(M78:M89)</f>
        <v>549</v>
      </c>
      <c r="N77" s="179">
        <f>SUM(N78:N89)</f>
        <v>15367.5</v>
      </c>
    </row>
    <row r="78" spans="2:14" ht="25.5" customHeight="1" hidden="1">
      <c r="B78" s="193" t="s">
        <v>520</v>
      </c>
      <c r="C78" s="179">
        <v>255</v>
      </c>
      <c r="D78" s="234">
        <v>45</v>
      </c>
      <c r="E78" s="234">
        <v>39</v>
      </c>
      <c r="F78" s="234">
        <v>59</v>
      </c>
      <c r="G78" s="234">
        <v>17</v>
      </c>
      <c r="H78" s="234">
        <v>55</v>
      </c>
      <c r="I78" s="234">
        <v>0</v>
      </c>
      <c r="J78" s="234">
        <v>40</v>
      </c>
      <c r="K78" s="234">
        <v>0</v>
      </c>
      <c r="L78" s="179">
        <v>739</v>
      </c>
      <c r="M78" s="179">
        <v>6</v>
      </c>
      <c r="N78" s="179">
        <v>3872</v>
      </c>
    </row>
    <row r="79" spans="2:14" ht="25.5" customHeight="1" hidden="1">
      <c r="B79" s="193" t="s">
        <v>86</v>
      </c>
      <c r="C79" s="179">
        <v>211</v>
      </c>
      <c r="D79" s="234">
        <v>61</v>
      </c>
      <c r="E79" s="234">
        <v>52</v>
      </c>
      <c r="F79" s="234">
        <v>43</v>
      </c>
      <c r="G79" s="234">
        <v>14</v>
      </c>
      <c r="H79" s="234">
        <v>20</v>
      </c>
      <c r="I79" s="234">
        <v>0</v>
      </c>
      <c r="J79" s="234">
        <v>21</v>
      </c>
      <c r="K79" s="234">
        <v>0</v>
      </c>
      <c r="L79" s="179">
        <v>842</v>
      </c>
      <c r="M79" s="179">
        <v>36</v>
      </c>
      <c r="N79" s="179">
        <v>661</v>
      </c>
    </row>
    <row r="80" spans="2:14" ht="25.5" customHeight="1" hidden="1">
      <c r="B80" s="193" t="s">
        <v>87</v>
      </c>
      <c r="C80" s="179">
        <v>303</v>
      </c>
      <c r="D80" s="234">
        <v>64</v>
      </c>
      <c r="E80" s="234">
        <v>46</v>
      </c>
      <c r="F80" s="234">
        <v>53</v>
      </c>
      <c r="G80" s="234">
        <v>31</v>
      </c>
      <c r="H80" s="234">
        <v>52</v>
      </c>
      <c r="I80" s="234">
        <v>0</v>
      </c>
      <c r="J80" s="234">
        <v>57</v>
      </c>
      <c r="K80" s="234">
        <v>0</v>
      </c>
      <c r="L80" s="179">
        <v>1491</v>
      </c>
      <c r="M80" s="179">
        <v>47</v>
      </c>
      <c r="N80" s="179">
        <v>475</v>
      </c>
    </row>
    <row r="81" spans="2:14" ht="25.5" customHeight="1" hidden="1">
      <c r="B81" s="193" t="s">
        <v>290</v>
      </c>
      <c r="C81" s="179">
        <v>295</v>
      </c>
      <c r="D81" s="234">
        <v>74</v>
      </c>
      <c r="E81" s="234">
        <v>41</v>
      </c>
      <c r="F81" s="234">
        <v>66</v>
      </c>
      <c r="G81" s="234">
        <v>23</v>
      </c>
      <c r="H81" s="234">
        <v>43</v>
      </c>
      <c r="I81" s="234">
        <v>0</v>
      </c>
      <c r="J81" s="234">
        <v>48</v>
      </c>
      <c r="K81" s="234">
        <v>0</v>
      </c>
      <c r="L81" s="179">
        <v>3202</v>
      </c>
      <c r="M81" s="179">
        <v>43</v>
      </c>
      <c r="N81" s="179">
        <v>885</v>
      </c>
    </row>
    <row r="82" spans="2:14" ht="25.5" customHeight="1" hidden="1">
      <c r="B82" s="193" t="s">
        <v>77</v>
      </c>
      <c r="C82" s="179">
        <v>346</v>
      </c>
      <c r="D82" s="234">
        <v>66</v>
      </c>
      <c r="E82" s="234">
        <v>83</v>
      </c>
      <c r="F82" s="234">
        <v>49</v>
      </c>
      <c r="G82" s="234">
        <v>34</v>
      </c>
      <c r="H82" s="234">
        <v>54</v>
      </c>
      <c r="I82" s="234">
        <v>0</v>
      </c>
      <c r="J82" s="234">
        <v>59</v>
      </c>
      <c r="K82" s="234">
        <v>1</v>
      </c>
      <c r="L82" s="179">
        <v>3283</v>
      </c>
      <c r="M82" s="179">
        <v>51</v>
      </c>
      <c r="N82" s="179">
        <v>1242</v>
      </c>
    </row>
    <row r="83" spans="2:14" ht="25.5" customHeight="1" hidden="1">
      <c r="B83" s="193" t="s">
        <v>78</v>
      </c>
      <c r="C83" s="179">
        <v>268</v>
      </c>
      <c r="D83" s="234">
        <v>45</v>
      </c>
      <c r="E83" s="234">
        <v>78</v>
      </c>
      <c r="F83" s="234">
        <v>48</v>
      </c>
      <c r="G83" s="234">
        <v>17</v>
      </c>
      <c r="H83" s="234">
        <v>36</v>
      </c>
      <c r="I83" s="234">
        <v>0</v>
      </c>
      <c r="J83" s="234">
        <v>43</v>
      </c>
      <c r="K83" s="234">
        <v>1</v>
      </c>
      <c r="L83" s="179">
        <v>2722</v>
      </c>
      <c r="M83" s="179">
        <v>49</v>
      </c>
      <c r="N83" s="179">
        <v>888</v>
      </c>
    </row>
    <row r="84" spans="2:14" ht="25.5" customHeight="1" hidden="1">
      <c r="B84" s="193" t="s">
        <v>79</v>
      </c>
      <c r="C84" s="179">
        <v>390</v>
      </c>
      <c r="D84" s="234">
        <v>140</v>
      </c>
      <c r="E84" s="234">
        <v>66</v>
      </c>
      <c r="F84" s="234">
        <v>60</v>
      </c>
      <c r="G84" s="234">
        <v>23</v>
      </c>
      <c r="H84" s="234">
        <v>54</v>
      </c>
      <c r="I84" s="234">
        <v>0</v>
      </c>
      <c r="J84" s="234">
        <v>47</v>
      </c>
      <c r="K84" s="234">
        <v>0</v>
      </c>
      <c r="L84" s="179">
        <v>3618</v>
      </c>
      <c r="M84" s="179">
        <v>66</v>
      </c>
      <c r="N84" s="179">
        <v>678</v>
      </c>
    </row>
    <row r="85" spans="2:14" ht="25.5" customHeight="1" hidden="1">
      <c r="B85" s="193" t="s">
        <v>13</v>
      </c>
      <c r="C85" s="179">
        <v>359</v>
      </c>
      <c r="D85" s="234">
        <v>97</v>
      </c>
      <c r="E85" s="234">
        <v>90</v>
      </c>
      <c r="F85" s="234">
        <v>40</v>
      </c>
      <c r="G85" s="234">
        <v>23</v>
      </c>
      <c r="H85" s="234">
        <v>51</v>
      </c>
      <c r="I85" s="234">
        <v>0</v>
      </c>
      <c r="J85" s="234">
        <v>58</v>
      </c>
      <c r="K85" s="234">
        <v>0</v>
      </c>
      <c r="L85" s="179">
        <v>3543</v>
      </c>
      <c r="M85" s="179">
        <v>65</v>
      </c>
      <c r="N85" s="179">
        <v>2776.5</v>
      </c>
    </row>
    <row r="86" spans="2:14" ht="25.5" customHeight="1" hidden="1">
      <c r="B86" s="193" t="s">
        <v>80</v>
      </c>
      <c r="C86" s="179">
        <v>311</v>
      </c>
      <c r="D86" s="234">
        <v>64</v>
      </c>
      <c r="E86" s="234">
        <v>106</v>
      </c>
      <c r="F86" s="234">
        <v>42</v>
      </c>
      <c r="G86" s="234">
        <v>23</v>
      </c>
      <c r="H86" s="234">
        <v>31</v>
      </c>
      <c r="I86" s="234">
        <v>0</v>
      </c>
      <c r="J86" s="234">
        <v>45</v>
      </c>
      <c r="K86" s="234">
        <v>0</v>
      </c>
      <c r="L86" s="179">
        <v>2657</v>
      </c>
      <c r="M86" s="179">
        <v>65</v>
      </c>
      <c r="N86" s="179">
        <v>786</v>
      </c>
    </row>
    <row r="87" spans="2:14" ht="25.5" customHeight="1" hidden="1">
      <c r="B87" s="193" t="s">
        <v>81</v>
      </c>
      <c r="C87" s="179">
        <v>370</v>
      </c>
      <c r="D87" s="234">
        <v>67</v>
      </c>
      <c r="E87" s="234">
        <v>104</v>
      </c>
      <c r="F87" s="234">
        <v>83</v>
      </c>
      <c r="G87" s="234">
        <v>27</v>
      </c>
      <c r="H87" s="234">
        <v>39</v>
      </c>
      <c r="I87" s="234">
        <v>0</v>
      </c>
      <c r="J87" s="234">
        <v>50</v>
      </c>
      <c r="K87" s="234">
        <v>0</v>
      </c>
      <c r="L87" s="179">
        <v>3789</v>
      </c>
      <c r="M87" s="179">
        <v>31</v>
      </c>
      <c r="N87" s="179">
        <v>1397</v>
      </c>
    </row>
    <row r="88" spans="2:14" ht="25.5" customHeight="1" hidden="1">
      <c r="B88" s="193" t="s">
        <v>82</v>
      </c>
      <c r="C88" s="179">
        <v>291</v>
      </c>
      <c r="D88" s="234">
        <v>53</v>
      </c>
      <c r="E88" s="234">
        <v>90</v>
      </c>
      <c r="F88" s="234">
        <v>77</v>
      </c>
      <c r="G88" s="234">
        <v>11</v>
      </c>
      <c r="H88" s="234">
        <v>26</v>
      </c>
      <c r="I88" s="234">
        <v>0</v>
      </c>
      <c r="J88" s="234">
        <v>33</v>
      </c>
      <c r="K88" s="234">
        <v>1</v>
      </c>
      <c r="L88" s="179">
        <v>3788</v>
      </c>
      <c r="M88" s="179">
        <v>31</v>
      </c>
      <c r="N88" s="179">
        <v>1397</v>
      </c>
    </row>
    <row r="89" spans="2:14" ht="25.5" customHeight="1" hidden="1">
      <c r="B89" s="193" t="s">
        <v>83</v>
      </c>
      <c r="C89" s="179">
        <v>348</v>
      </c>
      <c r="D89" s="234">
        <v>97</v>
      </c>
      <c r="E89" s="234">
        <v>60</v>
      </c>
      <c r="F89" s="234">
        <v>75</v>
      </c>
      <c r="G89" s="234">
        <v>12</v>
      </c>
      <c r="H89" s="234">
        <v>59</v>
      </c>
      <c r="I89" s="234">
        <v>0</v>
      </c>
      <c r="J89" s="234">
        <v>45</v>
      </c>
      <c r="K89" s="234">
        <v>0</v>
      </c>
      <c r="L89" s="179">
        <v>1707</v>
      </c>
      <c r="M89" s="179">
        <v>59</v>
      </c>
      <c r="N89" s="179">
        <v>310</v>
      </c>
    </row>
    <row r="90" spans="2:14" ht="25.5" customHeight="1" hidden="1">
      <c r="B90" s="282" t="s">
        <v>498</v>
      </c>
      <c r="C90" s="179">
        <f>SUM(D90:K90)</f>
        <v>4005</v>
      </c>
      <c r="D90" s="235">
        <f aca="true" t="shared" si="12" ref="D90:N90">SUM(D91:D102)</f>
        <v>971</v>
      </c>
      <c r="E90" s="235">
        <f t="shared" si="12"/>
        <v>900</v>
      </c>
      <c r="F90" s="235">
        <f t="shared" si="12"/>
        <v>692</v>
      </c>
      <c r="G90" s="235">
        <f t="shared" si="12"/>
        <v>245</v>
      </c>
      <c r="H90" s="235">
        <f t="shared" si="12"/>
        <v>514</v>
      </c>
      <c r="I90" s="235">
        <f t="shared" si="12"/>
        <v>1</v>
      </c>
      <c r="J90" s="235">
        <f t="shared" si="12"/>
        <v>680</v>
      </c>
      <c r="K90" s="235">
        <f t="shared" si="12"/>
        <v>2</v>
      </c>
      <c r="L90" s="179">
        <f t="shared" si="12"/>
        <v>34045</v>
      </c>
      <c r="M90" s="179">
        <f t="shared" si="12"/>
        <v>502</v>
      </c>
      <c r="N90" s="179">
        <f t="shared" si="12"/>
        <v>10453.972</v>
      </c>
    </row>
    <row r="91" spans="2:14" ht="25.5" customHeight="1" hidden="1">
      <c r="B91" s="193" t="s">
        <v>520</v>
      </c>
      <c r="C91" s="179">
        <v>287</v>
      </c>
      <c r="D91" s="234">
        <v>72</v>
      </c>
      <c r="E91" s="234">
        <v>48</v>
      </c>
      <c r="F91" s="234">
        <v>44</v>
      </c>
      <c r="G91" s="234">
        <v>21</v>
      </c>
      <c r="H91" s="234">
        <v>59</v>
      </c>
      <c r="I91" s="234">
        <v>0</v>
      </c>
      <c r="J91" s="234">
        <v>43</v>
      </c>
      <c r="K91" s="234">
        <v>0</v>
      </c>
      <c r="L91" s="179">
        <v>773</v>
      </c>
      <c r="M91" s="179">
        <v>11</v>
      </c>
      <c r="N91" s="179">
        <v>1426</v>
      </c>
    </row>
    <row r="92" spans="2:14" ht="25.5" customHeight="1" hidden="1">
      <c r="B92" s="193" t="s">
        <v>86</v>
      </c>
      <c r="C92" s="179">
        <v>175</v>
      </c>
      <c r="D92" s="234">
        <v>36</v>
      </c>
      <c r="E92" s="234">
        <v>20</v>
      </c>
      <c r="F92" s="234">
        <v>33</v>
      </c>
      <c r="G92" s="234">
        <v>8</v>
      </c>
      <c r="H92" s="234">
        <v>35</v>
      </c>
      <c r="I92" s="234">
        <v>0</v>
      </c>
      <c r="J92" s="234">
        <v>42</v>
      </c>
      <c r="K92" s="234">
        <v>1</v>
      </c>
      <c r="L92" s="179">
        <v>483</v>
      </c>
      <c r="M92" s="179">
        <v>42</v>
      </c>
      <c r="N92" s="179">
        <v>721</v>
      </c>
    </row>
    <row r="93" spans="2:14" ht="25.5" customHeight="1" hidden="1">
      <c r="B93" s="193" t="s">
        <v>87</v>
      </c>
      <c r="C93" s="179">
        <v>310</v>
      </c>
      <c r="D93" s="234">
        <v>83</v>
      </c>
      <c r="E93" s="234">
        <v>64</v>
      </c>
      <c r="F93" s="234">
        <v>51</v>
      </c>
      <c r="G93" s="234">
        <v>25</v>
      </c>
      <c r="H93" s="234">
        <v>44</v>
      </c>
      <c r="I93" s="234">
        <v>0</v>
      </c>
      <c r="J93" s="234">
        <v>42</v>
      </c>
      <c r="K93" s="234">
        <v>1</v>
      </c>
      <c r="L93" s="179">
        <v>2606</v>
      </c>
      <c r="M93" s="179">
        <v>38</v>
      </c>
      <c r="N93" s="179">
        <v>1083</v>
      </c>
    </row>
    <row r="94" spans="2:14" ht="25.5" customHeight="1" hidden="1">
      <c r="B94" s="193" t="s">
        <v>290</v>
      </c>
      <c r="C94" s="179">
        <v>292</v>
      </c>
      <c r="D94" s="234">
        <v>59</v>
      </c>
      <c r="E94" s="234">
        <v>70</v>
      </c>
      <c r="F94" s="234">
        <v>54</v>
      </c>
      <c r="G94" s="234">
        <v>16</v>
      </c>
      <c r="H94" s="234">
        <v>34</v>
      </c>
      <c r="I94" s="234">
        <v>0</v>
      </c>
      <c r="J94" s="234">
        <v>59</v>
      </c>
      <c r="K94" s="234">
        <v>0</v>
      </c>
      <c r="L94" s="179">
        <v>3815</v>
      </c>
      <c r="M94" s="179">
        <v>30</v>
      </c>
      <c r="N94" s="179">
        <v>881.5</v>
      </c>
    </row>
    <row r="95" spans="2:14" ht="25.5" customHeight="1" hidden="1">
      <c r="B95" s="193" t="s">
        <v>77</v>
      </c>
      <c r="C95" s="179">
        <v>315</v>
      </c>
      <c r="D95" s="234">
        <v>58</v>
      </c>
      <c r="E95" s="234">
        <v>59</v>
      </c>
      <c r="F95" s="234">
        <v>70</v>
      </c>
      <c r="G95" s="234">
        <v>23</v>
      </c>
      <c r="H95" s="234">
        <v>35</v>
      </c>
      <c r="I95" s="234">
        <v>0</v>
      </c>
      <c r="J95" s="234">
        <v>70</v>
      </c>
      <c r="K95" s="234">
        <v>0</v>
      </c>
      <c r="L95" s="179">
        <v>3614</v>
      </c>
      <c r="M95" s="179">
        <v>57</v>
      </c>
      <c r="N95" s="179">
        <v>1327.5</v>
      </c>
    </row>
    <row r="96" spans="2:14" ht="25.5" customHeight="1" hidden="1">
      <c r="B96" s="193" t="s">
        <v>78</v>
      </c>
      <c r="C96" s="179">
        <v>346</v>
      </c>
      <c r="D96" s="234">
        <v>60</v>
      </c>
      <c r="E96" s="234">
        <v>93</v>
      </c>
      <c r="F96" s="234">
        <v>67</v>
      </c>
      <c r="G96" s="234">
        <v>27</v>
      </c>
      <c r="H96" s="234">
        <v>35</v>
      </c>
      <c r="I96" s="234">
        <v>0</v>
      </c>
      <c r="J96" s="234">
        <v>64</v>
      </c>
      <c r="K96" s="234">
        <v>0</v>
      </c>
      <c r="L96" s="179">
        <v>3491</v>
      </c>
      <c r="M96" s="179">
        <v>41</v>
      </c>
      <c r="N96" s="179">
        <v>403</v>
      </c>
    </row>
    <row r="97" spans="2:14" ht="25.5" customHeight="1" hidden="1">
      <c r="B97" s="193" t="s">
        <v>79</v>
      </c>
      <c r="C97" s="179">
        <v>370</v>
      </c>
      <c r="D97" s="234">
        <v>91</v>
      </c>
      <c r="E97" s="234">
        <v>98</v>
      </c>
      <c r="F97" s="234">
        <v>45</v>
      </c>
      <c r="G97" s="234">
        <v>37</v>
      </c>
      <c r="H97" s="234">
        <v>41</v>
      </c>
      <c r="I97" s="234" t="s">
        <v>320</v>
      </c>
      <c r="J97" s="234">
        <v>58</v>
      </c>
      <c r="K97" s="234" t="s">
        <v>320</v>
      </c>
      <c r="L97" s="179">
        <v>3868</v>
      </c>
      <c r="M97" s="179">
        <v>64</v>
      </c>
      <c r="N97" s="179">
        <v>547</v>
      </c>
    </row>
    <row r="98" spans="2:14" ht="25.5" customHeight="1" hidden="1">
      <c r="B98" s="193" t="s">
        <v>13</v>
      </c>
      <c r="C98" s="179">
        <v>395</v>
      </c>
      <c r="D98" s="234">
        <v>115</v>
      </c>
      <c r="E98" s="234">
        <v>96</v>
      </c>
      <c r="F98" s="234">
        <v>55</v>
      </c>
      <c r="G98" s="234">
        <v>24</v>
      </c>
      <c r="H98" s="234">
        <v>43</v>
      </c>
      <c r="I98" s="234" t="s">
        <v>320</v>
      </c>
      <c r="J98" s="234">
        <v>62</v>
      </c>
      <c r="K98" s="234" t="s">
        <v>320</v>
      </c>
      <c r="L98" s="179">
        <v>3998</v>
      </c>
      <c r="M98" s="179">
        <v>48</v>
      </c>
      <c r="N98" s="179">
        <v>806</v>
      </c>
    </row>
    <row r="99" spans="2:14" ht="25.5" customHeight="1" hidden="1">
      <c r="B99" s="193" t="s">
        <v>80</v>
      </c>
      <c r="C99" s="179">
        <v>394</v>
      </c>
      <c r="D99" s="234">
        <v>103</v>
      </c>
      <c r="E99" s="234">
        <v>89</v>
      </c>
      <c r="F99" s="234">
        <v>70</v>
      </c>
      <c r="G99" s="234">
        <v>11</v>
      </c>
      <c r="H99" s="234">
        <v>50</v>
      </c>
      <c r="I99" s="234" t="s">
        <v>320</v>
      </c>
      <c r="J99" s="234">
        <v>71</v>
      </c>
      <c r="K99" s="234" t="s">
        <v>320</v>
      </c>
      <c r="L99" s="179">
        <v>3502</v>
      </c>
      <c r="M99" s="179">
        <v>74</v>
      </c>
      <c r="N99" s="179">
        <v>962</v>
      </c>
    </row>
    <row r="100" spans="2:14" ht="25.5" customHeight="1" hidden="1">
      <c r="B100" s="193" t="s">
        <v>81</v>
      </c>
      <c r="C100" s="179">
        <v>416</v>
      </c>
      <c r="D100" s="234">
        <v>93</v>
      </c>
      <c r="E100" s="234">
        <v>112</v>
      </c>
      <c r="F100" s="234">
        <v>72</v>
      </c>
      <c r="G100" s="234">
        <v>21</v>
      </c>
      <c r="H100" s="234">
        <v>42</v>
      </c>
      <c r="I100" s="234">
        <v>1</v>
      </c>
      <c r="J100" s="234">
        <v>75</v>
      </c>
      <c r="K100" s="234">
        <v>0</v>
      </c>
      <c r="L100" s="179">
        <v>2984</v>
      </c>
      <c r="M100" s="179">
        <v>43</v>
      </c>
      <c r="N100" s="179">
        <v>1002.678</v>
      </c>
    </row>
    <row r="101" spans="2:14" ht="25.5" customHeight="1" hidden="1">
      <c r="B101" s="193" t="s">
        <v>82</v>
      </c>
      <c r="C101" s="179">
        <v>276</v>
      </c>
      <c r="D101" s="234">
        <v>65</v>
      </c>
      <c r="E101" s="234">
        <v>61</v>
      </c>
      <c r="F101" s="234">
        <v>57</v>
      </c>
      <c r="G101" s="234">
        <v>10</v>
      </c>
      <c r="H101" s="234">
        <v>36</v>
      </c>
      <c r="I101" s="234" t="s">
        <v>320</v>
      </c>
      <c r="J101" s="234">
        <v>47</v>
      </c>
      <c r="K101" s="234">
        <v>0</v>
      </c>
      <c r="L101" s="179">
        <v>2595</v>
      </c>
      <c r="M101" s="179">
        <v>43</v>
      </c>
      <c r="N101" s="179">
        <v>893</v>
      </c>
    </row>
    <row r="102" spans="2:14" ht="25.5" customHeight="1" hidden="1">
      <c r="B102" s="193" t="s">
        <v>83</v>
      </c>
      <c r="C102" s="179">
        <v>429</v>
      </c>
      <c r="D102" s="234">
        <v>136</v>
      </c>
      <c r="E102" s="234">
        <v>90</v>
      </c>
      <c r="F102" s="234">
        <v>74</v>
      </c>
      <c r="G102" s="234">
        <v>22</v>
      </c>
      <c r="H102" s="234">
        <v>60</v>
      </c>
      <c r="I102" s="234">
        <v>0</v>
      </c>
      <c r="J102" s="234">
        <v>47</v>
      </c>
      <c r="K102" s="234">
        <v>0</v>
      </c>
      <c r="L102" s="179">
        <v>2316</v>
      </c>
      <c r="M102" s="179">
        <v>11</v>
      </c>
      <c r="N102" s="179">
        <v>401.294</v>
      </c>
    </row>
    <row r="103" spans="2:14" ht="25.5" customHeight="1" hidden="1">
      <c r="B103" s="282" t="s">
        <v>455</v>
      </c>
      <c r="C103" s="179">
        <f aca="true" t="shared" si="13" ref="C103:H103">SUM(C104:C115)</f>
        <v>4654</v>
      </c>
      <c r="D103" s="179">
        <f t="shared" si="13"/>
        <v>932</v>
      </c>
      <c r="E103" s="179">
        <f t="shared" si="13"/>
        <v>1199</v>
      </c>
      <c r="F103" s="179">
        <f t="shared" si="13"/>
        <v>980</v>
      </c>
      <c r="G103" s="179">
        <f t="shared" si="13"/>
        <v>229</v>
      </c>
      <c r="H103" s="179">
        <f t="shared" si="13"/>
        <v>565</v>
      </c>
      <c r="I103" s="234">
        <f>SUM(I104:I122)</f>
        <v>0</v>
      </c>
      <c r="J103" s="234">
        <f>SUM(J104:J115)</f>
        <v>746</v>
      </c>
      <c r="K103" s="234">
        <f>SUM(K104:K115)</f>
        <v>3</v>
      </c>
      <c r="L103" s="234">
        <f>SUM(L104:L115)</f>
        <v>35432</v>
      </c>
      <c r="M103" s="234">
        <f>SUM(M104:M115)</f>
        <v>769</v>
      </c>
      <c r="N103" s="234">
        <f>SUM(N104:N115)</f>
        <v>11329.485</v>
      </c>
    </row>
    <row r="104" spans="2:14" ht="25.5" customHeight="1" hidden="1">
      <c r="B104" s="193" t="s">
        <v>520</v>
      </c>
      <c r="C104" s="179">
        <v>302</v>
      </c>
      <c r="D104" s="234">
        <v>85</v>
      </c>
      <c r="E104" s="234">
        <v>59</v>
      </c>
      <c r="F104" s="234">
        <v>69</v>
      </c>
      <c r="G104" s="234">
        <v>8</v>
      </c>
      <c r="H104" s="234">
        <v>45</v>
      </c>
      <c r="I104" s="234">
        <v>0</v>
      </c>
      <c r="J104" s="234">
        <v>36</v>
      </c>
      <c r="K104" s="234">
        <v>0</v>
      </c>
      <c r="L104" s="179">
        <v>2411</v>
      </c>
      <c r="M104" s="179">
        <v>24</v>
      </c>
      <c r="N104" s="179">
        <v>248</v>
      </c>
    </row>
    <row r="105" spans="2:14" ht="25.5" customHeight="1" hidden="1">
      <c r="B105" s="193" t="s">
        <v>86</v>
      </c>
      <c r="C105" s="179">
        <v>282</v>
      </c>
      <c r="D105" s="234">
        <v>44</v>
      </c>
      <c r="E105" s="234">
        <v>58</v>
      </c>
      <c r="F105" s="234">
        <v>82</v>
      </c>
      <c r="G105" s="234">
        <v>13</v>
      </c>
      <c r="H105" s="234">
        <v>29</v>
      </c>
      <c r="I105" s="234">
        <v>0</v>
      </c>
      <c r="J105" s="234">
        <v>56</v>
      </c>
      <c r="K105" s="234">
        <v>0</v>
      </c>
      <c r="L105" s="179">
        <v>2963</v>
      </c>
      <c r="M105" s="179">
        <v>40</v>
      </c>
      <c r="N105" s="179">
        <v>1176</v>
      </c>
    </row>
    <row r="106" spans="2:14" ht="25.5" customHeight="1" hidden="1">
      <c r="B106" s="193" t="s">
        <v>87</v>
      </c>
      <c r="C106" s="179">
        <v>347</v>
      </c>
      <c r="D106" s="234">
        <v>67</v>
      </c>
      <c r="E106" s="234">
        <v>77</v>
      </c>
      <c r="F106" s="234">
        <v>93</v>
      </c>
      <c r="G106" s="234">
        <v>20</v>
      </c>
      <c r="H106" s="234">
        <v>43</v>
      </c>
      <c r="I106" s="234">
        <v>0</v>
      </c>
      <c r="J106" s="234">
        <v>47</v>
      </c>
      <c r="K106" s="234">
        <v>0</v>
      </c>
      <c r="L106" s="179">
        <v>3186</v>
      </c>
      <c r="M106" s="179">
        <v>37</v>
      </c>
      <c r="N106" s="179">
        <v>950</v>
      </c>
    </row>
    <row r="107" spans="2:14" ht="25.5" customHeight="1" hidden="1">
      <c r="B107" s="193" t="s">
        <v>290</v>
      </c>
      <c r="C107" s="179">
        <v>359</v>
      </c>
      <c r="D107" s="234">
        <v>50</v>
      </c>
      <c r="E107" s="234">
        <v>74</v>
      </c>
      <c r="F107" s="234">
        <v>110</v>
      </c>
      <c r="G107" s="234">
        <v>19</v>
      </c>
      <c r="H107" s="234">
        <v>36</v>
      </c>
      <c r="I107" s="234">
        <v>0</v>
      </c>
      <c r="J107" s="234">
        <v>70</v>
      </c>
      <c r="K107" s="234">
        <v>0</v>
      </c>
      <c r="L107" s="179">
        <v>2564</v>
      </c>
      <c r="M107" s="179">
        <v>47</v>
      </c>
      <c r="N107" s="179">
        <v>783.34</v>
      </c>
    </row>
    <row r="108" spans="2:14" ht="25.5" customHeight="1" hidden="1">
      <c r="B108" s="193" t="s">
        <v>77</v>
      </c>
      <c r="C108" s="179">
        <v>417</v>
      </c>
      <c r="D108" s="234">
        <v>92</v>
      </c>
      <c r="E108" s="234">
        <v>106</v>
      </c>
      <c r="F108" s="234">
        <v>92</v>
      </c>
      <c r="G108" s="234">
        <v>15</v>
      </c>
      <c r="H108" s="234">
        <v>33</v>
      </c>
      <c r="I108" s="234">
        <v>0</v>
      </c>
      <c r="J108" s="234">
        <v>78</v>
      </c>
      <c r="K108" s="234">
        <v>1</v>
      </c>
      <c r="L108" s="179">
        <v>3016</v>
      </c>
      <c r="M108" s="179">
        <v>45</v>
      </c>
      <c r="N108" s="179">
        <v>478.34</v>
      </c>
    </row>
    <row r="109" spans="2:14" ht="25.5" customHeight="1" hidden="1">
      <c r="B109" s="193" t="s">
        <v>78</v>
      </c>
      <c r="C109" s="179">
        <v>378</v>
      </c>
      <c r="D109" s="234">
        <v>57</v>
      </c>
      <c r="E109" s="234">
        <v>101</v>
      </c>
      <c r="F109" s="234">
        <v>71</v>
      </c>
      <c r="G109" s="234">
        <v>23</v>
      </c>
      <c r="H109" s="234">
        <v>42</v>
      </c>
      <c r="I109" s="234">
        <v>0</v>
      </c>
      <c r="J109" s="234">
        <v>83</v>
      </c>
      <c r="K109" s="234">
        <v>1</v>
      </c>
      <c r="L109" s="179">
        <v>3539</v>
      </c>
      <c r="M109" s="179">
        <v>55</v>
      </c>
      <c r="N109" s="179">
        <v>439.138</v>
      </c>
    </row>
    <row r="110" spans="2:14" ht="25.5" customHeight="1" hidden="1">
      <c r="B110" s="193" t="s">
        <v>79</v>
      </c>
      <c r="C110" s="179">
        <v>468</v>
      </c>
      <c r="D110" s="234">
        <v>140</v>
      </c>
      <c r="E110" s="234">
        <v>88</v>
      </c>
      <c r="F110" s="234">
        <v>70</v>
      </c>
      <c r="G110" s="234">
        <v>21</v>
      </c>
      <c r="H110" s="234">
        <v>67</v>
      </c>
      <c r="I110" s="234">
        <v>0</v>
      </c>
      <c r="J110" s="234">
        <v>82</v>
      </c>
      <c r="K110" s="234">
        <v>0</v>
      </c>
      <c r="L110" s="179">
        <v>3360</v>
      </c>
      <c r="M110" s="179">
        <v>67</v>
      </c>
      <c r="N110" s="179">
        <v>1126.599</v>
      </c>
    </row>
    <row r="111" spans="2:14" ht="25.5" customHeight="1" hidden="1">
      <c r="B111" s="193" t="s">
        <v>13</v>
      </c>
      <c r="C111" s="179">
        <v>423</v>
      </c>
      <c r="D111" s="234">
        <v>111</v>
      </c>
      <c r="E111" s="234">
        <v>116</v>
      </c>
      <c r="F111" s="234">
        <v>59</v>
      </c>
      <c r="G111" s="234">
        <v>18</v>
      </c>
      <c r="H111" s="234">
        <v>50</v>
      </c>
      <c r="I111" s="234">
        <v>0</v>
      </c>
      <c r="J111" s="234">
        <v>69</v>
      </c>
      <c r="K111" s="234">
        <v>0</v>
      </c>
      <c r="L111" s="179">
        <v>2826</v>
      </c>
      <c r="M111" s="179">
        <v>84</v>
      </c>
      <c r="N111" s="179">
        <v>1006.631</v>
      </c>
    </row>
    <row r="112" spans="2:14" ht="25.5" customHeight="1" hidden="1">
      <c r="B112" s="193" t="s">
        <v>80</v>
      </c>
      <c r="C112" s="179">
        <v>406</v>
      </c>
      <c r="D112" s="234">
        <v>66</v>
      </c>
      <c r="E112" s="234">
        <v>141</v>
      </c>
      <c r="F112" s="234">
        <v>58</v>
      </c>
      <c r="G112" s="234">
        <v>25</v>
      </c>
      <c r="H112" s="234">
        <v>42</v>
      </c>
      <c r="I112" s="234">
        <v>0</v>
      </c>
      <c r="J112" s="234">
        <v>74</v>
      </c>
      <c r="K112" s="234">
        <v>0</v>
      </c>
      <c r="L112" s="179">
        <v>3131</v>
      </c>
      <c r="M112" s="179">
        <v>82</v>
      </c>
      <c r="N112" s="179">
        <v>1368</v>
      </c>
    </row>
    <row r="113" spans="2:14" ht="25.5" customHeight="1" hidden="1">
      <c r="B113" s="193" t="s">
        <v>81</v>
      </c>
      <c r="C113" s="179">
        <v>414</v>
      </c>
      <c r="D113" s="234">
        <v>59</v>
      </c>
      <c r="E113" s="234">
        <v>127</v>
      </c>
      <c r="F113" s="234">
        <v>94</v>
      </c>
      <c r="G113" s="234">
        <v>30</v>
      </c>
      <c r="H113" s="234">
        <v>56</v>
      </c>
      <c r="I113" s="234">
        <v>0</v>
      </c>
      <c r="J113" s="234">
        <v>48</v>
      </c>
      <c r="K113" s="234">
        <v>0</v>
      </c>
      <c r="L113" s="179">
        <v>2783</v>
      </c>
      <c r="M113" s="179">
        <v>94</v>
      </c>
      <c r="N113" s="179">
        <v>1536.637</v>
      </c>
    </row>
    <row r="114" spans="2:14" ht="25.5" customHeight="1" hidden="1">
      <c r="B114" s="193" t="s">
        <v>82</v>
      </c>
      <c r="C114" s="179">
        <v>442</v>
      </c>
      <c r="D114" s="234">
        <v>81</v>
      </c>
      <c r="E114" s="234">
        <v>135</v>
      </c>
      <c r="F114" s="234">
        <v>94</v>
      </c>
      <c r="G114" s="234">
        <v>18</v>
      </c>
      <c r="H114" s="234">
        <v>57</v>
      </c>
      <c r="I114" s="234">
        <v>0</v>
      </c>
      <c r="J114" s="234">
        <v>56</v>
      </c>
      <c r="K114" s="234">
        <v>1</v>
      </c>
      <c r="L114" s="179">
        <v>3015</v>
      </c>
      <c r="M114" s="179">
        <v>78</v>
      </c>
      <c r="N114" s="179">
        <v>1199.5</v>
      </c>
    </row>
    <row r="115" spans="2:14" ht="25.5" customHeight="1" hidden="1">
      <c r="B115" s="193" t="s">
        <v>83</v>
      </c>
      <c r="C115" s="179">
        <v>416</v>
      </c>
      <c r="D115" s="234">
        <v>80</v>
      </c>
      <c r="E115" s="234">
        <v>117</v>
      </c>
      <c r="F115" s="234">
        <v>88</v>
      </c>
      <c r="G115" s="234">
        <v>19</v>
      </c>
      <c r="H115" s="234">
        <v>65</v>
      </c>
      <c r="I115" s="234">
        <v>0</v>
      </c>
      <c r="J115" s="234">
        <v>47</v>
      </c>
      <c r="K115" s="234">
        <v>0</v>
      </c>
      <c r="L115" s="179">
        <v>2638</v>
      </c>
      <c r="M115" s="179">
        <v>116</v>
      </c>
      <c r="N115" s="179">
        <v>1017.3</v>
      </c>
    </row>
    <row r="116" spans="2:14" ht="25.5" customHeight="1">
      <c r="B116" s="282" t="s">
        <v>436</v>
      </c>
      <c r="C116" s="179">
        <f aca="true" t="shared" si="14" ref="C116:N116">SUM(C117:C128)</f>
        <v>4714</v>
      </c>
      <c r="D116" s="179">
        <f t="shared" si="14"/>
        <v>917</v>
      </c>
      <c r="E116" s="179">
        <f t="shared" si="14"/>
        <v>1258</v>
      </c>
      <c r="F116" s="179">
        <f t="shared" si="14"/>
        <v>913</v>
      </c>
      <c r="G116" s="179">
        <f t="shared" si="14"/>
        <v>289</v>
      </c>
      <c r="H116" s="179">
        <f t="shared" si="14"/>
        <v>351</v>
      </c>
      <c r="I116" s="179">
        <f t="shared" si="14"/>
        <v>0</v>
      </c>
      <c r="J116" s="179">
        <f t="shared" si="14"/>
        <v>981</v>
      </c>
      <c r="K116" s="179">
        <f t="shared" si="14"/>
        <v>5</v>
      </c>
      <c r="L116" s="179">
        <f t="shared" si="14"/>
        <v>38410</v>
      </c>
      <c r="M116" s="179">
        <f t="shared" si="14"/>
        <v>773</v>
      </c>
      <c r="N116" s="179">
        <f t="shared" si="14"/>
        <v>15019.300000000001</v>
      </c>
    </row>
    <row r="117" spans="2:14" ht="25.5" customHeight="1" hidden="1">
      <c r="B117" s="193" t="s">
        <v>520</v>
      </c>
      <c r="C117" s="179">
        <v>371</v>
      </c>
      <c r="D117" s="234">
        <v>57</v>
      </c>
      <c r="E117" s="234">
        <v>81</v>
      </c>
      <c r="F117" s="234">
        <v>102</v>
      </c>
      <c r="G117" s="234">
        <v>21</v>
      </c>
      <c r="H117" s="234">
        <v>28</v>
      </c>
      <c r="I117" s="234">
        <v>0</v>
      </c>
      <c r="J117" s="234">
        <v>81</v>
      </c>
      <c r="K117" s="234">
        <v>1</v>
      </c>
      <c r="L117" s="179">
        <v>3386</v>
      </c>
      <c r="M117" s="179">
        <v>39</v>
      </c>
      <c r="N117" s="179">
        <v>1426.1</v>
      </c>
    </row>
    <row r="118" spans="2:14" ht="25.5" customHeight="1">
      <c r="B118" s="193" t="s">
        <v>86</v>
      </c>
      <c r="C118" s="179">
        <v>341</v>
      </c>
      <c r="D118" s="234">
        <v>62</v>
      </c>
      <c r="E118" s="234">
        <v>83</v>
      </c>
      <c r="F118" s="234">
        <v>82</v>
      </c>
      <c r="G118" s="234">
        <v>16</v>
      </c>
      <c r="H118" s="234">
        <v>37</v>
      </c>
      <c r="I118" s="234">
        <v>0</v>
      </c>
      <c r="J118" s="234">
        <v>61</v>
      </c>
      <c r="K118" s="234">
        <v>0</v>
      </c>
      <c r="L118" s="179">
        <v>2684</v>
      </c>
      <c r="M118" s="179">
        <v>54</v>
      </c>
      <c r="N118" s="179">
        <v>731.5</v>
      </c>
    </row>
    <row r="119" spans="2:14" ht="25.5" customHeight="1">
      <c r="B119" s="193" t="s">
        <v>87</v>
      </c>
      <c r="C119" s="179">
        <v>419</v>
      </c>
      <c r="D119" s="234">
        <v>91</v>
      </c>
      <c r="E119" s="234">
        <v>100</v>
      </c>
      <c r="F119" s="234">
        <v>97</v>
      </c>
      <c r="G119" s="234">
        <v>18</v>
      </c>
      <c r="H119" s="234">
        <v>25</v>
      </c>
      <c r="I119" s="234">
        <v>0</v>
      </c>
      <c r="J119" s="234">
        <v>88</v>
      </c>
      <c r="K119" s="234">
        <v>0</v>
      </c>
      <c r="L119" s="179">
        <v>3381</v>
      </c>
      <c r="M119" s="179">
        <v>38</v>
      </c>
      <c r="N119" s="179">
        <v>1405</v>
      </c>
    </row>
    <row r="120" spans="2:14" ht="25.5" customHeight="1">
      <c r="B120" s="193" t="s">
        <v>290</v>
      </c>
      <c r="C120" s="179">
        <v>337</v>
      </c>
      <c r="D120" s="234">
        <v>46</v>
      </c>
      <c r="E120" s="234">
        <v>93</v>
      </c>
      <c r="F120" s="234">
        <v>79</v>
      </c>
      <c r="G120" s="234">
        <v>28</v>
      </c>
      <c r="H120" s="234">
        <v>29</v>
      </c>
      <c r="I120" s="234">
        <v>0</v>
      </c>
      <c r="J120" s="234">
        <v>62</v>
      </c>
      <c r="K120" s="234">
        <v>0</v>
      </c>
      <c r="L120" s="179">
        <v>3121</v>
      </c>
      <c r="M120" s="179">
        <v>46</v>
      </c>
      <c r="N120" s="179">
        <v>1440</v>
      </c>
    </row>
    <row r="121" spans="2:14" ht="25.5" customHeight="1">
      <c r="B121" s="193" t="s">
        <v>77</v>
      </c>
      <c r="C121" s="179">
        <v>423</v>
      </c>
      <c r="D121" s="234">
        <v>69</v>
      </c>
      <c r="E121" s="234">
        <v>101</v>
      </c>
      <c r="F121" s="234">
        <v>86</v>
      </c>
      <c r="G121" s="234">
        <v>38</v>
      </c>
      <c r="H121" s="234">
        <v>32</v>
      </c>
      <c r="I121" s="234">
        <v>0</v>
      </c>
      <c r="J121" s="234">
        <v>97</v>
      </c>
      <c r="K121" s="234">
        <v>0</v>
      </c>
      <c r="L121" s="179">
        <v>3232</v>
      </c>
      <c r="M121" s="179">
        <v>90</v>
      </c>
      <c r="N121" s="179">
        <v>1094.5</v>
      </c>
    </row>
    <row r="122" spans="2:14" ht="25.5" customHeight="1">
      <c r="B122" s="193" t="s">
        <v>78</v>
      </c>
      <c r="C122" s="179">
        <v>394</v>
      </c>
      <c r="D122" s="234">
        <v>54</v>
      </c>
      <c r="E122" s="234">
        <v>94</v>
      </c>
      <c r="F122" s="234">
        <v>68</v>
      </c>
      <c r="G122" s="234">
        <v>34</v>
      </c>
      <c r="H122" s="234">
        <v>35</v>
      </c>
      <c r="I122" s="234">
        <v>0</v>
      </c>
      <c r="J122" s="234">
        <v>108</v>
      </c>
      <c r="K122" s="234">
        <v>1</v>
      </c>
      <c r="L122" s="179">
        <v>3340</v>
      </c>
      <c r="M122" s="179">
        <v>61</v>
      </c>
      <c r="N122" s="179">
        <v>1961.5</v>
      </c>
    </row>
    <row r="123" spans="2:14" ht="25.5" customHeight="1">
      <c r="B123" s="193" t="s">
        <v>79</v>
      </c>
      <c r="C123" s="179">
        <v>463</v>
      </c>
      <c r="D123" s="234">
        <v>150</v>
      </c>
      <c r="E123" s="234">
        <v>124</v>
      </c>
      <c r="F123" s="234">
        <v>51</v>
      </c>
      <c r="G123" s="234">
        <v>30</v>
      </c>
      <c r="H123" s="234">
        <v>24</v>
      </c>
      <c r="I123" s="234">
        <v>0</v>
      </c>
      <c r="J123" s="234">
        <v>81</v>
      </c>
      <c r="K123" s="234">
        <v>3</v>
      </c>
      <c r="L123" s="179">
        <v>3605</v>
      </c>
      <c r="M123" s="179">
        <v>68</v>
      </c>
      <c r="N123" s="179">
        <v>1039.5</v>
      </c>
    </row>
    <row r="124" spans="2:14" ht="27" customHeight="1">
      <c r="B124" s="193" t="s">
        <v>13</v>
      </c>
      <c r="C124" s="179">
        <v>428</v>
      </c>
      <c r="D124" s="234">
        <v>85</v>
      </c>
      <c r="E124" s="234">
        <v>156</v>
      </c>
      <c r="F124" s="234">
        <v>54</v>
      </c>
      <c r="G124" s="234">
        <v>29</v>
      </c>
      <c r="H124" s="234">
        <v>21</v>
      </c>
      <c r="I124" s="234">
        <v>0</v>
      </c>
      <c r="J124" s="234">
        <v>83</v>
      </c>
      <c r="K124" s="234">
        <v>0</v>
      </c>
      <c r="L124" s="179">
        <v>2899</v>
      </c>
      <c r="M124" s="179">
        <v>62</v>
      </c>
      <c r="N124" s="179">
        <v>1208.5</v>
      </c>
    </row>
    <row r="125" spans="2:14" ht="25.5" customHeight="1">
      <c r="B125" s="193" t="s">
        <v>80</v>
      </c>
      <c r="C125" s="179">
        <v>406</v>
      </c>
      <c r="D125" s="234">
        <v>102</v>
      </c>
      <c r="E125" s="234">
        <v>114</v>
      </c>
      <c r="F125" s="234">
        <v>52</v>
      </c>
      <c r="G125" s="234">
        <v>26</v>
      </c>
      <c r="H125" s="234">
        <v>38</v>
      </c>
      <c r="I125" s="234">
        <v>0</v>
      </c>
      <c r="J125" s="234">
        <v>74</v>
      </c>
      <c r="K125" s="234">
        <v>0</v>
      </c>
      <c r="L125" s="179">
        <v>3545</v>
      </c>
      <c r="M125" s="179">
        <v>63</v>
      </c>
      <c r="N125" s="179">
        <v>2415.5</v>
      </c>
    </row>
    <row r="126" spans="2:14" ht="25.5" customHeight="1">
      <c r="B126" s="193" t="s">
        <v>81</v>
      </c>
      <c r="C126" s="179">
        <v>404</v>
      </c>
      <c r="D126" s="234">
        <v>49</v>
      </c>
      <c r="E126" s="234">
        <v>116</v>
      </c>
      <c r="F126" s="234">
        <v>91</v>
      </c>
      <c r="G126" s="234">
        <v>20</v>
      </c>
      <c r="H126" s="234">
        <v>29</v>
      </c>
      <c r="I126" s="234">
        <v>0</v>
      </c>
      <c r="J126" s="234">
        <v>99</v>
      </c>
      <c r="K126" s="234">
        <v>0</v>
      </c>
      <c r="L126" s="179">
        <v>3072</v>
      </c>
      <c r="M126" s="179">
        <v>82</v>
      </c>
      <c r="N126" s="179">
        <v>1650</v>
      </c>
    </row>
    <row r="127" spans="2:14" ht="25.5" customHeight="1">
      <c r="B127" s="193" t="s">
        <v>82</v>
      </c>
      <c r="C127" s="179">
        <v>339</v>
      </c>
      <c r="D127" s="234">
        <v>51</v>
      </c>
      <c r="E127" s="234">
        <v>110</v>
      </c>
      <c r="F127" s="234">
        <v>69</v>
      </c>
      <c r="G127" s="234">
        <v>16</v>
      </c>
      <c r="H127" s="234">
        <v>17</v>
      </c>
      <c r="I127" s="234">
        <v>0</v>
      </c>
      <c r="J127" s="234">
        <v>76</v>
      </c>
      <c r="K127" s="234">
        <v>0</v>
      </c>
      <c r="L127" s="179">
        <v>2845</v>
      </c>
      <c r="M127" s="179">
        <v>96</v>
      </c>
      <c r="N127" s="179">
        <v>564.2</v>
      </c>
    </row>
    <row r="128" spans="2:14" ht="25.5" customHeight="1">
      <c r="B128" s="193" t="s">
        <v>83</v>
      </c>
      <c r="C128" s="179">
        <v>389</v>
      </c>
      <c r="D128" s="234">
        <v>101</v>
      </c>
      <c r="E128" s="234">
        <v>86</v>
      </c>
      <c r="F128" s="234">
        <v>82</v>
      </c>
      <c r="G128" s="234">
        <v>13</v>
      </c>
      <c r="H128" s="234">
        <v>36</v>
      </c>
      <c r="I128" s="234">
        <v>0</v>
      </c>
      <c r="J128" s="234">
        <v>71</v>
      </c>
      <c r="K128" s="234">
        <v>0</v>
      </c>
      <c r="L128" s="179">
        <v>3300</v>
      </c>
      <c r="M128" s="179">
        <v>74</v>
      </c>
      <c r="N128" s="179">
        <v>83</v>
      </c>
    </row>
    <row r="129" spans="2:14" ht="25.5" customHeight="1">
      <c r="B129" s="282" t="s">
        <v>559</v>
      </c>
      <c r="C129" s="179"/>
      <c r="D129" s="234"/>
      <c r="E129" s="234"/>
      <c r="F129" s="234"/>
      <c r="G129" s="234"/>
      <c r="H129" s="234"/>
      <c r="I129" s="234"/>
      <c r="J129" s="234"/>
      <c r="K129" s="234"/>
      <c r="L129" s="179"/>
      <c r="M129" s="179"/>
      <c r="N129" s="179"/>
    </row>
    <row r="130" spans="2:14" ht="25.5" customHeight="1">
      <c r="B130" s="193" t="s">
        <v>520</v>
      </c>
      <c r="C130" s="179">
        <v>281</v>
      </c>
      <c r="D130" s="234">
        <v>39</v>
      </c>
      <c r="E130" s="234">
        <v>66</v>
      </c>
      <c r="F130" s="234">
        <v>62</v>
      </c>
      <c r="G130" s="234">
        <v>9</v>
      </c>
      <c r="H130" s="234">
        <v>37</v>
      </c>
      <c r="I130" s="234">
        <v>0</v>
      </c>
      <c r="J130" s="234">
        <v>68</v>
      </c>
      <c r="K130" s="234">
        <v>0</v>
      </c>
      <c r="L130" s="179">
        <v>888</v>
      </c>
      <c r="M130" s="179">
        <v>53</v>
      </c>
      <c r="N130" s="179">
        <v>964</v>
      </c>
    </row>
    <row r="131" spans="2:14" ht="25.5" customHeight="1" thickBot="1">
      <c r="B131" s="193" t="s">
        <v>86</v>
      </c>
      <c r="C131" s="179">
        <v>246</v>
      </c>
      <c r="D131" s="234">
        <v>33</v>
      </c>
      <c r="E131" s="234">
        <v>70</v>
      </c>
      <c r="F131" s="234">
        <v>62</v>
      </c>
      <c r="G131" s="234">
        <v>9</v>
      </c>
      <c r="H131" s="234">
        <v>35</v>
      </c>
      <c r="I131" s="234">
        <v>0</v>
      </c>
      <c r="J131" s="234">
        <v>37</v>
      </c>
      <c r="K131" s="234">
        <v>0</v>
      </c>
      <c r="L131" s="179">
        <v>2396</v>
      </c>
      <c r="M131" s="179">
        <v>55</v>
      </c>
      <c r="N131" s="179">
        <v>521</v>
      </c>
    </row>
    <row r="132" spans="2:14" ht="24.75" customHeight="1">
      <c r="B132" s="391" t="s">
        <v>583</v>
      </c>
      <c r="C132" s="366">
        <f>(ROUND(C131,0)-ROUND(C130,0))/ROUND(C130,0)*100</f>
        <v>-12.455516014234876</v>
      </c>
      <c r="D132" s="366">
        <f>(ROUND(D131,0)-ROUND(D130,0))/ROUND(D130,0)*100</f>
        <v>-15.384615384615385</v>
      </c>
      <c r="E132" s="366">
        <f>(ROUND(E131,0)-ROUND(E130,0))/ROUND(E130,0)*100</f>
        <v>6.0606060606060606</v>
      </c>
      <c r="F132" s="461">
        <v>0</v>
      </c>
      <c r="G132" s="461">
        <v>0</v>
      </c>
      <c r="H132" s="366">
        <f>(ROUND(H131,0)-ROUND(H130,0))/ROUND(H130,0)*100</f>
        <v>-5.405405405405405</v>
      </c>
      <c r="I132" s="461">
        <v>0</v>
      </c>
      <c r="J132" s="366">
        <f>(ROUND(J131,0)-ROUND(J130,0))/ROUND(J130,0)*100</f>
        <v>-45.588235294117645</v>
      </c>
      <c r="K132" s="461">
        <v>0</v>
      </c>
      <c r="L132" s="366">
        <f>(ROUND(L131,0)-ROUND(L130,0))/ROUND(L130,0)*100</f>
        <v>169.81981981981983</v>
      </c>
      <c r="M132" s="366">
        <f>(ROUND(M131,0)-ROUND(M130,0))/ROUND(M130,0)*100</f>
        <v>3.7735849056603774</v>
      </c>
      <c r="N132" s="366">
        <f>(ROUND(N131,0)-ROUND(N130,0))/ROUND(N130,0)*100</f>
        <v>-45.954356846473026</v>
      </c>
    </row>
    <row r="133" spans="2:14" ht="24.75" customHeight="1" thickBot="1">
      <c r="B133" s="445"/>
      <c r="C133" s="411"/>
      <c r="D133" s="411"/>
      <c r="E133" s="411"/>
      <c r="F133" s="410"/>
      <c r="G133" s="410"/>
      <c r="H133" s="411"/>
      <c r="I133" s="410"/>
      <c r="J133" s="411"/>
      <c r="K133" s="410"/>
      <c r="L133" s="411"/>
      <c r="M133" s="411"/>
      <c r="N133" s="411"/>
    </row>
    <row r="134" spans="2:14" ht="27" customHeight="1">
      <c r="B134" s="391" t="s">
        <v>585</v>
      </c>
      <c r="C134" s="469">
        <f aca="true" t="shared" si="15" ref="C134:H134">(ROUND(C131,0)-ROUND(C118,0))/ROUND(C118,0)*100</f>
        <v>-27.859237536656888</v>
      </c>
      <c r="D134" s="469">
        <f t="shared" si="15"/>
        <v>-46.774193548387096</v>
      </c>
      <c r="E134" s="469">
        <f t="shared" si="15"/>
        <v>-15.66265060240964</v>
      </c>
      <c r="F134" s="469">
        <f t="shared" si="15"/>
        <v>-24.390243902439025</v>
      </c>
      <c r="G134" s="469">
        <f t="shared" si="15"/>
        <v>-43.75</v>
      </c>
      <c r="H134" s="469">
        <f t="shared" si="15"/>
        <v>-5.405405405405405</v>
      </c>
      <c r="I134" s="461">
        <v>0</v>
      </c>
      <c r="J134" s="469">
        <f>(ROUND(J131,0)-ROUND(J118,0))/ROUND(J118,0)*100</f>
        <v>-39.34426229508197</v>
      </c>
      <c r="K134" s="461">
        <v>0</v>
      </c>
      <c r="L134" s="366">
        <f>(ROUND(L131,0)-ROUND(L118,0))/ROUND(L118,0)*100</f>
        <v>-10.730253353204173</v>
      </c>
      <c r="M134" s="366">
        <f>(ROUND(M131,0)-ROUND(M118,0))/ROUND(M118,0)*100</f>
        <v>1.8518518518518516</v>
      </c>
      <c r="N134" s="366">
        <f>(ROUND(N131,0)-ROUND(N118,0))/ROUND(N118,0)*100</f>
        <v>-28.825136612021858</v>
      </c>
    </row>
    <row r="135" spans="2:14" ht="27" customHeight="1" thickBot="1">
      <c r="B135" s="392"/>
      <c r="C135" s="470"/>
      <c r="D135" s="470"/>
      <c r="E135" s="470"/>
      <c r="F135" s="470"/>
      <c r="G135" s="470"/>
      <c r="H135" s="470"/>
      <c r="I135" s="410"/>
      <c r="J135" s="470"/>
      <c r="K135" s="410"/>
      <c r="L135" s="411"/>
      <c r="M135" s="411"/>
      <c r="N135" s="411"/>
    </row>
    <row r="136" spans="2:12" ht="18" customHeight="1">
      <c r="B136" s="182" t="s">
        <v>499</v>
      </c>
      <c r="L136" s="190"/>
    </row>
    <row r="137" spans="2:14" ht="19.5" customHeight="1">
      <c r="B137" s="187" t="s">
        <v>553</v>
      </c>
      <c r="C137" s="211"/>
      <c r="D137" s="211"/>
      <c r="E137" s="211"/>
      <c r="F137" s="211"/>
      <c r="G137" s="326"/>
      <c r="H137" s="212"/>
      <c r="I137" s="212"/>
      <c r="J137" s="212"/>
      <c r="K137" s="212"/>
      <c r="L137" s="212"/>
      <c r="M137" s="212"/>
      <c r="N137" s="212"/>
    </row>
    <row r="138" spans="2:14" ht="19.5" customHeight="1">
      <c r="B138" s="182" t="s">
        <v>554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</row>
    <row r="139" spans="2:14" ht="19.5" customHeight="1">
      <c r="B139" s="182" t="s">
        <v>483</v>
      </c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</row>
    <row r="140" spans="2:14" ht="34.5" customHeight="1">
      <c r="B140" s="268" t="s">
        <v>555</v>
      </c>
      <c r="C140" s="210"/>
      <c r="D140" s="210"/>
      <c r="E140" s="210"/>
      <c r="F140" s="210"/>
      <c r="G140" s="210"/>
      <c r="H140" s="210"/>
      <c r="I140" s="212"/>
      <c r="J140" s="212"/>
      <c r="K140" s="212"/>
      <c r="L140" s="212"/>
      <c r="M140" s="212"/>
      <c r="N140" s="212"/>
    </row>
    <row r="141" spans="2:14" ht="34.5" customHeight="1">
      <c r="B141" s="334" t="s">
        <v>484</v>
      </c>
      <c r="C141" s="210"/>
      <c r="D141" s="210"/>
      <c r="E141" s="210"/>
      <c r="F141" s="210"/>
      <c r="G141" s="210"/>
      <c r="H141" s="210"/>
      <c r="I141" s="212"/>
      <c r="J141" s="212"/>
      <c r="K141" s="212"/>
      <c r="L141" s="212"/>
      <c r="M141" s="212"/>
      <c r="N141" s="335" t="s">
        <v>485</v>
      </c>
    </row>
    <row r="142" spans="2:14" ht="24.75" customHeight="1" thickBot="1">
      <c r="B142" s="210"/>
      <c r="C142" s="210"/>
      <c r="D142" s="210"/>
      <c r="E142" s="210"/>
      <c r="F142" s="210"/>
      <c r="G142" s="210"/>
      <c r="H142" s="210"/>
      <c r="N142" s="336" t="s">
        <v>486</v>
      </c>
    </row>
    <row r="143" spans="2:14" ht="24.75" customHeight="1">
      <c r="B143" s="383" t="s">
        <v>11</v>
      </c>
      <c r="C143" s="519" t="s">
        <v>487</v>
      </c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</row>
    <row r="144" spans="2:14" ht="24.75" customHeight="1">
      <c r="B144" s="384"/>
      <c r="C144" s="525" t="s">
        <v>488</v>
      </c>
      <c r="D144" s="526"/>
      <c r="E144" s="526"/>
      <c r="F144" s="526"/>
      <c r="G144" s="526"/>
      <c r="H144" s="526"/>
      <c r="I144" s="526"/>
      <c r="J144" s="526"/>
      <c r="K144" s="526"/>
      <c r="L144" s="526"/>
      <c r="M144" s="526"/>
      <c r="N144" s="526"/>
    </row>
    <row r="145" spans="2:14" ht="24.75" customHeight="1">
      <c r="B145" s="413" t="s">
        <v>124</v>
      </c>
      <c r="C145" s="527" t="s">
        <v>489</v>
      </c>
      <c r="D145" s="528"/>
      <c r="E145" s="375" t="s">
        <v>490</v>
      </c>
      <c r="F145" s="468"/>
      <c r="G145" s="375" t="s">
        <v>491</v>
      </c>
      <c r="H145" s="468"/>
      <c r="I145" s="375" t="s">
        <v>492</v>
      </c>
      <c r="J145" s="468"/>
      <c r="K145" s="524" t="s">
        <v>556</v>
      </c>
      <c r="L145" s="468"/>
      <c r="M145" s="512" t="s">
        <v>493</v>
      </c>
      <c r="N145" s="512" t="s">
        <v>494</v>
      </c>
    </row>
    <row r="146" spans="2:14" ht="24.75" customHeight="1">
      <c r="B146" s="414"/>
      <c r="C146" s="529"/>
      <c r="D146" s="530"/>
      <c r="E146" s="376"/>
      <c r="F146" s="376"/>
      <c r="G146" s="376"/>
      <c r="H146" s="376"/>
      <c r="I146" s="376"/>
      <c r="J146" s="376"/>
      <c r="K146" s="376"/>
      <c r="L146" s="376"/>
      <c r="M146" s="513"/>
      <c r="N146" s="513"/>
    </row>
    <row r="147" spans="2:14" ht="24.75" customHeight="1">
      <c r="B147" s="414"/>
      <c r="C147" s="531" t="s">
        <v>321</v>
      </c>
      <c r="D147" s="474"/>
      <c r="E147" s="473" t="s">
        <v>495</v>
      </c>
      <c r="F147" s="474"/>
      <c r="G147" s="432" t="s">
        <v>496</v>
      </c>
      <c r="H147" s="477"/>
      <c r="I147" s="533" t="s">
        <v>557</v>
      </c>
      <c r="J147" s="534"/>
      <c r="K147" s="432" t="s">
        <v>497</v>
      </c>
      <c r="L147" s="477"/>
      <c r="M147" s="399" t="s">
        <v>558</v>
      </c>
      <c r="N147" s="514" t="s">
        <v>476</v>
      </c>
    </row>
    <row r="148" spans="2:14" ht="24.75" customHeight="1" thickBot="1">
      <c r="B148" s="415"/>
      <c r="C148" s="532"/>
      <c r="D148" s="476"/>
      <c r="E148" s="475"/>
      <c r="F148" s="476"/>
      <c r="G148" s="433"/>
      <c r="H148" s="478"/>
      <c r="I148" s="535"/>
      <c r="J148" s="536"/>
      <c r="K148" s="433"/>
      <c r="L148" s="478"/>
      <c r="M148" s="400"/>
      <c r="N148" s="515"/>
    </row>
    <row r="149" spans="2:14" ht="24.75" customHeight="1" hidden="1">
      <c r="B149" s="276" t="s">
        <v>265</v>
      </c>
      <c r="C149" s="203"/>
      <c r="D149" s="331"/>
      <c r="E149" s="203"/>
      <c r="F149" s="331"/>
      <c r="G149" s="203"/>
      <c r="H149" s="331"/>
      <c r="I149" s="203"/>
      <c r="J149" s="331"/>
      <c r="K149" s="203"/>
      <c r="L149" s="331"/>
      <c r="M149" s="205"/>
      <c r="N149" s="337"/>
    </row>
    <row r="150" spans="2:14" ht="24.75" customHeight="1" hidden="1">
      <c r="B150" s="276" t="s">
        <v>266</v>
      </c>
      <c r="C150" s="203"/>
      <c r="D150" s="331"/>
      <c r="E150" s="203"/>
      <c r="F150" s="331"/>
      <c r="G150" s="203"/>
      <c r="H150" s="331"/>
      <c r="I150" s="203"/>
      <c r="J150" s="331"/>
      <c r="K150" s="203"/>
      <c r="L150" s="331"/>
      <c r="M150" s="205"/>
      <c r="N150" s="337"/>
    </row>
    <row r="151" spans="2:14" ht="24.75" customHeight="1" hidden="1">
      <c r="B151" s="276" t="s">
        <v>267</v>
      </c>
      <c r="C151" s="203"/>
      <c r="D151" s="331"/>
      <c r="E151" s="203"/>
      <c r="F151" s="331"/>
      <c r="G151" s="203"/>
      <c r="H151" s="331"/>
      <c r="I151" s="203"/>
      <c r="J151" s="331"/>
      <c r="K151" s="203"/>
      <c r="L151" s="331"/>
      <c r="M151" s="205"/>
      <c r="N151" s="337"/>
    </row>
    <row r="152" spans="2:14" ht="24.75" customHeight="1" hidden="1">
      <c r="B152" s="276"/>
      <c r="C152" s="203"/>
      <c r="D152" s="331"/>
      <c r="E152" s="203"/>
      <c r="F152" s="331"/>
      <c r="G152" s="203"/>
      <c r="H152" s="331"/>
      <c r="I152" s="203"/>
      <c r="J152" s="331"/>
      <c r="K152" s="203"/>
      <c r="L152" s="331"/>
      <c r="M152" s="205"/>
      <c r="N152" s="337"/>
    </row>
    <row r="153" spans="2:14" ht="33" customHeight="1" hidden="1">
      <c r="B153" s="276" t="s">
        <v>268</v>
      </c>
      <c r="C153" s="453">
        <v>4301837</v>
      </c>
      <c r="D153" s="467"/>
      <c r="E153" s="452">
        <v>2282156</v>
      </c>
      <c r="F153" s="467"/>
      <c r="G153" s="466">
        <v>421984</v>
      </c>
      <c r="H153" s="467"/>
      <c r="I153" s="466">
        <v>824253</v>
      </c>
      <c r="J153" s="467"/>
      <c r="K153" s="466">
        <v>392546</v>
      </c>
      <c r="L153" s="467"/>
      <c r="M153" s="205">
        <v>41125</v>
      </c>
      <c r="N153" s="179">
        <v>339773</v>
      </c>
    </row>
    <row r="154" spans="2:14" ht="33" customHeight="1" hidden="1">
      <c r="B154" s="276" t="s">
        <v>260</v>
      </c>
      <c r="C154" s="453">
        <v>5450770</v>
      </c>
      <c r="D154" s="467"/>
      <c r="E154" s="452">
        <v>2735991</v>
      </c>
      <c r="F154" s="467"/>
      <c r="G154" s="466">
        <v>476684</v>
      </c>
      <c r="H154" s="467"/>
      <c r="I154" s="466">
        <v>887456</v>
      </c>
      <c r="J154" s="467"/>
      <c r="K154" s="466">
        <v>509729</v>
      </c>
      <c r="L154" s="467"/>
      <c r="M154" s="205">
        <v>39775</v>
      </c>
      <c r="N154" s="179">
        <v>801135</v>
      </c>
    </row>
    <row r="155" spans="2:14" ht="33" customHeight="1" hidden="1">
      <c r="B155" s="276" t="s">
        <v>261</v>
      </c>
      <c r="C155" s="453">
        <v>8125886</v>
      </c>
      <c r="D155" s="467"/>
      <c r="E155" s="452">
        <v>3121013</v>
      </c>
      <c r="F155" s="467"/>
      <c r="G155" s="466">
        <v>567151</v>
      </c>
      <c r="H155" s="467"/>
      <c r="I155" s="466">
        <v>2330393</v>
      </c>
      <c r="J155" s="467"/>
      <c r="K155" s="466">
        <v>357418</v>
      </c>
      <c r="L155" s="467"/>
      <c r="M155" s="205">
        <v>395516</v>
      </c>
      <c r="N155" s="179">
        <v>1354395</v>
      </c>
    </row>
    <row r="156" spans="2:14" ht="33" customHeight="1" hidden="1">
      <c r="B156" s="276" t="s">
        <v>262</v>
      </c>
      <c r="C156" s="453">
        <v>11837616</v>
      </c>
      <c r="D156" s="467"/>
      <c r="E156" s="452">
        <v>6130934</v>
      </c>
      <c r="F156" s="467"/>
      <c r="G156" s="466">
        <v>2622545</v>
      </c>
      <c r="H156" s="467"/>
      <c r="I156" s="466">
        <v>1482368</v>
      </c>
      <c r="J156" s="467"/>
      <c r="K156" s="466">
        <v>570278</v>
      </c>
      <c r="L156" s="467"/>
      <c r="M156" s="205">
        <v>73549</v>
      </c>
      <c r="N156" s="179">
        <v>957942</v>
      </c>
    </row>
    <row r="157" spans="2:14" ht="33" customHeight="1" hidden="1">
      <c r="B157" s="276" t="s">
        <v>263</v>
      </c>
      <c r="C157" s="453">
        <v>15618392</v>
      </c>
      <c r="D157" s="467"/>
      <c r="E157" s="452">
        <v>7266994</v>
      </c>
      <c r="F157" s="467"/>
      <c r="G157" s="466">
        <v>1767463</v>
      </c>
      <c r="H157" s="467"/>
      <c r="I157" s="466">
        <v>3207690</v>
      </c>
      <c r="J157" s="467"/>
      <c r="K157" s="466">
        <v>938550</v>
      </c>
      <c r="L157" s="467"/>
      <c r="M157" s="205">
        <v>415047</v>
      </c>
      <c r="N157" s="179">
        <v>2022648</v>
      </c>
    </row>
    <row r="158" spans="2:14" ht="33" customHeight="1" hidden="1">
      <c r="B158" s="276" t="s">
        <v>276</v>
      </c>
      <c r="C158" s="453">
        <f>SUM(C159:D162)</f>
        <v>19016248</v>
      </c>
      <c r="D158" s="467"/>
      <c r="E158" s="452">
        <f>SUM(E159:E162)</f>
        <v>8013286</v>
      </c>
      <c r="F158" s="467"/>
      <c r="G158" s="466">
        <f>SUM(G159:G162)</f>
        <v>1866964</v>
      </c>
      <c r="H158" s="467"/>
      <c r="I158" s="466">
        <f>SUM(I159:I162)</f>
        <v>3916389</v>
      </c>
      <c r="J158" s="467"/>
      <c r="K158" s="466">
        <f>SUM(K159:K162)</f>
        <v>1438943</v>
      </c>
      <c r="L158" s="467"/>
      <c r="M158" s="179">
        <f>SUM(M159:M162)</f>
        <v>617824</v>
      </c>
      <c r="N158" s="179">
        <f>SUM(N159:N162)</f>
        <v>3162842</v>
      </c>
    </row>
    <row r="159" spans="2:14" ht="33" customHeight="1" hidden="1">
      <c r="B159" s="276" t="s">
        <v>269</v>
      </c>
      <c r="C159" s="453">
        <f>SUM(E159:N159)</f>
        <v>4219445</v>
      </c>
      <c r="D159" s="467"/>
      <c r="E159" s="452">
        <v>1795154</v>
      </c>
      <c r="F159" s="467"/>
      <c r="G159" s="466">
        <v>764736</v>
      </c>
      <c r="H159" s="467"/>
      <c r="I159" s="466">
        <v>649709</v>
      </c>
      <c r="J159" s="467"/>
      <c r="K159" s="466">
        <v>205688</v>
      </c>
      <c r="L159" s="467"/>
      <c r="M159" s="179">
        <v>103360</v>
      </c>
      <c r="N159" s="179">
        <v>700798</v>
      </c>
    </row>
    <row r="160" spans="2:14" ht="33" customHeight="1" hidden="1">
      <c r="B160" s="276" t="s">
        <v>1</v>
      </c>
      <c r="C160" s="453">
        <f>SUM(E160:N160)</f>
        <v>4371109</v>
      </c>
      <c r="D160" s="467"/>
      <c r="E160" s="452">
        <v>1793997</v>
      </c>
      <c r="F160" s="467"/>
      <c r="G160" s="466">
        <v>289189</v>
      </c>
      <c r="H160" s="467"/>
      <c r="I160" s="466">
        <v>1145984</v>
      </c>
      <c r="J160" s="467"/>
      <c r="K160" s="466">
        <v>265670</v>
      </c>
      <c r="L160" s="467"/>
      <c r="M160" s="179">
        <v>92237</v>
      </c>
      <c r="N160" s="179">
        <v>784032</v>
      </c>
    </row>
    <row r="161" spans="2:14" ht="33" customHeight="1" hidden="1">
      <c r="B161" s="276" t="s">
        <v>2</v>
      </c>
      <c r="C161" s="453">
        <f>SUM(E161:N161)</f>
        <v>4821467</v>
      </c>
      <c r="D161" s="467"/>
      <c r="E161" s="452">
        <v>2162205</v>
      </c>
      <c r="F161" s="467"/>
      <c r="G161" s="466">
        <v>369525</v>
      </c>
      <c r="H161" s="467"/>
      <c r="I161" s="466">
        <v>916833</v>
      </c>
      <c r="J161" s="467"/>
      <c r="K161" s="466">
        <v>515521</v>
      </c>
      <c r="L161" s="467"/>
      <c r="M161" s="179">
        <v>126826</v>
      </c>
      <c r="N161" s="179">
        <v>730557</v>
      </c>
    </row>
    <row r="162" spans="2:14" ht="33" customHeight="1" hidden="1">
      <c r="B162" s="276" t="s">
        <v>270</v>
      </c>
      <c r="C162" s="453">
        <f>SUM(E162:N162)</f>
        <v>5604227</v>
      </c>
      <c r="D162" s="467"/>
      <c r="E162" s="452">
        <v>2261930</v>
      </c>
      <c r="F162" s="467"/>
      <c r="G162" s="466">
        <v>443514</v>
      </c>
      <c r="H162" s="467"/>
      <c r="I162" s="466">
        <v>1203863</v>
      </c>
      <c r="J162" s="467"/>
      <c r="K162" s="466">
        <v>452064</v>
      </c>
      <c r="L162" s="467"/>
      <c r="M162" s="179">
        <v>295401</v>
      </c>
      <c r="N162" s="179">
        <v>947455</v>
      </c>
    </row>
    <row r="163" spans="2:15" ht="25.5" customHeight="1" hidden="1">
      <c r="B163" s="290" t="s">
        <v>0</v>
      </c>
      <c r="C163" s="453">
        <f>SUM(C164:D175)</f>
        <v>21435428.400000002</v>
      </c>
      <c r="D163" s="465"/>
      <c r="E163" s="452">
        <f>SUM(E164:F175)</f>
        <v>10104474.600000001</v>
      </c>
      <c r="F163" s="465"/>
      <c r="G163" s="452">
        <f>SUM(G164:H175)</f>
        <v>1965630.1</v>
      </c>
      <c r="H163" s="465"/>
      <c r="I163" s="452">
        <f>SUM(I164:J175)</f>
        <v>2721911.3</v>
      </c>
      <c r="J163" s="465"/>
      <c r="K163" s="452">
        <f>SUM(K164:L175)</f>
        <v>1708341.9</v>
      </c>
      <c r="L163" s="465"/>
      <c r="M163" s="179">
        <f>SUM(M164:N175)</f>
        <v>4935070.6</v>
      </c>
      <c r="N163" s="179">
        <f>SUM(N164:O175)</f>
        <v>2733084.6</v>
      </c>
      <c r="O163" s="338"/>
    </row>
    <row r="164" spans="2:15" ht="30" customHeight="1" hidden="1">
      <c r="B164" s="291" t="s">
        <v>277</v>
      </c>
      <c r="C164" s="453">
        <v>2302616</v>
      </c>
      <c r="D164" s="465"/>
      <c r="E164" s="452">
        <v>909172</v>
      </c>
      <c r="F164" s="465"/>
      <c r="G164" s="452">
        <v>174708</v>
      </c>
      <c r="H164" s="465"/>
      <c r="I164" s="452">
        <v>740286</v>
      </c>
      <c r="J164" s="465"/>
      <c r="K164" s="452">
        <v>181903</v>
      </c>
      <c r="L164" s="465"/>
      <c r="M164" s="179">
        <v>92031</v>
      </c>
      <c r="N164" s="179">
        <v>204516</v>
      </c>
      <c r="O164" s="338"/>
    </row>
    <row r="165" spans="2:15" ht="30" customHeight="1" hidden="1">
      <c r="B165" s="291" t="s">
        <v>278</v>
      </c>
      <c r="C165" s="453">
        <v>1614613.6</v>
      </c>
      <c r="D165" s="465"/>
      <c r="E165" s="452">
        <v>743341.2</v>
      </c>
      <c r="F165" s="465"/>
      <c r="G165" s="452">
        <v>163238.4</v>
      </c>
      <c r="H165" s="465"/>
      <c r="I165" s="452">
        <v>284512.7</v>
      </c>
      <c r="J165" s="465"/>
      <c r="K165" s="452">
        <v>96982.4</v>
      </c>
      <c r="L165" s="465"/>
      <c r="M165" s="179">
        <v>114284.3</v>
      </c>
      <c r="N165" s="179">
        <v>212254.6</v>
      </c>
      <c r="O165" s="338"/>
    </row>
    <row r="166" spans="2:15" ht="24" customHeight="1" hidden="1">
      <c r="B166" s="281" t="s">
        <v>279</v>
      </c>
      <c r="C166" s="453">
        <v>1554304.4</v>
      </c>
      <c r="D166" s="465"/>
      <c r="E166" s="452">
        <v>771031.1</v>
      </c>
      <c r="F166" s="465"/>
      <c r="G166" s="452">
        <v>139883.4</v>
      </c>
      <c r="H166" s="465"/>
      <c r="I166" s="452">
        <v>237618</v>
      </c>
      <c r="J166" s="465"/>
      <c r="K166" s="452">
        <v>91948.7</v>
      </c>
      <c r="L166" s="465"/>
      <c r="M166" s="179">
        <v>140027.6</v>
      </c>
      <c r="N166" s="179">
        <v>173795.6</v>
      </c>
      <c r="O166" s="338"/>
    </row>
    <row r="167" spans="2:15" ht="24" customHeight="1" hidden="1">
      <c r="B167" s="281" t="s">
        <v>280</v>
      </c>
      <c r="C167" s="453">
        <v>1573144.4</v>
      </c>
      <c r="D167" s="465"/>
      <c r="E167" s="452">
        <v>731466.7</v>
      </c>
      <c r="F167" s="465"/>
      <c r="G167" s="452">
        <v>193678.8</v>
      </c>
      <c r="H167" s="465"/>
      <c r="I167" s="452">
        <v>139267.6</v>
      </c>
      <c r="J167" s="465"/>
      <c r="K167" s="452">
        <v>108167.8</v>
      </c>
      <c r="L167" s="465"/>
      <c r="M167" s="179">
        <v>223652.8</v>
      </c>
      <c r="N167" s="179">
        <v>176910.8</v>
      </c>
      <c r="O167" s="338"/>
    </row>
    <row r="168" spans="2:15" ht="24" customHeight="1" hidden="1">
      <c r="B168" s="281" t="s">
        <v>281</v>
      </c>
      <c r="C168" s="453">
        <f aca="true" t="shared" si="16" ref="C168:C175">SUM(E168:O168)</f>
        <v>1626486.7</v>
      </c>
      <c r="D168" s="465"/>
      <c r="E168" s="452">
        <v>648936.7</v>
      </c>
      <c r="F168" s="465"/>
      <c r="G168" s="452">
        <v>143779</v>
      </c>
      <c r="H168" s="465"/>
      <c r="I168" s="452">
        <v>295691.5</v>
      </c>
      <c r="J168" s="465"/>
      <c r="K168" s="452">
        <v>163663.1</v>
      </c>
      <c r="L168" s="465"/>
      <c r="M168" s="179">
        <v>154058</v>
      </c>
      <c r="N168" s="179">
        <v>220358.4</v>
      </c>
      <c r="O168" s="338"/>
    </row>
    <row r="169" spans="2:15" ht="24" customHeight="1" hidden="1">
      <c r="B169" s="281" t="s">
        <v>282</v>
      </c>
      <c r="C169" s="453">
        <f t="shared" si="16"/>
        <v>1579868.1999999997</v>
      </c>
      <c r="D169" s="465"/>
      <c r="E169" s="452">
        <v>785761.7</v>
      </c>
      <c r="F169" s="465"/>
      <c r="G169" s="452">
        <v>128791</v>
      </c>
      <c r="H169" s="465"/>
      <c r="I169" s="452">
        <v>152403.4</v>
      </c>
      <c r="J169" s="465"/>
      <c r="K169" s="452">
        <v>113936</v>
      </c>
      <c r="L169" s="465"/>
      <c r="M169" s="179">
        <v>181820.7</v>
      </c>
      <c r="N169" s="179">
        <v>217155.4</v>
      </c>
      <c r="O169" s="338"/>
    </row>
    <row r="170" spans="2:15" ht="24" customHeight="1" hidden="1">
      <c r="B170" s="281" t="s">
        <v>283</v>
      </c>
      <c r="C170" s="453">
        <f t="shared" si="16"/>
        <v>1698198.1</v>
      </c>
      <c r="D170" s="465"/>
      <c r="E170" s="452">
        <v>855799.5</v>
      </c>
      <c r="F170" s="465"/>
      <c r="G170" s="452">
        <v>124636.7</v>
      </c>
      <c r="H170" s="465"/>
      <c r="I170" s="452">
        <v>134503.1</v>
      </c>
      <c r="J170" s="465"/>
      <c r="K170" s="452">
        <v>133622.9</v>
      </c>
      <c r="L170" s="465"/>
      <c r="M170" s="179">
        <v>227915.8</v>
      </c>
      <c r="N170" s="179">
        <v>221720.1</v>
      </c>
      <c r="O170" s="338"/>
    </row>
    <row r="171" spans="2:15" ht="24" customHeight="1" hidden="1">
      <c r="B171" s="281" t="s">
        <v>284</v>
      </c>
      <c r="C171" s="453">
        <f t="shared" si="16"/>
        <v>1762636</v>
      </c>
      <c r="D171" s="465"/>
      <c r="E171" s="452">
        <v>883046.5</v>
      </c>
      <c r="F171" s="465"/>
      <c r="G171" s="452">
        <v>143214.1</v>
      </c>
      <c r="H171" s="465"/>
      <c r="I171" s="452">
        <v>160555</v>
      </c>
      <c r="J171" s="465"/>
      <c r="K171" s="452">
        <v>136862.9</v>
      </c>
      <c r="L171" s="465"/>
      <c r="M171" s="179">
        <v>224395.2</v>
      </c>
      <c r="N171" s="179">
        <v>214562.3</v>
      </c>
      <c r="O171" s="338"/>
    </row>
    <row r="172" spans="2:15" ht="24" customHeight="1" hidden="1">
      <c r="B172" s="281" t="s">
        <v>285</v>
      </c>
      <c r="C172" s="453">
        <f t="shared" si="16"/>
        <v>1990951.5</v>
      </c>
      <c r="D172" s="465"/>
      <c r="E172" s="452">
        <v>1036794.3</v>
      </c>
      <c r="F172" s="465"/>
      <c r="G172" s="452">
        <v>218263.7</v>
      </c>
      <c r="H172" s="465"/>
      <c r="I172" s="452">
        <v>145022.6</v>
      </c>
      <c r="J172" s="465"/>
      <c r="K172" s="452">
        <v>169153.4</v>
      </c>
      <c r="L172" s="465"/>
      <c r="M172" s="179">
        <v>172156.3</v>
      </c>
      <c r="N172" s="179">
        <v>249561.2</v>
      </c>
      <c r="O172" s="338"/>
    </row>
    <row r="173" spans="2:15" ht="24" customHeight="1" hidden="1">
      <c r="B173" s="281" t="s">
        <v>286</v>
      </c>
      <c r="C173" s="453">
        <f t="shared" si="16"/>
        <v>1849909.7999999998</v>
      </c>
      <c r="D173" s="465"/>
      <c r="E173" s="452">
        <v>910056.9</v>
      </c>
      <c r="F173" s="465"/>
      <c r="G173" s="452">
        <v>175790.1</v>
      </c>
      <c r="H173" s="465"/>
      <c r="I173" s="452">
        <v>136090.7</v>
      </c>
      <c r="J173" s="465"/>
      <c r="K173" s="452">
        <v>167856.5</v>
      </c>
      <c r="L173" s="465"/>
      <c r="M173" s="179">
        <v>226643.4</v>
      </c>
      <c r="N173" s="179">
        <v>233472.2</v>
      </c>
      <c r="O173" s="338"/>
    </row>
    <row r="174" spans="2:15" ht="24" customHeight="1" hidden="1">
      <c r="B174" s="281" t="s">
        <v>287</v>
      </c>
      <c r="C174" s="453">
        <f t="shared" si="16"/>
        <v>1797275.6</v>
      </c>
      <c r="D174" s="465"/>
      <c r="E174" s="452">
        <v>903835.1</v>
      </c>
      <c r="F174" s="465"/>
      <c r="G174" s="452">
        <v>172977.5</v>
      </c>
      <c r="H174" s="465"/>
      <c r="I174" s="452">
        <v>123592.9</v>
      </c>
      <c r="J174" s="465"/>
      <c r="K174" s="452">
        <v>158605.8</v>
      </c>
      <c r="L174" s="465"/>
      <c r="M174" s="179">
        <v>204143.3</v>
      </c>
      <c r="N174" s="179">
        <v>234121</v>
      </c>
      <c r="O174" s="338"/>
    </row>
    <row r="175" spans="2:14" ht="24" customHeight="1" hidden="1">
      <c r="B175" s="281" t="s">
        <v>288</v>
      </c>
      <c r="C175" s="453">
        <f t="shared" si="16"/>
        <v>2085424.1</v>
      </c>
      <c r="D175" s="465"/>
      <c r="E175" s="452">
        <v>925232.9</v>
      </c>
      <c r="F175" s="465"/>
      <c r="G175" s="452">
        <v>186669.4</v>
      </c>
      <c r="H175" s="465"/>
      <c r="I175" s="452">
        <v>172367.8</v>
      </c>
      <c r="J175" s="465"/>
      <c r="K175" s="452">
        <v>185639.4</v>
      </c>
      <c r="L175" s="465"/>
      <c r="M175" s="179">
        <v>240857.6</v>
      </c>
      <c r="N175" s="179">
        <v>374657</v>
      </c>
    </row>
    <row r="176" spans="2:14" ht="24" customHeight="1" hidden="1">
      <c r="B176" s="320" t="s">
        <v>547</v>
      </c>
      <c r="C176" s="453">
        <f>SUM(C177:D188)</f>
        <v>28564861.35</v>
      </c>
      <c r="D176" s="465"/>
      <c r="E176" s="452">
        <f>SUM(E177:F188)</f>
        <v>14383027.8</v>
      </c>
      <c r="F176" s="465"/>
      <c r="G176" s="452">
        <f>SUM(G177:H188)</f>
        <v>2292741.4</v>
      </c>
      <c r="H176" s="452"/>
      <c r="I176" s="452">
        <f>SUM(I177:J188)</f>
        <v>2515404.1</v>
      </c>
      <c r="J176" s="429"/>
      <c r="K176" s="452">
        <f>SUM(K177:L188)</f>
        <v>2385149</v>
      </c>
      <c r="L176" s="465"/>
      <c r="M176" s="179">
        <f>SUM(M177:N188)</f>
        <v>6988539.05</v>
      </c>
      <c r="N176" s="179">
        <f>SUM(N177:O188)</f>
        <v>3643034.65</v>
      </c>
    </row>
    <row r="177" spans="2:14" ht="24" customHeight="1" hidden="1">
      <c r="B177" s="281" t="s">
        <v>435</v>
      </c>
      <c r="C177" s="453">
        <f aca="true" t="shared" si="17" ref="C177:C188">SUM(E177:N177)</f>
        <v>2578345.5</v>
      </c>
      <c r="D177" s="452"/>
      <c r="E177" s="452">
        <v>1163462.2</v>
      </c>
      <c r="F177" s="462"/>
      <c r="G177" s="452">
        <v>217417.8</v>
      </c>
      <c r="H177" s="452"/>
      <c r="I177" s="452">
        <v>260690.5</v>
      </c>
      <c r="J177" s="429"/>
      <c r="K177" s="452">
        <v>204393.7</v>
      </c>
      <c r="L177" s="429"/>
      <c r="M177" s="179">
        <v>278349</v>
      </c>
      <c r="N177" s="179">
        <v>454032.3</v>
      </c>
    </row>
    <row r="178" spans="2:14" ht="24" customHeight="1" hidden="1">
      <c r="B178" s="283" t="s">
        <v>75</v>
      </c>
      <c r="C178" s="453">
        <f t="shared" si="17"/>
        <v>2013572.2000000002</v>
      </c>
      <c r="D178" s="452"/>
      <c r="E178" s="452">
        <v>1022516.6</v>
      </c>
      <c r="F178" s="462"/>
      <c r="G178" s="452">
        <v>148846.2</v>
      </c>
      <c r="H178" s="452"/>
      <c r="I178" s="452">
        <v>169213</v>
      </c>
      <c r="J178" s="429"/>
      <c r="K178" s="452">
        <v>139034.6</v>
      </c>
      <c r="L178" s="429"/>
      <c r="M178" s="179">
        <v>301548.7</v>
      </c>
      <c r="N178" s="179">
        <v>232413.1</v>
      </c>
    </row>
    <row r="179" spans="2:14" ht="24" customHeight="1" hidden="1">
      <c r="B179" s="283" t="s">
        <v>12</v>
      </c>
      <c r="C179" s="453">
        <f t="shared" si="17"/>
        <v>1960949.4000000004</v>
      </c>
      <c r="D179" s="452"/>
      <c r="E179" s="452">
        <v>1042184</v>
      </c>
      <c r="F179" s="462"/>
      <c r="G179" s="452">
        <v>164512.6</v>
      </c>
      <c r="H179" s="452"/>
      <c r="I179" s="452">
        <v>160831.3</v>
      </c>
      <c r="J179" s="429"/>
      <c r="K179" s="452">
        <v>152605.3</v>
      </c>
      <c r="L179" s="429"/>
      <c r="M179" s="179">
        <v>202778.6</v>
      </c>
      <c r="N179" s="179">
        <v>238037.6</v>
      </c>
    </row>
    <row r="180" spans="2:14" ht="24" customHeight="1" hidden="1">
      <c r="B180" s="193" t="s">
        <v>290</v>
      </c>
      <c r="C180" s="453">
        <f t="shared" si="17"/>
        <v>2090149.0000000002</v>
      </c>
      <c r="D180" s="452"/>
      <c r="E180" s="452">
        <v>982030.7</v>
      </c>
      <c r="F180" s="462"/>
      <c r="G180" s="452">
        <v>164751.1</v>
      </c>
      <c r="H180" s="452"/>
      <c r="I180" s="452">
        <v>288153.5</v>
      </c>
      <c r="J180" s="429"/>
      <c r="K180" s="452">
        <v>191757.8</v>
      </c>
      <c r="L180" s="429"/>
      <c r="M180" s="179">
        <v>212251.8</v>
      </c>
      <c r="N180" s="179">
        <v>251204.1</v>
      </c>
    </row>
    <row r="181" spans="2:14" ht="24" customHeight="1" hidden="1">
      <c r="B181" s="193" t="s">
        <v>77</v>
      </c>
      <c r="C181" s="453">
        <f t="shared" si="17"/>
        <v>2220339.3</v>
      </c>
      <c r="D181" s="452"/>
      <c r="E181" s="452">
        <v>1154309.2</v>
      </c>
      <c r="F181" s="462"/>
      <c r="G181" s="452">
        <v>183974.5</v>
      </c>
      <c r="H181" s="452"/>
      <c r="I181" s="452">
        <v>205731</v>
      </c>
      <c r="J181" s="429"/>
      <c r="K181" s="452">
        <v>181678</v>
      </c>
      <c r="L181" s="429"/>
      <c r="M181" s="179">
        <v>240150.2</v>
      </c>
      <c r="N181" s="179">
        <v>254496.4</v>
      </c>
    </row>
    <row r="182" spans="2:14" ht="24" customHeight="1" hidden="1">
      <c r="B182" s="193" t="s">
        <v>78</v>
      </c>
      <c r="C182" s="453">
        <f t="shared" si="17"/>
        <v>2320686.85</v>
      </c>
      <c r="D182" s="452"/>
      <c r="E182" s="452">
        <v>1302478</v>
      </c>
      <c r="F182" s="462"/>
      <c r="G182" s="452">
        <v>198334.9</v>
      </c>
      <c r="H182" s="452"/>
      <c r="I182" s="452">
        <v>192294.1</v>
      </c>
      <c r="J182" s="452"/>
      <c r="K182" s="452">
        <v>186009.1</v>
      </c>
      <c r="L182" s="452"/>
      <c r="M182" s="179">
        <v>227976.4</v>
      </c>
      <c r="N182" s="179">
        <v>213594.35</v>
      </c>
    </row>
    <row r="183" spans="2:14" ht="24" customHeight="1" hidden="1">
      <c r="B183" s="193" t="s">
        <v>79</v>
      </c>
      <c r="C183" s="453">
        <f t="shared" si="17"/>
        <v>2360985.8000000003</v>
      </c>
      <c r="D183" s="452"/>
      <c r="E183" s="452">
        <v>1204659.1</v>
      </c>
      <c r="F183" s="462"/>
      <c r="G183" s="452">
        <v>185983.4</v>
      </c>
      <c r="H183" s="452"/>
      <c r="I183" s="452">
        <v>205253</v>
      </c>
      <c r="J183" s="452"/>
      <c r="K183" s="452">
        <v>209066.8</v>
      </c>
      <c r="L183" s="452"/>
      <c r="M183" s="179">
        <v>296018.4</v>
      </c>
      <c r="N183" s="179">
        <v>260005.1</v>
      </c>
    </row>
    <row r="184" spans="2:14" ht="24" customHeight="1" hidden="1">
      <c r="B184" s="193" t="s">
        <v>13</v>
      </c>
      <c r="C184" s="453">
        <f t="shared" si="17"/>
        <v>2371841.8</v>
      </c>
      <c r="D184" s="452"/>
      <c r="E184" s="452">
        <v>1286402.8</v>
      </c>
      <c r="F184" s="462"/>
      <c r="G184" s="452">
        <v>162651</v>
      </c>
      <c r="H184" s="452"/>
      <c r="I184" s="452">
        <v>186299.8</v>
      </c>
      <c r="J184" s="452"/>
      <c r="K184" s="452">
        <v>210617.2</v>
      </c>
      <c r="L184" s="452"/>
      <c r="M184" s="179">
        <v>237167.7</v>
      </c>
      <c r="N184" s="179">
        <v>288703.3</v>
      </c>
    </row>
    <row r="185" spans="2:14" ht="24" customHeight="1" hidden="1">
      <c r="B185" s="193" t="s">
        <v>80</v>
      </c>
      <c r="C185" s="453">
        <f t="shared" si="17"/>
        <v>2383586.0000000005</v>
      </c>
      <c r="D185" s="452"/>
      <c r="E185" s="452">
        <v>1192597.6</v>
      </c>
      <c r="F185" s="462"/>
      <c r="G185" s="452">
        <v>206934.3</v>
      </c>
      <c r="H185" s="452"/>
      <c r="I185" s="452">
        <v>193055.2</v>
      </c>
      <c r="J185" s="452"/>
      <c r="K185" s="452">
        <v>199925.3</v>
      </c>
      <c r="L185" s="452"/>
      <c r="M185" s="179">
        <v>307375.5</v>
      </c>
      <c r="N185" s="179">
        <v>283698.1</v>
      </c>
    </row>
    <row r="186" spans="2:14" ht="24" customHeight="1" hidden="1">
      <c r="B186" s="193" t="s">
        <v>81</v>
      </c>
      <c r="C186" s="453">
        <f t="shared" si="17"/>
        <v>2597912.5</v>
      </c>
      <c r="D186" s="452"/>
      <c r="E186" s="452">
        <v>1326150.6</v>
      </c>
      <c r="F186" s="462"/>
      <c r="G186" s="452">
        <v>204491.6</v>
      </c>
      <c r="H186" s="452"/>
      <c r="I186" s="452">
        <v>208279.7</v>
      </c>
      <c r="J186" s="452"/>
      <c r="K186" s="452">
        <v>227225.2</v>
      </c>
      <c r="L186" s="452"/>
      <c r="M186" s="179">
        <v>325292.1</v>
      </c>
      <c r="N186" s="179">
        <v>306473.3</v>
      </c>
    </row>
    <row r="187" spans="2:14" ht="24" customHeight="1" hidden="1">
      <c r="B187" s="193" t="s">
        <v>82</v>
      </c>
      <c r="C187" s="453">
        <f t="shared" si="17"/>
        <v>2762032</v>
      </c>
      <c r="D187" s="452"/>
      <c r="E187" s="452">
        <v>1346126</v>
      </c>
      <c r="F187" s="462"/>
      <c r="G187" s="452">
        <v>211506</v>
      </c>
      <c r="H187" s="452"/>
      <c r="I187" s="452">
        <v>224815</v>
      </c>
      <c r="J187" s="452"/>
      <c r="K187" s="452">
        <v>219935</v>
      </c>
      <c r="L187" s="452"/>
      <c r="M187" s="179">
        <v>364870</v>
      </c>
      <c r="N187" s="179">
        <v>394780</v>
      </c>
    </row>
    <row r="188" spans="2:14" ht="24" customHeight="1" hidden="1">
      <c r="B188" s="193" t="s">
        <v>83</v>
      </c>
      <c r="C188" s="453">
        <f t="shared" si="17"/>
        <v>2904461</v>
      </c>
      <c r="D188" s="452"/>
      <c r="E188" s="452">
        <v>1360111</v>
      </c>
      <c r="F188" s="462"/>
      <c r="G188" s="452">
        <v>243338</v>
      </c>
      <c r="H188" s="452"/>
      <c r="I188" s="452">
        <v>220788</v>
      </c>
      <c r="J188" s="452"/>
      <c r="K188" s="452">
        <v>262901</v>
      </c>
      <c r="L188" s="452"/>
      <c r="M188" s="179">
        <v>351726</v>
      </c>
      <c r="N188" s="179">
        <v>465597</v>
      </c>
    </row>
    <row r="189" spans="2:14" ht="24" customHeight="1" hidden="1">
      <c r="B189" s="282" t="s">
        <v>519</v>
      </c>
      <c r="C189" s="453">
        <f>SUM(C190:D201)</f>
        <v>41438743</v>
      </c>
      <c r="D189" s="452"/>
      <c r="E189" s="452">
        <f>SUM(E190:F201)</f>
        <v>19072065</v>
      </c>
      <c r="F189" s="462"/>
      <c r="G189" s="452">
        <f>SUM(G190:H201)</f>
        <v>3382101</v>
      </c>
      <c r="H189" s="452"/>
      <c r="I189" s="452">
        <f>SUM(I190:J201)</f>
        <v>3740213</v>
      </c>
      <c r="J189" s="452"/>
      <c r="K189" s="452">
        <f>SUM(K190:L201)</f>
        <v>4609043</v>
      </c>
      <c r="L189" s="452"/>
      <c r="M189" s="179">
        <f>SUM(M190:M201)</f>
        <v>4605311</v>
      </c>
      <c r="N189" s="179">
        <f>SUM(N190:N201)</f>
        <v>6030010</v>
      </c>
    </row>
    <row r="190" spans="2:14" ht="24" customHeight="1" hidden="1">
      <c r="B190" s="193" t="s">
        <v>520</v>
      </c>
      <c r="C190" s="453">
        <f aca="true" t="shared" si="18" ref="C190:C201">SUM(E190:N190)</f>
        <v>3269101</v>
      </c>
      <c r="D190" s="452"/>
      <c r="E190" s="452">
        <v>1622959</v>
      </c>
      <c r="F190" s="462"/>
      <c r="G190" s="452">
        <v>265260</v>
      </c>
      <c r="H190" s="452"/>
      <c r="I190" s="452">
        <v>225191</v>
      </c>
      <c r="J190" s="452"/>
      <c r="K190" s="452">
        <v>285923</v>
      </c>
      <c r="L190" s="452"/>
      <c r="M190" s="179">
        <v>375867</v>
      </c>
      <c r="N190" s="179">
        <v>493901</v>
      </c>
    </row>
    <row r="191" spans="2:14" ht="24" customHeight="1" hidden="1">
      <c r="B191" s="193" t="s">
        <v>86</v>
      </c>
      <c r="C191" s="453">
        <f t="shared" si="18"/>
        <v>3284077</v>
      </c>
      <c r="D191" s="452"/>
      <c r="E191" s="452">
        <v>1513682</v>
      </c>
      <c r="F191" s="462"/>
      <c r="G191" s="452">
        <v>284390</v>
      </c>
      <c r="H191" s="452"/>
      <c r="I191" s="452">
        <v>240714</v>
      </c>
      <c r="J191" s="452"/>
      <c r="K191" s="452">
        <v>392438</v>
      </c>
      <c r="L191" s="452"/>
      <c r="M191" s="179">
        <v>397339</v>
      </c>
      <c r="N191" s="179">
        <v>455514</v>
      </c>
    </row>
    <row r="192" spans="2:14" ht="24" customHeight="1" hidden="1">
      <c r="B192" s="193" t="s">
        <v>87</v>
      </c>
      <c r="C192" s="453">
        <f t="shared" si="18"/>
        <v>3164867</v>
      </c>
      <c r="D192" s="452"/>
      <c r="E192" s="452">
        <v>1401630</v>
      </c>
      <c r="F192" s="462"/>
      <c r="G192" s="452">
        <v>270475</v>
      </c>
      <c r="H192" s="452"/>
      <c r="I192" s="452">
        <v>248170</v>
      </c>
      <c r="J192" s="452"/>
      <c r="K192" s="452">
        <v>358051</v>
      </c>
      <c r="L192" s="452"/>
      <c r="M192" s="179">
        <v>383338</v>
      </c>
      <c r="N192" s="179">
        <v>503203</v>
      </c>
    </row>
    <row r="193" spans="2:14" ht="24" customHeight="1" hidden="1">
      <c r="B193" s="193" t="s">
        <v>290</v>
      </c>
      <c r="C193" s="453">
        <f t="shared" si="18"/>
        <v>3121752</v>
      </c>
      <c r="D193" s="452"/>
      <c r="E193" s="452">
        <v>1309313</v>
      </c>
      <c r="F193" s="462"/>
      <c r="G193" s="452">
        <v>231277</v>
      </c>
      <c r="H193" s="452"/>
      <c r="I193" s="452">
        <v>246735</v>
      </c>
      <c r="J193" s="452"/>
      <c r="K193" s="452">
        <v>362046</v>
      </c>
      <c r="L193" s="452"/>
      <c r="M193" s="179">
        <v>334466</v>
      </c>
      <c r="N193" s="179">
        <v>637915</v>
      </c>
    </row>
    <row r="194" spans="2:14" ht="24" customHeight="1" hidden="1">
      <c r="B194" s="193" t="s">
        <v>77</v>
      </c>
      <c r="C194" s="453">
        <f t="shared" si="18"/>
        <v>3512124</v>
      </c>
      <c r="D194" s="452"/>
      <c r="E194" s="452">
        <v>1700457</v>
      </c>
      <c r="F194" s="462"/>
      <c r="G194" s="452">
        <v>259889</v>
      </c>
      <c r="H194" s="452"/>
      <c r="I194" s="452">
        <v>283619</v>
      </c>
      <c r="J194" s="452"/>
      <c r="K194" s="452">
        <v>359055</v>
      </c>
      <c r="L194" s="452"/>
      <c r="M194" s="179">
        <v>390369</v>
      </c>
      <c r="N194" s="179">
        <v>518735</v>
      </c>
    </row>
    <row r="195" spans="2:14" ht="24" customHeight="1" hidden="1">
      <c r="B195" s="193" t="s">
        <v>78</v>
      </c>
      <c r="C195" s="453">
        <f t="shared" si="18"/>
        <v>3400808</v>
      </c>
      <c r="D195" s="452"/>
      <c r="E195" s="452">
        <v>1618998</v>
      </c>
      <c r="F195" s="462"/>
      <c r="G195" s="452">
        <v>295762</v>
      </c>
      <c r="H195" s="452"/>
      <c r="I195" s="452">
        <v>316569</v>
      </c>
      <c r="J195" s="452"/>
      <c r="K195" s="452">
        <v>335726</v>
      </c>
      <c r="L195" s="452"/>
      <c r="M195" s="179">
        <v>337902</v>
      </c>
      <c r="N195" s="179">
        <v>495851</v>
      </c>
    </row>
    <row r="196" spans="2:14" ht="24" customHeight="1" hidden="1">
      <c r="B196" s="193" t="s">
        <v>79</v>
      </c>
      <c r="C196" s="453">
        <f t="shared" si="18"/>
        <v>3554743</v>
      </c>
      <c r="D196" s="452"/>
      <c r="E196" s="452">
        <v>1696353</v>
      </c>
      <c r="F196" s="462"/>
      <c r="G196" s="452">
        <v>311528</v>
      </c>
      <c r="H196" s="452"/>
      <c r="I196" s="452">
        <v>363336</v>
      </c>
      <c r="J196" s="452"/>
      <c r="K196" s="452">
        <v>347940</v>
      </c>
      <c r="L196" s="452"/>
      <c r="M196" s="179">
        <v>399081</v>
      </c>
      <c r="N196" s="179">
        <v>436505</v>
      </c>
    </row>
    <row r="197" spans="2:14" ht="24" customHeight="1" hidden="1">
      <c r="B197" s="193" t="s">
        <v>13</v>
      </c>
      <c r="C197" s="453">
        <f t="shared" si="18"/>
        <v>3611028</v>
      </c>
      <c r="D197" s="452"/>
      <c r="E197" s="452">
        <v>1704338</v>
      </c>
      <c r="F197" s="462"/>
      <c r="G197" s="452">
        <v>310160</v>
      </c>
      <c r="H197" s="452"/>
      <c r="I197" s="452">
        <v>305432</v>
      </c>
      <c r="J197" s="452"/>
      <c r="K197" s="452">
        <v>391925</v>
      </c>
      <c r="L197" s="452"/>
      <c r="M197" s="179">
        <v>384209</v>
      </c>
      <c r="N197" s="179">
        <v>514964</v>
      </c>
    </row>
    <row r="198" spans="2:14" ht="24" customHeight="1" hidden="1">
      <c r="B198" s="193" t="s">
        <v>80</v>
      </c>
      <c r="C198" s="453">
        <f t="shared" si="18"/>
        <v>3785642</v>
      </c>
      <c r="D198" s="452"/>
      <c r="E198" s="452">
        <v>1747446</v>
      </c>
      <c r="F198" s="462"/>
      <c r="G198" s="452">
        <v>312317</v>
      </c>
      <c r="H198" s="452"/>
      <c r="I198" s="452">
        <v>308565</v>
      </c>
      <c r="J198" s="452"/>
      <c r="K198" s="452">
        <v>434065</v>
      </c>
      <c r="L198" s="452"/>
      <c r="M198" s="179">
        <v>434368</v>
      </c>
      <c r="N198" s="179">
        <v>548881</v>
      </c>
    </row>
    <row r="199" spans="2:14" ht="24" customHeight="1" hidden="1">
      <c r="B199" s="193" t="s">
        <v>81</v>
      </c>
      <c r="C199" s="453">
        <f t="shared" si="18"/>
        <v>3648511</v>
      </c>
      <c r="D199" s="452"/>
      <c r="E199" s="452">
        <v>1576241</v>
      </c>
      <c r="F199" s="462"/>
      <c r="G199" s="452">
        <v>290766</v>
      </c>
      <c r="H199" s="452"/>
      <c r="I199" s="452">
        <v>397061</v>
      </c>
      <c r="J199" s="452"/>
      <c r="K199" s="452">
        <v>541382</v>
      </c>
      <c r="L199" s="452"/>
      <c r="M199" s="179">
        <v>343792</v>
      </c>
      <c r="N199" s="179">
        <v>499269</v>
      </c>
    </row>
    <row r="200" spans="2:14" ht="24" customHeight="1" hidden="1">
      <c r="B200" s="193" t="s">
        <v>82</v>
      </c>
      <c r="C200" s="453">
        <f t="shared" si="18"/>
        <v>3514455</v>
      </c>
      <c r="D200" s="452"/>
      <c r="E200" s="452">
        <v>1604706</v>
      </c>
      <c r="F200" s="462"/>
      <c r="G200" s="452">
        <v>295892</v>
      </c>
      <c r="H200" s="452"/>
      <c r="I200" s="452">
        <v>372103</v>
      </c>
      <c r="J200" s="452"/>
      <c r="K200" s="452">
        <v>369381</v>
      </c>
      <c r="L200" s="452"/>
      <c r="M200" s="179">
        <v>385143</v>
      </c>
      <c r="N200" s="179">
        <v>487230</v>
      </c>
    </row>
    <row r="201" spans="2:14" ht="24" customHeight="1" hidden="1">
      <c r="B201" s="193" t="s">
        <v>83</v>
      </c>
      <c r="C201" s="453">
        <f t="shared" si="18"/>
        <v>3571635</v>
      </c>
      <c r="D201" s="452"/>
      <c r="E201" s="452">
        <v>1575942</v>
      </c>
      <c r="F201" s="462"/>
      <c r="G201" s="452">
        <v>254385</v>
      </c>
      <c r="H201" s="452"/>
      <c r="I201" s="452">
        <v>432718</v>
      </c>
      <c r="J201" s="452"/>
      <c r="K201" s="452">
        <v>431111</v>
      </c>
      <c r="L201" s="452"/>
      <c r="M201" s="179">
        <v>439437</v>
      </c>
      <c r="N201" s="179">
        <v>438042</v>
      </c>
    </row>
    <row r="202" spans="2:14" ht="24" customHeight="1" hidden="1">
      <c r="B202" s="282" t="s">
        <v>428</v>
      </c>
      <c r="C202" s="453">
        <f>SUM(C203:D214)</f>
        <v>45800674.8</v>
      </c>
      <c r="D202" s="452"/>
      <c r="E202" s="452">
        <f>SUM(E203:F214)</f>
        <v>19945264.4</v>
      </c>
      <c r="F202" s="462"/>
      <c r="G202" s="452">
        <f>SUM(G203:H214)</f>
        <v>4225480</v>
      </c>
      <c r="H202" s="452"/>
      <c r="I202" s="452">
        <f>SUM(I203:J214)</f>
        <v>4826813.8</v>
      </c>
      <c r="J202" s="452"/>
      <c r="K202" s="452">
        <f>SUM(K203:L214)</f>
        <v>5227123.5</v>
      </c>
      <c r="L202" s="452"/>
      <c r="M202" s="179">
        <f>SUM(M203:M214)</f>
        <v>4922496.4</v>
      </c>
      <c r="N202" s="179">
        <f>SUM(N203:N214)</f>
        <v>6653496.7</v>
      </c>
    </row>
    <row r="203" spans="2:14" ht="24" customHeight="1" hidden="1">
      <c r="B203" s="193" t="s">
        <v>520</v>
      </c>
      <c r="C203" s="453">
        <f aca="true" t="shared" si="19" ref="C203:C214">SUM(E203:N203)</f>
        <v>3962444</v>
      </c>
      <c r="D203" s="452"/>
      <c r="E203" s="452">
        <v>1746321</v>
      </c>
      <c r="F203" s="462"/>
      <c r="G203" s="452">
        <v>325574</v>
      </c>
      <c r="H203" s="452"/>
      <c r="I203" s="452">
        <v>469023</v>
      </c>
      <c r="J203" s="452"/>
      <c r="K203" s="452">
        <v>421224</v>
      </c>
      <c r="L203" s="452"/>
      <c r="M203" s="179">
        <v>486181</v>
      </c>
      <c r="N203" s="179">
        <v>514121</v>
      </c>
    </row>
    <row r="204" spans="2:14" ht="24" customHeight="1" hidden="1">
      <c r="B204" s="193" t="s">
        <v>86</v>
      </c>
      <c r="C204" s="453">
        <f t="shared" si="19"/>
        <v>3813376</v>
      </c>
      <c r="D204" s="452"/>
      <c r="E204" s="452">
        <v>1812444</v>
      </c>
      <c r="F204" s="462"/>
      <c r="G204" s="452">
        <v>326568</v>
      </c>
      <c r="H204" s="452"/>
      <c r="I204" s="452">
        <v>388334</v>
      </c>
      <c r="J204" s="452"/>
      <c r="K204" s="452">
        <v>413831</v>
      </c>
      <c r="L204" s="452"/>
      <c r="M204" s="179">
        <v>362348</v>
      </c>
      <c r="N204" s="179">
        <v>509851</v>
      </c>
    </row>
    <row r="205" spans="2:14" ht="24" customHeight="1" hidden="1">
      <c r="B205" s="193" t="s">
        <v>87</v>
      </c>
      <c r="C205" s="453">
        <f t="shared" si="19"/>
        <v>3608425</v>
      </c>
      <c r="D205" s="452"/>
      <c r="E205" s="452">
        <v>1567389</v>
      </c>
      <c r="F205" s="462"/>
      <c r="G205" s="452">
        <v>283641</v>
      </c>
      <c r="H205" s="452"/>
      <c r="I205" s="452">
        <v>360853</v>
      </c>
      <c r="J205" s="452"/>
      <c r="K205" s="452">
        <v>479071</v>
      </c>
      <c r="L205" s="452"/>
      <c r="M205" s="179">
        <v>426207</v>
      </c>
      <c r="N205" s="179">
        <v>491264</v>
      </c>
    </row>
    <row r="206" spans="2:14" ht="24" customHeight="1" hidden="1">
      <c r="B206" s="193" t="s">
        <v>290</v>
      </c>
      <c r="C206" s="453">
        <f t="shared" si="19"/>
        <v>3670886</v>
      </c>
      <c r="D206" s="452"/>
      <c r="E206" s="452">
        <v>1491880</v>
      </c>
      <c r="F206" s="462"/>
      <c r="G206" s="452">
        <v>306005</v>
      </c>
      <c r="H206" s="452"/>
      <c r="I206" s="452">
        <v>433672</v>
      </c>
      <c r="J206" s="452"/>
      <c r="K206" s="452">
        <v>349263</v>
      </c>
      <c r="L206" s="452"/>
      <c r="M206" s="179">
        <v>419373</v>
      </c>
      <c r="N206" s="179">
        <v>670693</v>
      </c>
    </row>
    <row r="207" spans="2:14" ht="24" customHeight="1" hidden="1">
      <c r="B207" s="193" t="s">
        <v>77</v>
      </c>
      <c r="C207" s="453">
        <f t="shared" si="19"/>
        <v>3706508</v>
      </c>
      <c r="D207" s="452"/>
      <c r="E207" s="452">
        <v>1619486</v>
      </c>
      <c r="F207" s="462"/>
      <c r="G207" s="452">
        <v>308487</v>
      </c>
      <c r="H207" s="452"/>
      <c r="I207" s="452">
        <v>399366</v>
      </c>
      <c r="J207" s="452"/>
      <c r="K207" s="452">
        <v>340606</v>
      </c>
      <c r="L207" s="452"/>
      <c r="M207" s="179">
        <v>398532</v>
      </c>
      <c r="N207" s="179">
        <v>640031</v>
      </c>
    </row>
    <row r="208" spans="2:14" ht="24" customHeight="1" hidden="1">
      <c r="B208" s="193" t="s">
        <v>78</v>
      </c>
      <c r="C208" s="453">
        <f t="shared" si="19"/>
        <v>3809764</v>
      </c>
      <c r="D208" s="452"/>
      <c r="E208" s="452">
        <v>1666601</v>
      </c>
      <c r="F208" s="462"/>
      <c r="G208" s="452">
        <v>305520</v>
      </c>
      <c r="H208" s="452"/>
      <c r="I208" s="452">
        <v>399942</v>
      </c>
      <c r="J208" s="452"/>
      <c r="K208" s="452">
        <v>376211</v>
      </c>
      <c r="L208" s="452"/>
      <c r="M208" s="179">
        <v>406595</v>
      </c>
      <c r="N208" s="179">
        <v>654895</v>
      </c>
    </row>
    <row r="209" spans="2:14" ht="24" customHeight="1" hidden="1">
      <c r="B209" s="193" t="s">
        <v>79</v>
      </c>
      <c r="C209" s="453">
        <f t="shared" si="19"/>
        <v>3985507</v>
      </c>
      <c r="D209" s="452"/>
      <c r="E209" s="452">
        <v>1709657</v>
      </c>
      <c r="F209" s="462"/>
      <c r="G209" s="452">
        <v>353571</v>
      </c>
      <c r="H209" s="452"/>
      <c r="I209" s="452">
        <v>451167</v>
      </c>
      <c r="J209" s="452"/>
      <c r="K209" s="452">
        <v>492793</v>
      </c>
      <c r="L209" s="452"/>
      <c r="M209" s="179">
        <v>399476</v>
      </c>
      <c r="N209" s="179">
        <v>578843</v>
      </c>
    </row>
    <row r="210" spans="2:14" ht="24" customHeight="1" hidden="1">
      <c r="B210" s="193" t="s">
        <v>13</v>
      </c>
      <c r="C210" s="453">
        <f t="shared" si="19"/>
        <v>3975069.8</v>
      </c>
      <c r="D210" s="452"/>
      <c r="E210" s="452">
        <v>1694624.4</v>
      </c>
      <c r="F210" s="462"/>
      <c r="G210" s="452">
        <v>398450</v>
      </c>
      <c r="H210" s="452"/>
      <c r="I210" s="452">
        <v>433079.8</v>
      </c>
      <c r="J210" s="452"/>
      <c r="K210" s="452">
        <v>430041.5</v>
      </c>
      <c r="L210" s="452"/>
      <c r="M210" s="179">
        <v>512753.4</v>
      </c>
      <c r="N210" s="179">
        <v>506120.7</v>
      </c>
    </row>
    <row r="211" spans="2:14" ht="24" customHeight="1" hidden="1">
      <c r="B211" s="193" t="s">
        <v>80</v>
      </c>
      <c r="C211" s="453">
        <f t="shared" si="19"/>
        <v>3877083</v>
      </c>
      <c r="D211" s="452"/>
      <c r="E211" s="452">
        <v>1645256</v>
      </c>
      <c r="F211" s="462"/>
      <c r="G211" s="452">
        <v>391409</v>
      </c>
      <c r="H211" s="452"/>
      <c r="I211" s="452">
        <v>366073</v>
      </c>
      <c r="J211" s="452"/>
      <c r="K211" s="452">
        <v>438838</v>
      </c>
      <c r="L211" s="452"/>
      <c r="M211" s="179">
        <v>398626</v>
      </c>
      <c r="N211" s="179">
        <v>636881</v>
      </c>
    </row>
    <row r="212" spans="2:14" ht="24" customHeight="1" hidden="1">
      <c r="B212" s="193" t="s">
        <v>81</v>
      </c>
      <c r="C212" s="453">
        <f t="shared" si="19"/>
        <v>3832543</v>
      </c>
      <c r="D212" s="452"/>
      <c r="E212" s="452">
        <v>1711726</v>
      </c>
      <c r="F212" s="454"/>
      <c r="G212" s="452">
        <v>432959</v>
      </c>
      <c r="H212" s="452"/>
      <c r="I212" s="452">
        <v>374573</v>
      </c>
      <c r="J212" s="452"/>
      <c r="K212" s="452">
        <v>444881</v>
      </c>
      <c r="L212" s="452"/>
      <c r="M212" s="179">
        <v>377222</v>
      </c>
      <c r="N212" s="179">
        <v>491182</v>
      </c>
    </row>
    <row r="213" spans="2:14" ht="24" customHeight="1" hidden="1">
      <c r="B213" s="193" t="s">
        <v>82</v>
      </c>
      <c r="C213" s="453">
        <f t="shared" si="19"/>
        <v>3750224</v>
      </c>
      <c r="D213" s="452"/>
      <c r="E213" s="452">
        <v>1616880</v>
      </c>
      <c r="F213" s="454"/>
      <c r="G213" s="452">
        <v>406350</v>
      </c>
      <c r="H213" s="452"/>
      <c r="I213" s="452">
        <v>377362</v>
      </c>
      <c r="J213" s="452"/>
      <c r="K213" s="452">
        <v>526597</v>
      </c>
      <c r="L213" s="452"/>
      <c r="M213" s="179">
        <v>337723</v>
      </c>
      <c r="N213" s="179">
        <v>485312</v>
      </c>
    </row>
    <row r="214" spans="2:14" ht="24" customHeight="1" hidden="1">
      <c r="B214" s="193" t="s">
        <v>83</v>
      </c>
      <c r="C214" s="453">
        <f t="shared" si="19"/>
        <v>3808845</v>
      </c>
      <c r="D214" s="452"/>
      <c r="E214" s="452">
        <v>1663000</v>
      </c>
      <c r="F214" s="454"/>
      <c r="G214" s="452">
        <v>386946</v>
      </c>
      <c r="H214" s="452"/>
      <c r="I214" s="452">
        <v>373369</v>
      </c>
      <c r="J214" s="452"/>
      <c r="K214" s="452">
        <v>513767</v>
      </c>
      <c r="L214" s="452"/>
      <c r="M214" s="179">
        <v>397460</v>
      </c>
      <c r="N214" s="179">
        <v>474303</v>
      </c>
    </row>
    <row r="215" spans="2:14" ht="24" customHeight="1" hidden="1">
      <c r="B215" s="282" t="s">
        <v>429</v>
      </c>
      <c r="C215" s="449">
        <f>SUM(C216:D227)</f>
        <v>54110595.4</v>
      </c>
      <c r="D215" s="449"/>
      <c r="E215" s="449">
        <f>SUM(E216:F227)</f>
        <v>24528906.599999998</v>
      </c>
      <c r="F215" s="449"/>
      <c r="G215" s="449">
        <f>SUM(G216:H227)</f>
        <v>5586212.4</v>
      </c>
      <c r="H215" s="449"/>
      <c r="I215" s="449">
        <f>SUM(I216:J227)</f>
        <v>5384121.100000001</v>
      </c>
      <c r="J215" s="449"/>
      <c r="K215" s="449">
        <f>SUM(K216:L227)</f>
        <v>7106176.800000001</v>
      </c>
      <c r="L215" s="449"/>
      <c r="M215" s="188">
        <f>SUM(M216:M227)</f>
        <v>5116150</v>
      </c>
      <c r="N215" s="188">
        <f>SUM(N216:N227)</f>
        <v>6389029.5</v>
      </c>
    </row>
    <row r="216" spans="2:14" ht="24" customHeight="1" hidden="1">
      <c r="B216" s="193" t="s">
        <v>520</v>
      </c>
      <c r="C216" s="453">
        <v>4038435</v>
      </c>
      <c r="D216" s="452"/>
      <c r="E216" s="452">
        <v>1926275</v>
      </c>
      <c r="F216" s="454"/>
      <c r="G216" s="452">
        <v>379949</v>
      </c>
      <c r="H216" s="452"/>
      <c r="I216" s="452">
        <v>346766</v>
      </c>
      <c r="J216" s="452"/>
      <c r="K216" s="452">
        <v>519122</v>
      </c>
      <c r="L216" s="452"/>
      <c r="M216" s="179">
        <v>385654</v>
      </c>
      <c r="N216" s="179">
        <v>480669</v>
      </c>
    </row>
    <row r="217" spans="2:14" ht="24" customHeight="1" hidden="1">
      <c r="B217" s="193" t="s">
        <v>86</v>
      </c>
      <c r="C217" s="453">
        <v>4426751</v>
      </c>
      <c r="D217" s="452"/>
      <c r="E217" s="452">
        <v>1904399</v>
      </c>
      <c r="F217" s="454"/>
      <c r="G217" s="452">
        <v>394006</v>
      </c>
      <c r="H217" s="452"/>
      <c r="I217" s="452">
        <v>498630</v>
      </c>
      <c r="J217" s="452"/>
      <c r="K217" s="452">
        <v>599319</v>
      </c>
      <c r="L217" s="452"/>
      <c r="M217" s="179">
        <v>483881</v>
      </c>
      <c r="N217" s="179">
        <v>546516</v>
      </c>
    </row>
    <row r="218" spans="2:14" ht="24" customHeight="1" hidden="1">
      <c r="B218" s="193" t="s">
        <v>87</v>
      </c>
      <c r="C218" s="453">
        <v>4203670</v>
      </c>
      <c r="D218" s="452"/>
      <c r="E218" s="452">
        <v>1868982</v>
      </c>
      <c r="F218" s="454"/>
      <c r="G218" s="452">
        <v>442983</v>
      </c>
      <c r="H218" s="452"/>
      <c r="I218" s="452">
        <v>438887</v>
      </c>
      <c r="J218" s="452"/>
      <c r="K218" s="452">
        <v>515974</v>
      </c>
      <c r="L218" s="452"/>
      <c r="M218" s="179">
        <v>464097</v>
      </c>
      <c r="N218" s="179">
        <v>472747</v>
      </c>
    </row>
    <row r="219" spans="2:14" ht="24" customHeight="1" hidden="1">
      <c r="B219" s="193" t="s">
        <v>290</v>
      </c>
      <c r="C219" s="453">
        <v>4342538</v>
      </c>
      <c r="D219" s="452"/>
      <c r="E219" s="452">
        <v>1889154</v>
      </c>
      <c r="F219" s="454"/>
      <c r="G219" s="452">
        <v>393658</v>
      </c>
      <c r="H219" s="452"/>
      <c r="I219" s="452">
        <v>457503</v>
      </c>
      <c r="J219" s="452"/>
      <c r="K219" s="452">
        <v>580471</v>
      </c>
      <c r="L219" s="452"/>
      <c r="M219" s="179">
        <v>457689</v>
      </c>
      <c r="N219" s="179">
        <v>564063</v>
      </c>
    </row>
    <row r="220" spans="2:14" ht="24" customHeight="1" hidden="1">
      <c r="B220" s="193" t="s">
        <v>77</v>
      </c>
      <c r="C220" s="453">
        <v>4517013</v>
      </c>
      <c r="D220" s="452"/>
      <c r="E220" s="452">
        <v>1961117</v>
      </c>
      <c r="F220" s="454"/>
      <c r="G220" s="452">
        <v>452409</v>
      </c>
      <c r="H220" s="452"/>
      <c r="I220" s="452">
        <v>429383</v>
      </c>
      <c r="J220" s="452"/>
      <c r="K220" s="452">
        <v>679016</v>
      </c>
      <c r="L220" s="452"/>
      <c r="M220" s="179">
        <v>420068</v>
      </c>
      <c r="N220" s="179">
        <v>575020</v>
      </c>
    </row>
    <row r="221" spans="2:14" ht="24.75" customHeight="1" hidden="1">
      <c r="B221" s="193" t="s">
        <v>78</v>
      </c>
      <c r="C221" s="453">
        <v>4525235</v>
      </c>
      <c r="D221" s="452"/>
      <c r="E221" s="452">
        <v>1885890</v>
      </c>
      <c r="F221" s="454"/>
      <c r="G221" s="452">
        <v>447198</v>
      </c>
      <c r="H221" s="452"/>
      <c r="I221" s="452">
        <v>440783</v>
      </c>
      <c r="J221" s="452"/>
      <c r="K221" s="452">
        <v>646526</v>
      </c>
      <c r="L221" s="452"/>
      <c r="M221" s="179">
        <v>387659</v>
      </c>
      <c r="N221" s="179">
        <v>717179</v>
      </c>
    </row>
    <row r="222" spans="2:14" ht="24" customHeight="1" hidden="1">
      <c r="B222" s="193" t="s">
        <v>79</v>
      </c>
      <c r="C222" s="453">
        <f>SUM(E222:N222)</f>
        <v>4783065</v>
      </c>
      <c r="D222" s="452"/>
      <c r="E222" s="452">
        <v>2235836</v>
      </c>
      <c r="F222" s="452"/>
      <c r="G222" s="452">
        <v>459843</v>
      </c>
      <c r="H222" s="452"/>
      <c r="I222" s="452">
        <v>479775</v>
      </c>
      <c r="J222" s="452"/>
      <c r="K222" s="452">
        <v>618467</v>
      </c>
      <c r="L222" s="452"/>
      <c r="M222" s="179">
        <v>446284</v>
      </c>
      <c r="N222" s="179">
        <v>542860</v>
      </c>
    </row>
    <row r="223" spans="2:14" ht="24" customHeight="1" hidden="1">
      <c r="B223" s="193" t="s">
        <v>13</v>
      </c>
      <c r="C223" s="453">
        <f>SUM(E223:N223)</f>
        <v>4566595.5</v>
      </c>
      <c r="D223" s="452"/>
      <c r="E223" s="452">
        <v>2242873.7</v>
      </c>
      <c r="F223" s="452"/>
      <c r="G223" s="452">
        <v>470116.2</v>
      </c>
      <c r="H223" s="452"/>
      <c r="I223" s="452">
        <v>459200.9</v>
      </c>
      <c r="J223" s="452"/>
      <c r="K223" s="452">
        <v>560471.4</v>
      </c>
      <c r="L223" s="452"/>
      <c r="M223" s="179">
        <v>372212.2</v>
      </c>
      <c r="N223" s="179">
        <v>461721.1</v>
      </c>
    </row>
    <row r="224" spans="2:14" ht="24" customHeight="1" hidden="1">
      <c r="B224" s="193" t="s">
        <v>80</v>
      </c>
      <c r="C224" s="453">
        <f>SUM(E224:N224)</f>
        <v>4675110</v>
      </c>
      <c r="D224" s="452"/>
      <c r="E224" s="452">
        <v>2189361</v>
      </c>
      <c r="F224" s="454"/>
      <c r="G224" s="452">
        <v>498964</v>
      </c>
      <c r="H224" s="452"/>
      <c r="I224" s="452">
        <v>472511</v>
      </c>
      <c r="J224" s="452"/>
      <c r="K224" s="452">
        <v>619312</v>
      </c>
      <c r="L224" s="452"/>
      <c r="M224" s="179">
        <v>403907</v>
      </c>
      <c r="N224" s="179">
        <v>491055</v>
      </c>
    </row>
    <row r="225" spans="2:14" ht="24" customHeight="1" hidden="1">
      <c r="B225" s="193" t="s">
        <v>81</v>
      </c>
      <c r="C225" s="453">
        <v>4696383</v>
      </c>
      <c r="D225" s="452"/>
      <c r="E225" s="452">
        <v>2190280</v>
      </c>
      <c r="F225" s="454"/>
      <c r="G225" s="452">
        <v>525190</v>
      </c>
      <c r="H225" s="452"/>
      <c r="I225" s="452">
        <v>455272</v>
      </c>
      <c r="J225" s="452"/>
      <c r="K225" s="452">
        <v>606865</v>
      </c>
      <c r="L225" s="452"/>
      <c r="M225" s="179">
        <v>401492</v>
      </c>
      <c r="N225" s="179">
        <v>517285</v>
      </c>
    </row>
    <row r="226" spans="2:14" ht="24" customHeight="1" hidden="1">
      <c r="B226" s="193" t="s">
        <v>82</v>
      </c>
      <c r="C226" s="453">
        <f>SUM(E226:N226)</f>
        <v>4665014</v>
      </c>
      <c r="D226" s="452"/>
      <c r="E226" s="452">
        <v>2081181</v>
      </c>
      <c r="F226" s="454"/>
      <c r="G226" s="452">
        <v>552669</v>
      </c>
      <c r="H226" s="452"/>
      <c r="I226" s="452">
        <v>533993</v>
      </c>
      <c r="J226" s="452"/>
      <c r="K226" s="452">
        <v>569255</v>
      </c>
      <c r="L226" s="452"/>
      <c r="M226" s="179">
        <v>441115</v>
      </c>
      <c r="N226" s="179">
        <v>486801</v>
      </c>
    </row>
    <row r="227" spans="2:14" ht="24" customHeight="1" hidden="1">
      <c r="B227" s="193" t="s">
        <v>83</v>
      </c>
      <c r="C227" s="453">
        <f>SUM(E227:N227)</f>
        <v>4670785.899999999</v>
      </c>
      <c r="D227" s="452"/>
      <c r="E227" s="452">
        <v>2153557.9</v>
      </c>
      <c r="F227" s="454"/>
      <c r="G227" s="452">
        <v>569227.2</v>
      </c>
      <c r="H227" s="452"/>
      <c r="I227" s="452">
        <v>371417.2</v>
      </c>
      <c r="J227" s="452"/>
      <c r="K227" s="452">
        <v>591378.4</v>
      </c>
      <c r="L227" s="452"/>
      <c r="M227" s="179">
        <v>452091.8</v>
      </c>
      <c r="N227" s="179">
        <v>533113.4</v>
      </c>
    </row>
    <row r="228" spans="2:14" ht="24" customHeight="1" hidden="1">
      <c r="B228" s="282" t="s">
        <v>498</v>
      </c>
      <c r="C228" s="185"/>
      <c r="D228" s="179"/>
      <c r="E228" s="179"/>
      <c r="F228" s="267"/>
      <c r="G228" s="179"/>
      <c r="H228" s="179"/>
      <c r="I228" s="179"/>
      <c r="J228" s="179"/>
      <c r="K228" s="179"/>
      <c r="L228" s="179"/>
      <c r="M228" s="179"/>
      <c r="N228" s="179"/>
    </row>
    <row r="229" spans="2:14" ht="24" customHeight="1" hidden="1">
      <c r="B229" s="193" t="s">
        <v>520</v>
      </c>
      <c r="C229" s="453">
        <f aca="true" t="shared" si="20" ref="C229:C240">SUM(E229:N229)</f>
        <v>4727641.5</v>
      </c>
      <c r="D229" s="452"/>
      <c r="E229" s="452">
        <v>2250646.2</v>
      </c>
      <c r="F229" s="454"/>
      <c r="G229" s="452">
        <v>542911.5</v>
      </c>
      <c r="H229" s="452"/>
      <c r="I229" s="452">
        <v>396426.9</v>
      </c>
      <c r="J229" s="452"/>
      <c r="K229" s="452">
        <v>546074.2</v>
      </c>
      <c r="L229" s="452"/>
      <c r="M229" s="179">
        <v>435499</v>
      </c>
      <c r="N229" s="179">
        <v>556083.7</v>
      </c>
    </row>
    <row r="230" spans="2:14" ht="24" customHeight="1" hidden="1">
      <c r="B230" s="193" t="s">
        <v>86</v>
      </c>
      <c r="C230" s="453">
        <f t="shared" si="20"/>
        <v>4910531.899999999</v>
      </c>
      <c r="D230" s="452"/>
      <c r="E230" s="452">
        <v>2346635.8</v>
      </c>
      <c r="F230" s="454"/>
      <c r="G230" s="452">
        <v>610872.6</v>
      </c>
      <c r="H230" s="452"/>
      <c r="I230" s="452">
        <v>398006.9</v>
      </c>
      <c r="J230" s="452"/>
      <c r="K230" s="452">
        <v>620365.4</v>
      </c>
      <c r="L230" s="452"/>
      <c r="M230" s="179">
        <v>393464.7</v>
      </c>
      <c r="N230" s="179">
        <v>541186.5</v>
      </c>
    </row>
    <row r="231" spans="2:14" ht="24" customHeight="1" hidden="1">
      <c r="B231" s="193" t="s">
        <v>87</v>
      </c>
      <c r="C231" s="453">
        <f t="shared" si="20"/>
        <v>4567900.5</v>
      </c>
      <c r="D231" s="452"/>
      <c r="E231" s="452">
        <v>2201181.7</v>
      </c>
      <c r="F231" s="454"/>
      <c r="G231" s="452">
        <v>578059.4</v>
      </c>
      <c r="H231" s="452"/>
      <c r="I231" s="452">
        <v>378708.2</v>
      </c>
      <c r="J231" s="452"/>
      <c r="K231" s="452">
        <v>533518.8</v>
      </c>
      <c r="L231" s="452"/>
      <c r="M231" s="179">
        <v>369252.4</v>
      </c>
      <c r="N231" s="179">
        <v>507180</v>
      </c>
    </row>
    <row r="232" spans="2:14" ht="24" customHeight="1" hidden="1">
      <c r="B232" s="193" t="s">
        <v>290</v>
      </c>
      <c r="C232" s="453">
        <f t="shared" si="20"/>
        <v>4520765.26</v>
      </c>
      <c r="D232" s="452"/>
      <c r="E232" s="452">
        <v>2241522.05</v>
      </c>
      <c r="F232" s="454"/>
      <c r="G232" s="452">
        <v>555165.5</v>
      </c>
      <c r="H232" s="452"/>
      <c r="I232" s="452">
        <v>370946.7</v>
      </c>
      <c r="J232" s="452"/>
      <c r="K232" s="452">
        <v>501119.97</v>
      </c>
      <c r="L232" s="452"/>
      <c r="M232" s="179">
        <v>352984.27</v>
      </c>
      <c r="N232" s="179">
        <v>499026.77</v>
      </c>
    </row>
    <row r="233" spans="2:14" ht="24" customHeight="1" hidden="1">
      <c r="B233" s="193" t="s">
        <v>77</v>
      </c>
      <c r="C233" s="453">
        <f t="shared" si="20"/>
        <v>4655795.65</v>
      </c>
      <c r="D233" s="452"/>
      <c r="E233" s="452">
        <v>2345118.1</v>
      </c>
      <c r="F233" s="454"/>
      <c r="G233" s="452">
        <v>562636.2</v>
      </c>
      <c r="H233" s="452"/>
      <c r="I233" s="452">
        <v>324478.3</v>
      </c>
      <c r="J233" s="452"/>
      <c r="K233" s="452">
        <v>522644.85</v>
      </c>
      <c r="L233" s="452"/>
      <c r="M233" s="179">
        <v>399290.2</v>
      </c>
      <c r="N233" s="179">
        <v>501628</v>
      </c>
    </row>
    <row r="234" spans="2:14" ht="24" customHeight="1" hidden="1">
      <c r="B234" s="193" t="s">
        <v>78</v>
      </c>
      <c r="C234" s="453">
        <f t="shared" si="20"/>
        <v>4763765.99</v>
      </c>
      <c r="D234" s="452"/>
      <c r="E234" s="452">
        <v>2381326.43</v>
      </c>
      <c r="F234" s="454"/>
      <c r="G234" s="452">
        <v>601455.6</v>
      </c>
      <c r="H234" s="452"/>
      <c r="I234" s="452">
        <v>328008.1</v>
      </c>
      <c r="J234" s="452"/>
      <c r="K234" s="452">
        <v>590558.07</v>
      </c>
      <c r="L234" s="452"/>
      <c r="M234" s="179">
        <v>362038.2</v>
      </c>
      <c r="N234" s="179">
        <v>500379.59</v>
      </c>
    </row>
    <row r="235" spans="2:14" ht="24" customHeight="1" hidden="1">
      <c r="B235" s="193" t="s">
        <v>79</v>
      </c>
      <c r="C235" s="453">
        <f t="shared" si="20"/>
        <v>4839082.59</v>
      </c>
      <c r="D235" s="452"/>
      <c r="E235" s="452">
        <v>2372235.5</v>
      </c>
      <c r="F235" s="454"/>
      <c r="G235" s="452">
        <v>644473.55</v>
      </c>
      <c r="H235" s="452"/>
      <c r="I235" s="452">
        <v>312550.3</v>
      </c>
      <c r="J235" s="452"/>
      <c r="K235" s="452">
        <v>605536.88</v>
      </c>
      <c r="L235" s="452"/>
      <c r="M235" s="179">
        <v>360293.4</v>
      </c>
      <c r="N235" s="179">
        <v>543992.96</v>
      </c>
    </row>
    <row r="236" spans="2:14" ht="24" customHeight="1" hidden="1">
      <c r="B236" s="193" t="s">
        <v>13</v>
      </c>
      <c r="C236" s="453">
        <f t="shared" si="20"/>
        <v>4736586.830000001</v>
      </c>
      <c r="D236" s="452"/>
      <c r="E236" s="452">
        <v>2231826.1</v>
      </c>
      <c r="F236" s="454"/>
      <c r="G236" s="452">
        <v>646755.1</v>
      </c>
      <c r="H236" s="452"/>
      <c r="I236" s="452">
        <v>393350</v>
      </c>
      <c r="J236" s="452"/>
      <c r="K236" s="452">
        <v>526246.74</v>
      </c>
      <c r="L236" s="452"/>
      <c r="M236" s="179">
        <v>466425.9</v>
      </c>
      <c r="N236" s="179">
        <v>471982.99</v>
      </c>
    </row>
    <row r="237" spans="2:14" ht="24" customHeight="1" hidden="1">
      <c r="B237" s="193" t="s">
        <v>80</v>
      </c>
      <c r="C237" s="453">
        <f t="shared" si="20"/>
        <v>4886391.81</v>
      </c>
      <c r="D237" s="452"/>
      <c r="E237" s="452">
        <v>2269504.8</v>
      </c>
      <c r="F237" s="454"/>
      <c r="G237" s="452">
        <v>597532.9</v>
      </c>
      <c r="H237" s="452"/>
      <c r="I237" s="452">
        <v>565884.9</v>
      </c>
      <c r="J237" s="452"/>
      <c r="K237" s="452">
        <v>584470.27</v>
      </c>
      <c r="L237" s="452"/>
      <c r="M237" s="179">
        <v>374950.6</v>
      </c>
      <c r="N237" s="179">
        <v>494048.34</v>
      </c>
    </row>
    <row r="238" spans="2:14" ht="24" customHeight="1" hidden="1">
      <c r="B238" s="193" t="s">
        <v>81</v>
      </c>
      <c r="C238" s="453">
        <f t="shared" si="20"/>
        <v>4809714.619999999</v>
      </c>
      <c r="D238" s="452"/>
      <c r="E238" s="452">
        <v>2178598</v>
      </c>
      <c r="F238" s="454"/>
      <c r="G238" s="452">
        <v>653028.3</v>
      </c>
      <c r="H238" s="452"/>
      <c r="I238" s="452">
        <v>466646.3</v>
      </c>
      <c r="J238" s="452"/>
      <c r="K238" s="452">
        <v>586844.81</v>
      </c>
      <c r="L238" s="452"/>
      <c r="M238" s="179">
        <v>412728.4</v>
      </c>
      <c r="N238" s="179">
        <v>511868.81</v>
      </c>
    </row>
    <row r="239" spans="2:14" ht="24" customHeight="1" hidden="1">
      <c r="B239" s="193" t="s">
        <v>82</v>
      </c>
      <c r="C239" s="453">
        <f t="shared" si="20"/>
        <v>4644978.83</v>
      </c>
      <c r="D239" s="452"/>
      <c r="E239" s="452">
        <v>2100087.1</v>
      </c>
      <c r="F239" s="454"/>
      <c r="G239" s="452">
        <v>613115.5</v>
      </c>
      <c r="H239" s="452"/>
      <c r="I239" s="452">
        <v>545640.2</v>
      </c>
      <c r="J239" s="452"/>
      <c r="K239" s="452">
        <v>532045.53</v>
      </c>
      <c r="L239" s="452"/>
      <c r="M239" s="179">
        <v>350094</v>
      </c>
      <c r="N239" s="179">
        <v>503996.5</v>
      </c>
    </row>
    <row r="240" spans="2:14" ht="24" customHeight="1" hidden="1">
      <c r="B240" s="193" t="s">
        <v>83</v>
      </c>
      <c r="C240" s="453">
        <f t="shared" si="20"/>
        <v>4903146.08</v>
      </c>
      <c r="D240" s="452"/>
      <c r="E240" s="452">
        <v>2294236.9</v>
      </c>
      <c r="F240" s="454"/>
      <c r="G240" s="452">
        <v>624682.1</v>
      </c>
      <c r="H240" s="452"/>
      <c r="I240" s="452">
        <v>398931.9</v>
      </c>
      <c r="J240" s="452"/>
      <c r="K240" s="452">
        <v>577294.78</v>
      </c>
      <c r="L240" s="452"/>
      <c r="M240" s="179">
        <v>434028.4</v>
      </c>
      <c r="N240" s="179">
        <v>573972</v>
      </c>
    </row>
    <row r="241" spans="2:14" ht="24" customHeight="1" hidden="1">
      <c r="B241" s="282" t="s">
        <v>455</v>
      </c>
      <c r="C241" s="450">
        <f>SUM(C242:D253)</f>
        <v>56813106.89999999</v>
      </c>
      <c r="D241" s="449"/>
      <c r="E241" s="449">
        <f>SUM(E242:F253)</f>
        <v>27662332.4</v>
      </c>
      <c r="F241" s="449"/>
      <c r="G241" s="449">
        <f>SUM(G242:H253)</f>
        <v>6970318.350000001</v>
      </c>
      <c r="H241" s="449"/>
      <c r="I241" s="449">
        <f>SUM(I242:J253)</f>
        <v>4739637.5</v>
      </c>
      <c r="J241" s="449"/>
      <c r="K241" s="449">
        <f>SUM(K242:L253)</f>
        <v>6844045.4399999995</v>
      </c>
      <c r="L241" s="449"/>
      <c r="M241" s="179">
        <f>SUM(M242:M253)</f>
        <v>4616429.799999999</v>
      </c>
      <c r="N241" s="179">
        <f>SUM(N242:N253)</f>
        <v>5980343.41</v>
      </c>
    </row>
    <row r="242" spans="2:14" ht="24" customHeight="1" hidden="1">
      <c r="B242" s="193" t="s">
        <v>520</v>
      </c>
      <c r="C242" s="453">
        <f aca="true" t="shared" si="21" ref="C242:C253">SUM(E242:N242)</f>
        <v>4994671.29</v>
      </c>
      <c r="D242" s="452"/>
      <c r="E242" s="452">
        <v>2438149.8</v>
      </c>
      <c r="F242" s="454"/>
      <c r="G242" s="452">
        <v>599617</v>
      </c>
      <c r="H242" s="452"/>
      <c r="I242" s="452">
        <v>413867.7</v>
      </c>
      <c r="J242" s="452"/>
      <c r="K242" s="452">
        <v>553912.5</v>
      </c>
      <c r="L242" s="452"/>
      <c r="M242" s="179">
        <v>454071.8</v>
      </c>
      <c r="N242" s="179">
        <v>535052.49</v>
      </c>
    </row>
    <row r="243" spans="2:14" ht="24" customHeight="1" hidden="1">
      <c r="B243" s="193" t="s">
        <v>86</v>
      </c>
      <c r="C243" s="453">
        <f t="shared" si="21"/>
        <v>4628835.9399999995</v>
      </c>
      <c r="D243" s="452"/>
      <c r="E243" s="452">
        <v>2317929.8</v>
      </c>
      <c r="F243" s="454"/>
      <c r="G243" s="452">
        <v>582943.02</v>
      </c>
      <c r="H243" s="452"/>
      <c r="I243" s="452">
        <v>363671.3</v>
      </c>
      <c r="J243" s="452"/>
      <c r="K243" s="452">
        <v>511282.72</v>
      </c>
      <c r="L243" s="452"/>
      <c r="M243" s="179">
        <v>373320.9</v>
      </c>
      <c r="N243" s="179">
        <v>479688.2</v>
      </c>
    </row>
    <row r="244" spans="2:14" ht="24" customHeight="1" hidden="1">
      <c r="B244" s="193" t="s">
        <v>87</v>
      </c>
      <c r="C244" s="453">
        <f t="shared" si="21"/>
        <v>4607570.1899999995</v>
      </c>
      <c r="D244" s="452"/>
      <c r="E244" s="452">
        <v>2300373.9</v>
      </c>
      <c r="F244" s="454"/>
      <c r="G244" s="452">
        <v>614552.93</v>
      </c>
      <c r="H244" s="452"/>
      <c r="I244" s="452">
        <v>359302.9</v>
      </c>
      <c r="J244" s="452"/>
      <c r="K244" s="452">
        <v>527368.09</v>
      </c>
      <c r="L244" s="452"/>
      <c r="M244" s="179">
        <v>339641</v>
      </c>
      <c r="N244" s="179">
        <v>466331.37</v>
      </c>
    </row>
    <row r="245" spans="2:14" ht="24" customHeight="1" hidden="1">
      <c r="B245" s="193" t="s">
        <v>290</v>
      </c>
      <c r="C245" s="453">
        <f t="shared" si="21"/>
        <v>4599076.2</v>
      </c>
      <c r="D245" s="452"/>
      <c r="E245" s="452">
        <v>2263946.2</v>
      </c>
      <c r="F245" s="454"/>
      <c r="G245" s="452">
        <v>572091.5</v>
      </c>
      <c r="H245" s="452"/>
      <c r="I245" s="452">
        <v>433256.9</v>
      </c>
      <c r="J245" s="452"/>
      <c r="K245" s="452">
        <v>572857.69</v>
      </c>
      <c r="L245" s="452"/>
      <c r="M245" s="179">
        <v>307160.2</v>
      </c>
      <c r="N245" s="179">
        <v>449763.71</v>
      </c>
    </row>
    <row r="246" spans="2:14" ht="25.5" customHeight="1" hidden="1">
      <c r="B246" s="193" t="s">
        <v>77</v>
      </c>
      <c r="C246" s="453">
        <f t="shared" si="21"/>
        <v>4752424.92</v>
      </c>
      <c r="D246" s="452"/>
      <c r="E246" s="452">
        <v>2376350.8</v>
      </c>
      <c r="F246" s="454"/>
      <c r="G246" s="452">
        <v>598622.2</v>
      </c>
      <c r="H246" s="452"/>
      <c r="I246" s="452">
        <v>377349.5</v>
      </c>
      <c r="J246" s="452"/>
      <c r="K246" s="452">
        <v>569209.32</v>
      </c>
      <c r="L246" s="452"/>
      <c r="M246" s="179">
        <v>347488.2</v>
      </c>
      <c r="N246" s="179">
        <v>483404.9</v>
      </c>
    </row>
    <row r="247" spans="2:14" ht="24" customHeight="1" hidden="1">
      <c r="B247" s="193" t="s">
        <v>78</v>
      </c>
      <c r="C247" s="453">
        <f t="shared" si="21"/>
        <v>4949730.11</v>
      </c>
      <c r="D247" s="452"/>
      <c r="E247" s="452">
        <v>2408914.7</v>
      </c>
      <c r="F247" s="454"/>
      <c r="G247" s="452">
        <v>597061.2</v>
      </c>
      <c r="H247" s="452"/>
      <c r="I247" s="452">
        <v>422659.9</v>
      </c>
      <c r="J247" s="452"/>
      <c r="K247" s="452">
        <v>571211.6</v>
      </c>
      <c r="L247" s="452"/>
      <c r="M247" s="179">
        <v>404552</v>
      </c>
      <c r="N247" s="179">
        <v>545330.71</v>
      </c>
    </row>
    <row r="248" spans="2:14" ht="24" customHeight="1" hidden="1">
      <c r="B248" s="193" t="s">
        <v>79</v>
      </c>
      <c r="C248" s="453">
        <f t="shared" si="21"/>
        <v>5149841.12</v>
      </c>
      <c r="D248" s="452"/>
      <c r="E248" s="452">
        <v>2353414</v>
      </c>
      <c r="F248" s="454"/>
      <c r="G248" s="452">
        <v>669735.2</v>
      </c>
      <c r="H248" s="452"/>
      <c r="I248" s="452">
        <v>477490.05</v>
      </c>
      <c r="J248" s="452"/>
      <c r="K248" s="452">
        <v>644815.84</v>
      </c>
      <c r="L248" s="452"/>
      <c r="M248" s="179">
        <v>436206.9</v>
      </c>
      <c r="N248" s="179">
        <v>568179.13</v>
      </c>
    </row>
    <row r="249" spans="2:14" ht="24" customHeight="1" hidden="1">
      <c r="B249" s="193" t="s">
        <v>13</v>
      </c>
      <c r="C249" s="453">
        <f t="shared" si="21"/>
        <v>4514146.18</v>
      </c>
      <c r="D249" s="452"/>
      <c r="E249" s="452">
        <v>2235260.1</v>
      </c>
      <c r="F249" s="454"/>
      <c r="G249" s="452">
        <v>556883.5</v>
      </c>
      <c r="H249" s="452"/>
      <c r="I249" s="452">
        <v>333865</v>
      </c>
      <c r="J249" s="452"/>
      <c r="K249" s="452">
        <v>571521.38</v>
      </c>
      <c r="L249" s="452"/>
      <c r="M249" s="179">
        <v>348000.5</v>
      </c>
      <c r="N249" s="179">
        <v>468615.7</v>
      </c>
    </row>
    <row r="250" spans="2:14" ht="24" customHeight="1" hidden="1">
      <c r="B250" s="193" t="s">
        <v>80</v>
      </c>
      <c r="C250" s="453">
        <f t="shared" si="21"/>
        <v>4508469.95</v>
      </c>
      <c r="D250" s="452"/>
      <c r="E250" s="452">
        <v>2191804</v>
      </c>
      <c r="F250" s="454"/>
      <c r="G250" s="452">
        <v>526039</v>
      </c>
      <c r="H250" s="452"/>
      <c r="I250" s="452">
        <v>342795.45</v>
      </c>
      <c r="J250" s="452"/>
      <c r="K250" s="452">
        <v>577908</v>
      </c>
      <c r="L250" s="452"/>
      <c r="M250" s="179">
        <v>405269.9</v>
      </c>
      <c r="N250" s="179">
        <v>464653.6</v>
      </c>
    </row>
    <row r="251" spans="2:14" ht="24" customHeight="1" hidden="1">
      <c r="B251" s="193" t="s">
        <v>81</v>
      </c>
      <c r="C251" s="453">
        <f t="shared" si="21"/>
        <v>4514451.9</v>
      </c>
      <c r="D251" s="452"/>
      <c r="E251" s="452">
        <v>2217895.5</v>
      </c>
      <c r="F251" s="454"/>
      <c r="G251" s="452">
        <v>545144.1</v>
      </c>
      <c r="H251" s="452"/>
      <c r="I251" s="452">
        <v>294747.6</v>
      </c>
      <c r="J251" s="452"/>
      <c r="K251" s="452">
        <v>577120.3</v>
      </c>
      <c r="L251" s="452"/>
      <c r="M251" s="179">
        <v>396821.9</v>
      </c>
      <c r="N251" s="179">
        <v>482722.5</v>
      </c>
    </row>
    <row r="252" spans="2:14" ht="24" customHeight="1" hidden="1">
      <c r="B252" s="193" t="s">
        <v>82</v>
      </c>
      <c r="C252" s="453">
        <f t="shared" si="21"/>
        <v>4790769.800000001</v>
      </c>
      <c r="D252" s="452"/>
      <c r="E252" s="452">
        <v>2254001.2</v>
      </c>
      <c r="F252" s="454"/>
      <c r="G252" s="452">
        <v>542061.2</v>
      </c>
      <c r="H252" s="452"/>
      <c r="I252" s="452">
        <v>519365.2</v>
      </c>
      <c r="J252" s="452"/>
      <c r="K252" s="452">
        <v>573721.8</v>
      </c>
      <c r="L252" s="452"/>
      <c r="M252" s="179">
        <v>375898</v>
      </c>
      <c r="N252" s="179">
        <v>525722.4</v>
      </c>
    </row>
    <row r="253" spans="2:14" ht="24" customHeight="1" hidden="1">
      <c r="B253" s="193" t="s">
        <v>83</v>
      </c>
      <c r="C253" s="453">
        <f t="shared" si="21"/>
        <v>4803119.3</v>
      </c>
      <c r="D253" s="452"/>
      <c r="E253" s="452">
        <v>2304292.4</v>
      </c>
      <c r="F253" s="454"/>
      <c r="G253" s="452">
        <v>565567.5</v>
      </c>
      <c r="H253" s="452"/>
      <c r="I253" s="452">
        <v>401266</v>
      </c>
      <c r="J253" s="452"/>
      <c r="K253" s="452">
        <v>593116.2</v>
      </c>
      <c r="L253" s="452"/>
      <c r="M253" s="179">
        <v>427998.5</v>
      </c>
      <c r="N253" s="179">
        <v>510878.7</v>
      </c>
    </row>
    <row r="254" spans="2:14" ht="24" customHeight="1">
      <c r="B254" s="282" t="s">
        <v>436</v>
      </c>
      <c r="C254" s="450">
        <f>SUM(C255:D266)</f>
        <v>62465187.419999994</v>
      </c>
      <c r="D254" s="449"/>
      <c r="E254" s="449">
        <f>SUM(E255:F266)</f>
        <v>26604606.7</v>
      </c>
      <c r="F254" s="449"/>
      <c r="G254" s="449">
        <f>SUM(G255:H266)</f>
        <v>7292016.3</v>
      </c>
      <c r="H254" s="449"/>
      <c r="I254" s="449">
        <f>SUM(I255:J266)</f>
        <v>5139109.6</v>
      </c>
      <c r="J254" s="449"/>
      <c r="K254" s="449">
        <f>SUM(K255:L266)</f>
        <v>7358011.220000001</v>
      </c>
      <c r="L254" s="449"/>
      <c r="M254" s="179">
        <f>SUM(C255:D266)</f>
        <v>62465187.419999994</v>
      </c>
      <c r="N254" s="179">
        <f>SUM(D255:E266)</f>
        <v>26604606.7</v>
      </c>
    </row>
    <row r="255" spans="2:14" ht="24" customHeight="1" hidden="1">
      <c r="B255" s="193" t="s">
        <v>520</v>
      </c>
      <c r="C255" s="453">
        <f aca="true" t="shared" si="22" ref="C255:C262">SUM(E255:N255)</f>
        <v>4924022.51</v>
      </c>
      <c r="D255" s="452"/>
      <c r="E255" s="452">
        <v>2251424.7</v>
      </c>
      <c r="F255" s="454"/>
      <c r="G255" s="452">
        <v>643700.8</v>
      </c>
      <c r="H255" s="452"/>
      <c r="I255" s="452">
        <v>297701.8</v>
      </c>
      <c r="J255" s="452"/>
      <c r="K255" s="452">
        <v>577711.5</v>
      </c>
      <c r="L255" s="452"/>
      <c r="M255" s="179">
        <v>430118</v>
      </c>
      <c r="N255" s="179">
        <v>723365.71</v>
      </c>
    </row>
    <row r="256" spans="2:14" ht="24" customHeight="1">
      <c r="B256" s="193" t="s">
        <v>86</v>
      </c>
      <c r="C256" s="453">
        <f t="shared" si="22"/>
        <v>5122406.319999999</v>
      </c>
      <c r="D256" s="452"/>
      <c r="E256" s="452">
        <v>2371012.1</v>
      </c>
      <c r="F256" s="454"/>
      <c r="G256" s="452">
        <v>631182.2</v>
      </c>
      <c r="H256" s="452"/>
      <c r="I256" s="452">
        <v>414290.3</v>
      </c>
      <c r="J256" s="452"/>
      <c r="K256" s="452">
        <v>639392.92</v>
      </c>
      <c r="L256" s="452"/>
      <c r="M256" s="179">
        <v>422124.2</v>
      </c>
      <c r="N256" s="179">
        <v>644404.6</v>
      </c>
    </row>
    <row r="257" spans="2:14" ht="24" customHeight="1">
      <c r="B257" s="193" t="s">
        <v>87</v>
      </c>
      <c r="C257" s="453">
        <f t="shared" si="22"/>
        <v>4750428.069999999</v>
      </c>
      <c r="D257" s="452"/>
      <c r="E257" s="452">
        <v>2159110.9</v>
      </c>
      <c r="F257" s="454"/>
      <c r="G257" s="452">
        <v>521527.1</v>
      </c>
      <c r="H257" s="452"/>
      <c r="I257" s="452">
        <v>430598</v>
      </c>
      <c r="J257" s="452"/>
      <c r="K257" s="452">
        <v>534603.3</v>
      </c>
      <c r="L257" s="452"/>
      <c r="M257" s="179">
        <v>438410.8</v>
      </c>
      <c r="N257" s="179">
        <v>666177.97</v>
      </c>
    </row>
    <row r="258" spans="2:14" ht="24" customHeight="1">
      <c r="B258" s="193" t="s">
        <v>290</v>
      </c>
      <c r="C258" s="453">
        <f t="shared" si="22"/>
        <v>4787658.720000001</v>
      </c>
      <c r="D258" s="452"/>
      <c r="E258" s="452">
        <v>2116422.1</v>
      </c>
      <c r="F258" s="454"/>
      <c r="G258" s="452">
        <v>568523.3</v>
      </c>
      <c r="H258" s="452"/>
      <c r="I258" s="452">
        <v>387779</v>
      </c>
      <c r="J258" s="452"/>
      <c r="K258" s="452">
        <v>537822.24</v>
      </c>
      <c r="L258" s="452"/>
      <c r="M258" s="179">
        <v>447000.2</v>
      </c>
      <c r="N258" s="179">
        <v>730111.88</v>
      </c>
    </row>
    <row r="259" spans="2:14" ht="24" customHeight="1">
      <c r="B259" s="193" t="s">
        <v>77</v>
      </c>
      <c r="C259" s="453">
        <f t="shared" si="22"/>
        <v>5087485.74</v>
      </c>
      <c r="D259" s="452"/>
      <c r="E259" s="452">
        <v>2181141.4</v>
      </c>
      <c r="F259" s="454"/>
      <c r="G259" s="452">
        <v>651255.8</v>
      </c>
      <c r="H259" s="452"/>
      <c r="I259" s="452">
        <v>502409.6</v>
      </c>
      <c r="J259" s="452"/>
      <c r="K259" s="452">
        <v>584420.91</v>
      </c>
      <c r="L259" s="452"/>
      <c r="M259" s="179">
        <v>442637.9</v>
      </c>
      <c r="N259" s="179">
        <v>725620.13</v>
      </c>
    </row>
    <row r="260" spans="2:14" ht="26.25" customHeight="1">
      <c r="B260" s="193" t="s">
        <v>78</v>
      </c>
      <c r="C260" s="453">
        <f t="shared" si="22"/>
        <v>5392834.01</v>
      </c>
      <c r="D260" s="452"/>
      <c r="E260" s="452">
        <v>2242952.1</v>
      </c>
      <c r="F260" s="454"/>
      <c r="G260" s="452">
        <v>570413</v>
      </c>
      <c r="H260" s="452"/>
      <c r="I260" s="452">
        <v>402661.1</v>
      </c>
      <c r="J260" s="452"/>
      <c r="K260" s="452">
        <v>614897.72</v>
      </c>
      <c r="L260" s="452"/>
      <c r="M260" s="179">
        <v>479706.7</v>
      </c>
      <c r="N260" s="179">
        <v>1082203.39</v>
      </c>
    </row>
    <row r="261" spans="2:15" ht="26.25" customHeight="1">
      <c r="B261" s="193" t="s">
        <v>79</v>
      </c>
      <c r="C261" s="453">
        <f t="shared" si="22"/>
        <v>5476797.209999999</v>
      </c>
      <c r="D261" s="452"/>
      <c r="E261" s="451">
        <v>2253523.1</v>
      </c>
      <c r="F261" s="451"/>
      <c r="G261" s="449">
        <v>617418.9</v>
      </c>
      <c r="H261" s="449"/>
      <c r="I261" s="449">
        <v>424628.8</v>
      </c>
      <c r="J261" s="449"/>
      <c r="K261" s="449">
        <v>633982.65</v>
      </c>
      <c r="L261" s="449"/>
      <c r="M261" s="179">
        <v>478038.2</v>
      </c>
      <c r="N261" s="179">
        <v>1069205.56</v>
      </c>
      <c r="O261" s="214"/>
    </row>
    <row r="262" spans="2:14" ht="28.5" customHeight="1">
      <c r="B262" s="193" t="s">
        <v>13</v>
      </c>
      <c r="C262" s="450">
        <f t="shared" si="22"/>
        <v>5480508.329999999</v>
      </c>
      <c r="D262" s="449"/>
      <c r="E262" s="451">
        <v>2286715.9</v>
      </c>
      <c r="F262" s="451"/>
      <c r="G262" s="449">
        <v>599200.7</v>
      </c>
      <c r="H262" s="449"/>
      <c r="I262" s="449">
        <v>458917.4</v>
      </c>
      <c r="J262" s="449"/>
      <c r="K262" s="449">
        <v>646420.38</v>
      </c>
      <c r="L262" s="449"/>
      <c r="M262" s="179">
        <v>489396.6</v>
      </c>
      <c r="N262" s="179">
        <v>999857.35</v>
      </c>
    </row>
    <row r="263" spans="2:14" ht="26.25" customHeight="1">
      <c r="B263" s="193" t="s">
        <v>80</v>
      </c>
      <c r="C263" s="450">
        <v>5298608.87</v>
      </c>
      <c r="D263" s="449"/>
      <c r="E263" s="451">
        <v>2234512.5</v>
      </c>
      <c r="F263" s="451"/>
      <c r="G263" s="449">
        <v>631188</v>
      </c>
      <c r="H263" s="449"/>
      <c r="I263" s="449">
        <v>400649.9</v>
      </c>
      <c r="J263" s="449"/>
      <c r="K263" s="449">
        <v>651062.4</v>
      </c>
      <c r="L263" s="449"/>
      <c r="M263" s="179">
        <v>510716.2</v>
      </c>
      <c r="N263" s="179">
        <v>870479.87</v>
      </c>
    </row>
    <row r="264" spans="2:14" ht="26.25" customHeight="1">
      <c r="B264" s="193" t="s">
        <v>81</v>
      </c>
      <c r="C264" s="450">
        <v>5319293.18</v>
      </c>
      <c r="D264" s="449"/>
      <c r="E264" s="451">
        <v>2171278.9</v>
      </c>
      <c r="F264" s="451"/>
      <c r="G264" s="449">
        <v>626530.8</v>
      </c>
      <c r="H264" s="449"/>
      <c r="I264" s="449">
        <v>536381.6</v>
      </c>
      <c r="J264" s="449"/>
      <c r="K264" s="449">
        <v>648017.7</v>
      </c>
      <c r="L264" s="449"/>
      <c r="M264" s="179">
        <v>421003.5</v>
      </c>
      <c r="N264" s="179">
        <v>916080.68</v>
      </c>
    </row>
    <row r="265" spans="2:14" ht="26.25" customHeight="1">
      <c r="B265" s="193" t="s">
        <v>82</v>
      </c>
      <c r="C265" s="450">
        <v>5446606.18</v>
      </c>
      <c r="D265" s="449"/>
      <c r="E265" s="451">
        <v>2207635.2</v>
      </c>
      <c r="F265" s="451"/>
      <c r="G265" s="449">
        <v>634277.1</v>
      </c>
      <c r="H265" s="449"/>
      <c r="I265" s="449">
        <v>414902.3</v>
      </c>
      <c r="J265" s="449"/>
      <c r="K265" s="449">
        <v>643727.3</v>
      </c>
      <c r="L265" s="449"/>
      <c r="M265" s="179">
        <v>432785.4</v>
      </c>
      <c r="N265" s="179">
        <v>1113278.88</v>
      </c>
    </row>
    <row r="266" spans="2:14" ht="26.25" customHeight="1">
      <c r="B266" s="193" t="s">
        <v>83</v>
      </c>
      <c r="C266" s="450">
        <v>5378538.28</v>
      </c>
      <c r="D266" s="449"/>
      <c r="E266" s="451">
        <v>2128877.8</v>
      </c>
      <c r="F266" s="451"/>
      <c r="G266" s="449">
        <v>596798.6</v>
      </c>
      <c r="H266" s="449"/>
      <c r="I266" s="449">
        <v>468189.8</v>
      </c>
      <c r="J266" s="449"/>
      <c r="K266" s="449">
        <v>645952.2</v>
      </c>
      <c r="L266" s="449"/>
      <c r="M266" s="188">
        <v>466016.4</v>
      </c>
      <c r="N266" s="188">
        <v>1072703.48</v>
      </c>
    </row>
    <row r="267" spans="2:14" ht="26.25" customHeight="1">
      <c r="B267" s="282" t="s">
        <v>559</v>
      </c>
      <c r="C267" s="257"/>
      <c r="D267" s="188"/>
      <c r="E267" s="258"/>
      <c r="F267" s="258"/>
      <c r="G267" s="188"/>
      <c r="H267" s="188"/>
      <c r="I267" s="188"/>
      <c r="J267" s="188"/>
      <c r="K267" s="188"/>
      <c r="L267" s="188"/>
      <c r="M267" s="188"/>
      <c r="N267" s="188"/>
    </row>
    <row r="268" spans="2:14" ht="26.25" customHeight="1">
      <c r="B268" s="193" t="s">
        <v>520</v>
      </c>
      <c r="C268" s="450">
        <v>5538006.03</v>
      </c>
      <c r="D268" s="449"/>
      <c r="E268" s="451">
        <v>2262883.1</v>
      </c>
      <c r="F268" s="451"/>
      <c r="G268" s="449">
        <v>605414.3</v>
      </c>
      <c r="H268" s="449"/>
      <c r="I268" s="449">
        <v>517213.5</v>
      </c>
      <c r="J268" s="449"/>
      <c r="K268" s="449">
        <v>642665.1</v>
      </c>
      <c r="L268" s="449"/>
      <c r="M268" s="188">
        <v>530366.1</v>
      </c>
      <c r="N268" s="188">
        <v>979463.93</v>
      </c>
    </row>
    <row r="269" spans="2:14" ht="26.25" customHeight="1" thickBot="1">
      <c r="B269" s="193" t="s">
        <v>86</v>
      </c>
      <c r="C269" s="538">
        <v>5387207.01</v>
      </c>
      <c r="D269" s="537"/>
      <c r="E269" s="539">
        <v>2206849.3</v>
      </c>
      <c r="F269" s="539"/>
      <c r="G269" s="537">
        <v>571187.2</v>
      </c>
      <c r="H269" s="537"/>
      <c r="I269" s="537">
        <v>485372.7</v>
      </c>
      <c r="J269" s="537"/>
      <c r="K269" s="537">
        <v>635451.7</v>
      </c>
      <c r="L269" s="537"/>
      <c r="M269" s="188">
        <v>458362.3</v>
      </c>
      <c r="N269" s="188">
        <v>1029983.81</v>
      </c>
    </row>
    <row r="270" spans="2:14" ht="24.75" customHeight="1" thickBot="1">
      <c r="B270" s="391" t="s">
        <v>583</v>
      </c>
      <c r="C270" s="455">
        <f>(ROUND(C269,0)-ROUND(C268,0))/ROUND(C268,0)*100</f>
        <v>-2.72298368763053</v>
      </c>
      <c r="D270" s="456"/>
      <c r="E270" s="458">
        <f>(ROUND(E269,0)-ROUND(E268,0))/ROUND(E268,0)*100</f>
        <v>-2.476221704789863</v>
      </c>
      <c r="F270" s="456"/>
      <c r="G270" s="458">
        <f>(ROUND(G269,0)-ROUND(G268,0))/ROUND(G268,0)*100</f>
        <v>-5.653486704965528</v>
      </c>
      <c r="H270" s="456"/>
      <c r="I270" s="458">
        <f>(ROUND(I269,0)-ROUND(I268,0))/ROUND(I268,0)*100</f>
        <v>-6.156252537634326</v>
      </c>
      <c r="J270" s="456"/>
      <c r="K270" s="458">
        <f>(ROUND(K269,0)-ROUND(K268,0))/ROUND(K268,0)*100</f>
        <v>-1.1223576824628694</v>
      </c>
      <c r="L270" s="456"/>
      <c r="M270" s="459">
        <f>(ROUND(M269,0)-ROUND(M268,0))/ROUND(M268,0)*100</f>
        <v>-13.576285055980211</v>
      </c>
      <c r="N270" s="459">
        <f>(ROUND(N269,0)-ROUND(N268,0))/ROUND(N268,0)*100</f>
        <v>5.15792310896572</v>
      </c>
    </row>
    <row r="271" spans="2:14" ht="24.75" customHeight="1" thickBot="1">
      <c r="B271" s="445"/>
      <c r="C271" s="457"/>
      <c r="D271" s="456"/>
      <c r="E271" s="456"/>
      <c r="F271" s="456"/>
      <c r="G271" s="456"/>
      <c r="H271" s="456"/>
      <c r="I271" s="456"/>
      <c r="J271" s="456"/>
      <c r="K271" s="456"/>
      <c r="L271" s="456"/>
      <c r="M271" s="460"/>
      <c r="N271" s="460"/>
    </row>
    <row r="272" spans="2:14" ht="28.5" customHeight="1" thickBot="1">
      <c r="B272" s="391" t="s">
        <v>585</v>
      </c>
      <c r="C272" s="455">
        <f>(ROUND(C269,0)-ROUND(C256,0))/ROUND(C256,0)*100</f>
        <v>5.169465286429854</v>
      </c>
      <c r="D272" s="456"/>
      <c r="E272" s="458">
        <f>(ROUND(E269,0)-ROUND(E256,0))/ROUND(E256,0)*100</f>
        <v>-6.923752389275128</v>
      </c>
      <c r="F272" s="456"/>
      <c r="G272" s="458">
        <f>(ROUND(G269,0)-ROUND(G256,0))/ROUND(G256,0)*100</f>
        <v>-9.505182340434297</v>
      </c>
      <c r="H272" s="456"/>
      <c r="I272" s="458">
        <f>(ROUND(I269,0)-ROUND(I256,0))/ROUND(I256,0)*100</f>
        <v>17.15778802288252</v>
      </c>
      <c r="J272" s="456"/>
      <c r="K272" s="458">
        <f>(ROUND(K269,0)-ROUND(K256,0))/ROUND(K256,0)*100</f>
        <v>-0.6163658344711312</v>
      </c>
      <c r="L272" s="456"/>
      <c r="M272" s="366">
        <f>(ROUND(M269,0)-ROUND(M256,0))/ROUND(M256,0)*100</f>
        <v>8.58468127848689</v>
      </c>
      <c r="N272" s="366">
        <f>(ROUND(N269,0)-ROUND(N256,0))/ROUND(N256,0)*100</f>
        <v>59.834886445635895</v>
      </c>
    </row>
    <row r="273" spans="2:14" ht="28.5" customHeight="1" thickBot="1">
      <c r="B273" s="392"/>
      <c r="C273" s="457"/>
      <c r="D273" s="456"/>
      <c r="E273" s="456"/>
      <c r="F273" s="456"/>
      <c r="G273" s="456"/>
      <c r="H273" s="456"/>
      <c r="I273" s="456"/>
      <c r="J273" s="456"/>
      <c r="K273" s="456"/>
      <c r="L273" s="456"/>
      <c r="M273" s="367"/>
      <c r="N273" s="367"/>
    </row>
    <row r="274" spans="2:14" ht="18" customHeight="1">
      <c r="B274" s="182" t="s">
        <v>499</v>
      </c>
      <c r="N274" s="194"/>
    </row>
    <row r="275" spans="2:14" ht="24.75" customHeight="1">
      <c r="B275" s="463" t="s">
        <v>500</v>
      </c>
      <c r="C275" s="464"/>
      <c r="D275" s="464"/>
      <c r="E275" s="464"/>
      <c r="F275" s="464"/>
      <c r="N275" s="194"/>
    </row>
    <row r="276" spans="2:14" ht="18" customHeight="1">
      <c r="B276" s="182" t="s">
        <v>586</v>
      </c>
      <c r="N276" s="194"/>
    </row>
    <row r="277" spans="2:14" ht="18" customHeight="1">
      <c r="B277" s="195" t="s">
        <v>501</v>
      </c>
      <c r="N277" s="194"/>
    </row>
    <row r="278" spans="5:10" ht="16.5">
      <c r="E278" s="196"/>
      <c r="F278" s="196"/>
      <c r="G278" s="196"/>
      <c r="H278" s="196"/>
      <c r="I278" s="196"/>
      <c r="J278" s="196"/>
    </row>
  </sheetData>
  <mergeCells count="665">
    <mergeCell ref="C269:D269"/>
    <mergeCell ref="E269:F269"/>
    <mergeCell ref="G269:H269"/>
    <mergeCell ref="I269:J269"/>
    <mergeCell ref="K269:L269"/>
    <mergeCell ref="K266:L266"/>
    <mergeCell ref="C265:D265"/>
    <mergeCell ref="E265:F265"/>
    <mergeCell ref="I265:J265"/>
    <mergeCell ref="K265:L265"/>
    <mergeCell ref="G265:H265"/>
    <mergeCell ref="C266:D266"/>
    <mergeCell ref="E266:F266"/>
    <mergeCell ref="G266:H266"/>
    <mergeCell ref="I266:J266"/>
    <mergeCell ref="C263:D263"/>
    <mergeCell ref="E263:F263"/>
    <mergeCell ref="I263:J263"/>
    <mergeCell ref="G263:H263"/>
    <mergeCell ref="C264:D264"/>
    <mergeCell ref="K260:L260"/>
    <mergeCell ref="K262:L262"/>
    <mergeCell ref="K261:L261"/>
    <mergeCell ref="C261:D261"/>
    <mergeCell ref="C262:D262"/>
    <mergeCell ref="E262:F262"/>
    <mergeCell ref="G262:H262"/>
    <mergeCell ref="I262:J262"/>
    <mergeCell ref="K259:L259"/>
    <mergeCell ref="C259:D259"/>
    <mergeCell ref="E259:F259"/>
    <mergeCell ref="G259:H259"/>
    <mergeCell ref="I259:J259"/>
    <mergeCell ref="K257:L257"/>
    <mergeCell ref="C257:D257"/>
    <mergeCell ref="E257:F257"/>
    <mergeCell ref="G257:H257"/>
    <mergeCell ref="I257:J257"/>
    <mergeCell ref="K255:L255"/>
    <mergeCell ref="C255:D255"/>
    <mergeCell ref="E255:F255"/>
    <mergeCell ref="G255:H255"/>
    <mergeCell ref="I255:J255"/>
    <mergeCell ref="K253:L253"/>
    <mergeCell ref="C241:D241"/>
    <mergeCell ref="E241:F241"/>
    <mergeCell ref="G241:H241"/>
    <mergeCell ref="I241:J241"/>
    <mergeCell ref="K241:L241"/>
    <mergeCell ref="C253:D253"/>
    <mergeCell ref="E253:F253"/>
    <mergeCell ref="G253:H253"/>
    <mergeCell ref="I253:J253"/>
    <mergeCell ref="K252:L252"/>
    <mergeCell ref="C252:D252"/>
    <mergeCell ref="E252:F252"/>
    <mergeCell ref="G252:H252"/>
    <mergeCell ref="I252:J252"/>
    <mergeCell ref="K251:L251"/>
    <mergeCell ref="C251:D251"/>
    <mergeCell ref="E251:F251"/>
    <mergeCell ref="G251:H251"/>
    <mergeCell ref="I251:J251"/>
    <mergeCell ref="K249:L249"/>
    <mergeCell ref="C249:D249"/>
    <mergeCell ref="E249:F249"/>
    <mergeCell ref="G249:H249"/>
    <mergeCell ref="I249:J249"/>
    <mergeCell ref="K244:L244"/>
    <mergeCell ref="C244:D244"/>
    <mergeCell ref="E244:F244"/>
    <mergeCell ref="G244:H244"/>
    <mergeCell ref="I244:J244"/>
    <mergeCell ref="K242:L242"/>
    <mergeCell ref="C242:D242"/>
    <mergeCell ref="E242:F242"/>
    <mergeCell ref="G242:H242"/>
    <mergeCell ref="I242:J242"/>
    <mergeCell ref="K234:L234"/>
    <mergeCell ref="C234:D234"/>
    <mergeCell ref="E234:F234"/>
    <mergeCell ref="G234:H234"/>
    <mergeCell ref="I234:J234"/>
    <mergeCell ref="K233:L233"/>
    <mergeCell ref="C233:D233"/>
    <mergeCell ref="E233:F233"/>
    <mergeCell ref="G233:H233"/>
    <mergeCell ref="I233:J233"/>
    <mergeCell ref="K229:L229"/>
    <mergeCell ref="C229:D229"/>
    <mergeCell ref="E229:F229"/>
    <mergeCell ref="G229:H229"/>
    <mergeCell ref="I229:J229"/>
    <mergeCell ref="C215:D215"/>
    <mergeCell ref="E215:F215"/>
    <mergeCell ref="G215:H215"/>
    <mergeCell ref="I215:J215"/>
    <mergeCell ref="K215:L215"/>
    <mergeCell ref="C260:D260"/>
    <mergeCell ref="E260:F260"/>
    <mergeCell ref="G260:H260"/>
    <mergeCell ref="I260:J260"/>
    <mergeCell ref="K226:L226"/>
    <mergeCell ref="C226:D226"/>
    <mergeCell ref="E226:F226"/>
    <mergeCell ref="G226:H226"/>
    <mergeCell ref="I226:J226"/>
    <mergeCell ref="K225:L225"/>
    <mergeCell ref="C225:D225"/>
    <mergeCell ref="E225:F225"/>
    <mergeCell ref="G225:H225"/>
    <mergeCell ref="I225:J225"/>
    <mergeCell ref="C227:D227"/>
    <mergeCell ref="E227:F227"/>
    <mergeCell ref="G227:H227"/>
    <mergeCell ref="I227:J227"/>
    <mergeCell ref="K227:L227"/>
    <mergeCell ref="K222:L222"/>
    <mergeCell ref="C222:D222"/>
    <mergeCell ref="E222:F222"/>
    <mergeCell ref="G222:H222"/>
    <mergeCell ref="I222:J222"/>
    <mergeCell ref="K224:L224"/>
    <mergeCell ref="C224:D224"/>
    <mergeCell ref="E224:F224"/>
    <mergeCell ref="G224:H224"/>
    <mergeCell ref="I218:J218"/>
    <mergeCell ref="K219:L219"/>
    <mergeCell ref="C219:D219"/>
    <mergeCell ref="E219:F219"/>
    <mergeCell ref="G219:H219"/>
    <mergeCell ref="I219:J219"/>
    <mergeCell ref="I220:J220"/>
    <mergeCell ref="K214:L214"/>
    <mergeCell ref="C214:D214"/>
    <mergeCell ref="E214:F214"/>
    <mergeCell ref="G214:H214"/>
    <mergeCell ref="I214:J214"/>
    <mergeCell ref="K218:L218"/>
    <mergeCell ref="C218:D218"/>
    <mergeCell ref="E218:F218"/>
    <mergeCell ref="G218:H218"/>
    <mergeCell ref="K212:L212"/>
    <mergeCell ref="C212:D212"/>
    <mergeCell ref="E212:F212"/>
    <mergeCell ref="G212:H212"/>
    <mergeCell ref="I212:J212"/>
    <mergeCell ref="K210:L210"/>
    <mergeCell ref="C210:D210"/>
    <mergeCell ref="E210:F210"/>
    <mergeCell ref="G210:H210"/>
    <mergeCell ref="I210:J210"/>
    <mergeCell ref="K208:L208"/>
    <mergeCell ref="C208:D208"/>
    <mergeCell ref="E208:F208"/>
    <mergeCell ref="G208:H208"/>
    <mergeCell ref="I208:J208"/>
    <mergeCell ref="K206:L206"/>
    <mergeCell ref="C206:D206"/>
    <mergeCell ref="E206:F206"/>
    <mergeCell ref="G206:H206"/>
    <mergeCell ref="I206:J206"/>
    <mergeCell ref="K205:L205"/>
    <mergeCell ref="C205:D205"/>
    <mergeCell ref="E205:F205"/>
    <mergeCell ref="G205:H205"/>
    <mergeCell ref="I205:J205"/>
    <mergeCell ref="K204:L204"/>
    <mergeCell ref="C204:D204"/>
    <mergeCell ref="E204:F204"/>
    <mergeCell ref="G204:H204"/>
    <mergeCell ref="I204:J204"/>
    <mergeCell ref="G199:H199"/>
    <mergeCell ref="I199:J199"/>
    <mergeCell ref="K200:L200"/>
    <mergeCell ref="C200:D200"/>
    <mergeCell ref="E200:F200"/>
    <mergeCell ref="G200:H200"/>
    <mergeCell ref="I200:J200"/>
    <mergeCell ref="K196:L196"/>
    <mergeCell ref="C196:D196"/>
    <mergeCell ref="E196:F196"/>
    <mergeCell ref="G196:H196"/>
    <mergeCell ref="I196:J196"/>
    <mergeCell ref="K195:L195"/>
    <mergeCell ref="C195:D195"/>
    <mergeCell ref="E195:F195"/>
    <mergeCell ref="G195:H195"/>
    <mergeCell ref="I195:J195"/>
    <mergeCell ref="K194:L194"/>
    <mergeCell ref="C194:D194"/>
    <mergeCell ref="E194:F194"/>
    <mergeCell ref="G194:H194"/>
    <mergeCell ref="I194:J194"/>
    <mergeCell ref="B272:B273"/>
    <mergeCell ref="G191:H191"/>
    <mergeCell ref="I191:J191"/>
    <mergeCell ref="C272:D273"/>
    <mergeCell ref="E272:F273"/>
    <mergeCell ref="G272:H273"/>
    <mergeCell ref="I272:J273"/>
    <mergeCell ref="C191:D191"/>
    <mergeCell ref="G192:H192"/>
    <mergeCell ref="C193:D193"/>
    <mergeCell ref="E190:F190"/>
    <mergeCell ref="C147:D148"/>
    <mergeCell ref="K147:L148"/>
    <mergeCell ref="C190:D190"/>
    <mergeCell ref="E189:F189"/>
    <mergeCell ref="G189:H189"/>
    <mergeCell ref="G190:H190"/>
    <mergeCell ref="G187:H187"/>
    <mergeCell ref="I147:J148"/>
    <mergeCell ref="K183:L183"/>
    <mergeCell ref="B134:B135"/>
    <mergeCell ref="I145:J146"/>
    <mergeCell ref="K145:L146"/>
    <mergeCell ref="C144:N144"/>
    <mergeCell ref="C145:D146"/>
    <mergeCell ref="E145:F146"/>
    <mergeCell ref="M145:M146"/>
    <mergeCell ref="K134:K135"/>
    <mergeCell ref="G134:G135"/>
    <mergeCell ref="H134:H135"/>
    <mergeCell ref="M147:M148"/>
    <mergeCell ref="N145:N146"/>
    <mergeCell ref="N147:N148"/>
    <mergeCell ref="M8:M10"/>
    <mergeCell ref="N8:N10"/>
    <mergeCell ref="C143:N143"/>
    <mergeCell ref="M134:M135"/>
    <mergeCell ref="N134:N135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87:D187"/>
    <mergeCell ref="E187:F187"/>
    <mergeCell ref="E186:F186"/>
    <mergeCell ref="G186:H186"/>
    <mergeCell ref="E147:F148"/>
    <mergeCell ref="G147:H148"/>
    <mergeCell ref="C186:D186"/>
    <mergeCell ref="C185:D185"/>
    <mergeCell ref="E185:F185"/>
    <mergeCell ref="I134:I135"/>
    <mergeCell ref="J134:J135"/>
    <mergeCell ref="L134:L135"/>
    <mergeCell ref="G185:H185"/>
    <mergeCell ref="I185:J185"/>
    <mergeCell ref="K182:L182"/>
    <mergeCell ref="K184:L184"/>
    <mergeCell ref="K181:L181"/>
    <mergeCell ref="I182:J182"/>
    <mergeCell ref="G182:H182"/>
    <mergeCell ref="K193:L193"/>
    <mergeCell ref="I189:J189"/>
    <mergeCell ref="I192:J192"/>
    <mergeCell ref="K189:L189"/>
    <mergeCell ref="I190:J190"/>
    <mergeCell ref="I181:J181"/>
    <mergeCell ref="K192:L192"/>
    <mergeCell ref="I187:J187"/>
    <mergeCell ref="I186:J186"/>
    <mergeCell ref="G179:H179"/>
    <mergeCell ref="G178:H178"/>
    <mergeCell ref="K180:L180"/>
    <mergeCell ref="I180:J180"/>
    <mergeCell ref="I178:J178"/>
    <mergeCell ref="K179:L179"/>
    <mergeCell ref="I179:J179"/>
    <mergeCell ref="K178:L178"/>
    <mergeCell ref="N272:N273"/>
    <mergeCell ref="K185:L185"/>
    <mergeCell ref="K186:L186"/>
    <mergeCell ref="K190:L190"/>
    <mergeCell ref="K187:L187"/>
    <mergeCell ref="K272:L273"/>
    <mergeCell ref="M272:M273"/>
    <mergeCell ref="K191:L191"/>
    <mergeCell ref="K197:L197"/>
    <mergeCell ref="K202:L202"/>
    <mergeCell ref="K153:L153"/>
    <mergeCell ref="K154:L154"/>
    <mergeCell ref="K163:L163"/>
    <mergeCell ref="K161:L161"/>
    <mergeCell ref="K162:L162"/>
    <mergeCell ref="K160:L160"/>
    <mergeCell ref="K158:L158"/>
    <mergeCell ref="K156:L156"/>
    <mergeCell ref="K155:L155"/>
    <mergeCell ref="C179:D179"/>
    <mergeCell ref="E179:F179"/>
    <mergeCell ref="E154:F154"/>
    <mergeCell ref="C156:D156"/>
    <mergeCell ref="C157:D157"/>
    <mergeCell ref="C163:D163"/>
    <mergeCell ref="C178:D178"/>
    <mergeCell ref="E178:F178"/>
    <mergeCell ref="E176:F176"/>
    <mergeCell ref="E161:F161"/>
    <mergeCell ref="C134:C135"/>
    <mergeCell ref="D134:D135"/>
    <mergeCell ref="E134:E135"/>
    <mergeCell ref="F134:F135"/>
    <mergeCell ref="E164:F164"/>
    <mergeCell ref="E162:F162"/>
    <mergeCell ref="E155:F155"/>
    <mergeCell ref="C164:D164"/>
    <mergeCell ref="C158:D158"/>
    <mergeCell ref="C165:D165"/>
    <mergeCell ref="C162:D162"/>
    <mergeCell ref="C160:D160"/>
    <mergeCell ref="C161:D161"/>
    <mergeCell ref="E153:F153"/>
    <mergeCell ref="C154:D154"/>
    <mergeCell ref="E160:F160"/>
    <mergeCell ref="C153:D153"/>
    <mergeCell ref="C155:D155"/>
    <mergeCell ref="E156:F156"/>
    <mergeCell ref="K164:L164"/>
    <mergeCell ref="K157:L157"/>
    <mergeCell ref="K159:L159"/>
    <mergeCell ref="B143:B144"/>
    <mergeCell ref="B145:B148"/>
    <mergeCell ref="G158:H158"/>
    <mergeCell ref="G160:H160"/>
    <mergeCell ref="C159:D159"/>
    <mergeCell ref="E158:F158"/>
    <mergeCell ref="E159:F159"/>
    <mergeCell ref="G169:H169"/>
    <mergeCell ref="G159:H159"/>
    <mergeCell ref="G161:H161"/>
    <mergeCell ref="I169:J169"/>
    <mergeCell ref="I159:J159"/>
    <mergeCell ref="I163:J163"/>
    <mergeCell ref="I160:J160"/>
    <mergeCell ref="I161:J161"/>
    <mergeCell ref="I162:J162"/>
    <mergeCell ref="G162:H162"/>
    <mergeCell ref="G145:H146"/>
    <mergeCell ref="I157:J157"/>
    <mergeCell ref="I158:J158"/>
    <mergeCell ref="I155:J155"/>
    <mergeCell ref="I156:J156"/>
    <mergeCell ref="G157:H157"/>
    <mergeCell ref="G155:H155"/>
    <mergeCell ref="I153:J153"/>
    <mergeCell ref="I154:J154"/>
    <mergeCell ref="G153:H153"/>
    <mergeCell ref="C167:D167"/>
    <mergeCell ref="C168:D168"/>
    <mergeCell ref="C169:D169"/>
    <mergeCell ref="G154:H154"/>
    <mergeCell ref="E165:F165"/>
    <mergeCell ref="G164:H164"/>
    <mergeCell ref="C166:D166"/>
    <mergeCell ref="E157:F157"/>
    <mergeCell ref="E163:F163"/>
    <mergeCell ref="G156:H156"/>
    <mergeCell ref="I165:J165"/>
    <mergeCell ref="G163:H163"/>
    <mergeCell ref="E168:F168"/>
    <mergeCell ref="E169:F169"/>
    <mergeCell ref="E166:F166"/>
    <mergeCell ref="E167:F167"/>
    <mergeCell ref="I168:J168"/>
    <mergeCell ref="G165:H165"/>
    <mergeCell ref="G166:H166"/>
    <mergeCell ref="G167:H167"/>
    <mergeCell ref="C174:D174"/>
    <mergeCell ref="E172:F172"/>
    <mergeCell ref="E170:F170"/>
    <mergeCell ref="E171:F171"/>
    <mergeCell ref="C171:D171"/>
    <mergeCell ref="C170:D170"/>
    <mergeCell ref="C172:D172"/>
    <mergeCell ref="I164:J164"/>
    <mergeCell ref="I166:J166"/>
    <mergeCell ref="K173:L173"/>
    <mergeCell ref="K171:L171"/>
    <mergeCell ref="K172:L172"/>
    <mergeCell ref="I167:J167"/>
    <mergeCell ref="I173:J173"/>
    <mergeCell ref="I170:J170"/>
    <mergeCell ref="I171:J171"/>
    <mergeCell ref="I172:J172"/>
    <mergeCell ref="K165:L165"/>
    <mergeCell ref="K166:L166"/>
    <mergeCell ref="K167:L167"/>
    <mergeCell ref="K170:L170"/>
    <mergeCell ref="K168:L168"/>
    <mergeCell ref="K169:L169"/>
    <mergeCell ref="K175:L175"/>
    <mergeCell ref="I175:J175"/>
    <mergeCell ref="I174:J174"/>
    <mergeCell ref="K177:L177"/>
    <mergeCell ref="K174:L174"/>
    <mergeCell ref="I176:J176"/>
    <mergeCell ref="K176:L176"/>
    <mergeCell ref="I177:J177"/>
    <mergeCell ref="G177:H177"/>
    <mergeCell ref="E173:F173"/>
    <mergeCell ref="C175:D175"/>
    <mergeCell ref="G176:H176"/>
    <mergeCell ref="G174:H174"/>
    <mergeCell ref="G175:H175"/>
    <mergeCell ref="E174:F174"/>
    <mergeCell ref="C176:D176"/>
    <mergeCell ref="C173:D173"/>
    <mergeCell ref="E175:F175"/>
    <mergeCell ref="C182:D182"/>
    <mergeCell ref="E181:F181"/>
    <mergeCell ref="E182:F182"/>
    <mergeCell ref="G168:H168"/>
    <mergeCell ref="G171:H171"/>
    <mergeCell ref="G172:H172"/>
    <mergeCell ref="G173:H173"/>
    <mergeCell ref="G170:H170"/>
    <mergeCell ref="C177:D177"/>
    <mergeCell ref="E177:F177"/>
    <mergeCell ref="C180:D180"/>
    <mergeCell ref="E180:F180"/>
    <mergeCell ref="G180:H180"/>
    <mergeCell ref="G181:H181"/>
    <mergeCell ref="C181:D181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B275:F275"/>
    <mergeCell ref="K188:L188"/>
    <mergeCell ref="C188:D188"/>
    <mergeCell ref="E188:F188"/>
    <mergeCell ref="G188:H188"/>
    <mergeCell ref="I188:J188"/>
    <mergeCell ref="E191:F191"/>
    <mergeCell ref="C189:D189"/>
    <mergeCell ref="C192:D192"/>
    <mergeCell ref="E192:F192"/>
    <mergeCell ref="E193:F193"/>
    <mergeCell ref="G193:H193"/>
    <mergeCell ref="I193:J193"/>
    <mergeCell ref="C198:D198"/>
    <mergeCell ref="C197:D197"/>
    <mergeCell ref="E197:F197"/>
    <mergeCell ref="G197:H197"/>
    <mergeCell ref="I197:J197"/>
    <mergeCell ref="E198:F198"/>
    <mergeCell ref="G198:H198"/>
    <mergeCell ref="I198:J198"/>
    <mergeCell ref="K198:L198"/>
    <mergeCell ref="K201:L201"/>
    <mergeCell ref="C201:D201"/>
    <mergeCell ref="E201:F201"/>
    <mergeCell ref="G201:H201"/>
    <mergeCell ref="I201:J201"/>
    <mergeCell ref="K199:L199"/>
    <mergeCell ref="C199:D199"/>
    <mergeCell ref="E199:F199"/>
    <mergeCell ref="K203:L203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K207:L207"/>
    <mergeCell ref="C207:D207"/>
    <mergeCell ref="E207:F207"/>
    <mergeCell ref="G207:H207"/>
    <mergeCell ref="I207:J207"/>
    <mergeCell ref="K209:L209"/>
    <mergeCell ref="C209:D209"/>
    <mergeCell ref="E209:F209"/>
    <mergeCell ref="G209:H209"/>
    <mergeCell ref="I209:J209"/>
    <mergeCell ref="K211:L211"/>
    <mergeCell ref="C211:D211"/>
    <mergeCell ref="E211:F211"/>
    <mergeCell ref="G211:H211"/>
    <mergeCell ref="I211:J211"/>
    <mergeCell ref="K213:L213"/>
    <mergeCell ref="C213:D213"/>
    <mergeCell ref="E213:F213"/>
    <mergeCell ref="G213:H213"/>
    <mergeCell ref="I213:J213"/>
    <mergeCell ref="K216:L216"/>
    <mergeCell ref="C216:D216"/>
    <mergeCell ref="E216:F216"/>
    <mergeCell ref="G216:H216"/>
    <mergeCell ref="I216:J216"/>
    <mergeCell ref="G223:H223"/>
    <mergeCell ref="K217:L217"/>
    <mergeCell ref="C217:D217"/>
    <mergeCell ref="E217:F217"/>
    <mergeCell ref="G217:H217"/>
    <mergeCell ref="I217:J217"/>
    <mergeCell ref="K220:L220"/>
    <mergeCell ref="C220:D220"/>
    <mergeCell ref="E220:F220"/>
    <mergeCell ref="G220:H220"/>
    <mergeCell ref="I223:J223"/>
    <mergeCell ref="I224:J224"/>
    <mergeCell ref="K221:L221"/>
    <mergeCell ref="C221:D221"/>
    <mergeCell ref="E221:F221"/>
    <mergeCell ref="G221:H221"/>
    <mergeCell ref="I221:J221"/>
    <mergeCell ref="K223:L223"/>
    <mergeCell ref="C223:D223"/>
    <mergeCell ref="E223:F223"/>
    <mergeCell ref="B132:B133"/>
    <mergeCell ref="C132:C133"/>
    <mergeCell ref="D132:D133"/>
    <mergeCell ref="E132:E133"/>
    <mergeCell ref="K132:K133"/>
    <mergeCell ref="L132:L133"/>
    <mergeCell ref="M132:M133"/>
    <mergeCell ref="F132:F133"/>
    <mergeCell ref="G132:G133"/>
    <mergeCell ref="H132:H133"/>
    <mergeCell ref="I132:I133"/>
    <mergeCell ref="N132:N133"/>
    <mergeCell ref="B270:B271"/>
    <mergeCell ref="C270:D271"/>
    <mergeCell ref="E270:F271"/>
    <mergeCell ref="G270:H271"/>
    <mergeCell ref="I270:J271"/>
    <mergeCell ref="K270:L271"/>
    <mergeCell ref="M270:M271"/>
    <mergeCell ref="N270:N271"/>
    <mergeCell ref="J132:J133"/>
    <mergeCell ref="K230:L230"/>
    <mergeCell ref="C230:D230"/>
    <mergeCell ref="E230:F230"/>
    <mergeCell ref="G230:H230"/>
    <mergeCell ref="I230:J230"/>
    <mergeCell ref="K231:L231"/>
    <mergeCell ref="C231:D231"/>
    <mergeCell ref="E231:F231"/>
    <mergeCell ref="G231:H231"/>
    <mergeCell ref="I231:J231"/>
    <mergeCell ref="K232:L232"/>
    <mergeCell ref="C232:D232"/>
    <mergeCell ref="E232:F232"/>
    <mergeCell ref="G232:H232"/>
    <mergeCell ref="I232:J232"/>
    <mergeCell ref="K235:L235"/>
    <mergeCell ref="C235:D235"/>
    <mergeCell ref="E235:F235"/>
    <mergeCell ref="G235:H235"/>
    <mergeCell ref="I235:J235"/>
    <mergeCell ref="K236:L236"/>
    <mergeCell ref="C236:D236"/>
    <mergeCell ref="E236:F236"/>
    <mergeCell ref="G236:H236"/>
    <mergeCell ref="I236:J236"/>
    <mergeCell ref="K237:L237"/>
    <mergeCell ref="C237:D237"/>
    <mergeCell ref="E237:F237"/>
    <mergeCell ref="G237:H237"/>
    <mergeCell ref="I237:J237"/>
    <mergeCell ref="K238:L238"/>
    <mergeCell ref="C238:D238"/>
    <mergeCell ref="E238:F238"/>
    <mergeCell ref="G238:H238"/>
    <mergeCell ref="I238:J238"/>
    <mergeCell ref="K239:L239"/>
    <mergeCell ref="C239:D239"/>
    <mergeCell ref="E239:F239"/>
    <mergeCell ref="G239:H239"/>
    <mergeCell ref="I239:J239"/>
    <mergeCell ref="K240:L240"/>
    <mergeCell ref="C240:D240"/>
    <mergeCell ref="E240:F240"/>
    <mergeCell ref="G240:H240"/>
    <mergeCell ref="I240:J240"/>
    <mergeCell ref="K243:L243"/>
    <mergeCell ref="C243:D243"/>
    <mergeCell ref="E243:F243"/>
    <mergeCell ref="G243:H243"/>
    <mergeCell ref="I243:J243"/>
    <mergeCell ref="K245:L245"/>
    <mergeCell ref="C245:D245"/>
    <mergeCell ref="E245:F245"/>
    <mergeCell ref="G245:H245"/>
    <mergeCell ref="I245:J245"/>
    <mergeCell ref="K246:L246"/>
    <mergeCell ref="C246:D246"/>
    <mergeCell ref="E246:F246"/>
    <mergeCell ref="G246:H246"/>
    <mergeCell ref="I246:J246"/>
    <mergeCell ref="K247:L247"/>
    <mergeCell ref="C247:D247"/>
    <mergeCell ref="E247:F247"/>
    <mergeCell ref="G247:H247"/>
    <mergeCell ref="I247:J247"/>
    <mergeCell ref="K248:L248"/>
    <mergeCell ref="C248:D248"/>
    <mergeCell ref="E248:F248"/>
    <mergeCell ref="G248:H248"/>
    <mergeCell ref="I248:J248"/>
    <mergeCell ref="K250:L250"/>
    <mergeCell ref="C250:D250"/>
    <mergeCell ref="E250:F250"/>
    <mergeCell ref="G250:H250"/>
    <mergeCell ref="I250:J250"/>
    <mergeCell ref="K256:L256"/>
    <mergeCell ref="C256:D256"/>
    <mergeCell ref="E256:F256"/>
    <mergeCell ref="G256:H256"/>
    <mergeCell ref="I256:J256"/>
    <mergeCell ref="K258:L258"/>
    <mergeCell ref="C258:D258"/>
    <mergeCell ref="E258:F258"/>
    <mergeCell ref="G258:H258"/>
    <mergeCell ref="I258:J258"/>
    <mergeCell ref="K264:L264"/>
    <mergeCell ref="E261:F261"/>
    <mergeCell ref="G261:H261"/>
    <mergeCell ref="I261:J261"/>
    <mergeCell ref="K263:L263"/>
    <mergeCell ref="E264:F264"/>
    <mergeCell ref="G264:H264"/>
    <mergeCell ref="I264:J264"/>
    <mergeCell ref="K254:L254"/>
    <mergeCell ref="C268:D268"/>
    <mergeCell ref="E268:F268"/>
    <mergeCell ref="G268:H268"/>
    <mergeCell ref="I268:J268"/>
    <mergeCell ref="K268:L268"/>
    <mergeCell ref="C254:D254"/>
    <mergeCell ref="E254:F254"/>
    <mergeCell ref="G254:H254"/>
    <mergeCell ref="I254:J25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3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pane ySplit="84" topLeftCell="BM85" activePane="bottomLeft" state="frozen"/>
      <selection pane="topLeft" activeCell="F121" sqref="E121:J123"/>
      <selection pane="bottomLeft" activeCell="E124" sqref="E124:E125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47" t="s">
        <v>43</v>
      </c>
      <c r="C1" s="547"/>
      <c r="D1" s="547"/>
      <c r="E1" s="547"/>
      <c r="F1" s="547"/>
      <c r="G1" s="547" t="s">
        <v>94</v>
      </c>
      <c r="H1" s="547"/>
      <c r="I1" s="547"/>
      <c r="J1" s="547"/>
      <c r="K1" s="547"/>
    </row>
    <row r="2" spans="2:11" ht="22.5" customHeight="1" thickBot="1">
      <c r="B2" s="561" t="s">
        <v>44</v>
      </c>
      <c r="C2" s="562"/>
      <c r="D2" s="562"/>
      <c r="E2" s="562"/>
      <c r="F2" s="562"/>
      <c r="G2" s="548"/>
      <c r="H2" s="548"/>
      <c r="I2" s="548"/>
      <c r="J2" s="26"/>
      <c r="K2" s="27" t="s">
        <v>360</v>
      </c>
    </row>
    <row r="3" spans="2:12" s="3" customFormat="1" ht="16.5" customHeight="1">
      <c r="B3" s="542" t="s">
        <v>45</v>
      </c>
      <c r="C3" s="553" t="s">
        <v>46</v>
      </c>
      <c r="D3" s="551" t="s">
        <v>47</v>
      </c>
      <c r="E3" s="551" t="s">
        <v>48</v>
      </c>
      <c r="F3" s="549" t="s">
        <v>49</v>
      </c>
      <c r="G3" s="555" t="s">
        <v>50</v>
      </c>
      <c r="H3" s="551" t="s">
        <v>51</v>
      </c>
      <c r="I3" s="551" t="s">
        <v>52</v>
      </c>
      <c r="J3" s="551" t="s">
        <v>53</v>
      </c>
      <c r="K3" s="549" t="s">
        <v>54</v>
      </c>
      <c r="L3" s="47"/>
    </row>
    <row r="4" spans="2:18" s="3" customFormat="1" ht="33" customHeight="1" thickBot="1">
      <c r="B4" s="543"/>
      <c r="C4" s="554"/>
      <c r="D4" s="552"/>
      <c r="E4" s="552"/>
      <c r="F4" s="550"/>
      <c r="G4" s="556"/>
      <c r="H4" s="552"/>
      <c r="I4" s="552"/>
      <c r="J4" s="552"/>
      <c r="K4" s="550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207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209</v>
      </c>
      <c r="C85" s="202">
        <f>SUM(C86:C97)</f>
        <v>3827407</v>
      </c>
      <c r="D85" s="202">
        <f aca="true" t="shared" si="6" ref="D85:K85">SUM(D86:D97)</f>
        <v>548353</v>
      </c>
      <c r="E85" s="202">
        <f t="shared" si="6"/>
        <v>1219588</v>
      </c>
      <c r="F85" s="202">
        <f t="shared" si="6"/>
        <v>830918</v>
      </c>
      <c r="G85" s="202">
        <f t="shared" si="6"/>
        <v>954282</v>
      </c>
      <c r="H85" s="202">
        <f t="shared" si="6"/>
        <v>161459</v>
      </c>
      <c r="I85" s="202">
        <f t="shared" si="6"/>
        <v>93287</v>
      </c>
      <c r="J85" s="202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02">
        <v>109333</v>
      </c>
      <c r="D86" s="202">
        <v>18503</v>
      </c>
      <c r="E86" s="202">
        <v>55935</v>
      </c>
      <c r="F86" s="202">
        <v>3432</v>
      </c>
      <c r="G86" s="202">
        <v>11204</v>
      </c>
      <c r="H86" s="202">
        <v>9053</v>
      </c>
      <c r="I86" s="202">
        <v>9563</v>
      </c>
      <c r="J86" s="202">
        <v>1642</v>
      </c>
      <c r="K86" s="202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02">
        <v>92746</v>
      </c>
      <c r="D87" s="202">
        <v>3061</v>
      </c>
      <c r="E87" s="202">
        <v>62814</v>
      </c>
      <c r="F87" s="202">
        <v>1873</v>
      </c>
      <c r="G87" s="202">
        <v>12931</v>
      </c>
      <c r="H87" s="202">
        <v>7262</v>
      </c>
      <c r="I87" s="202">
        <v>3331</v>
      </c>
      <c r="J87" s="202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02">
        <v>125727</v>
      </c>
      <c r="D88" s="202">
        <v>2192</v>
      </c>
      <c r="E88" s="202">
        <v>47183</v>
      </c>
      <c r="F88" s="202">
        <v>2572</v>
      </c>
      <c r="G88" s="202">
        <v>45963</v>
      </c>
      <c r="H88" s="202">
        <v>17240</v>
      </c>
      <c r="I88" s="202">
        <v>9017</v>
      </c>
      <c r="J88" s="202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02">
        <v>724850</v>
      </c>
      <c r="D89" s="202">
        <v>1746</v>
      </c>
      <c r="E89" s="202">
        <v>59910</v>
      </c>
      <c r="F89" s="202">
        <v>23740</v>
      </c>
      <c r="G89" s="202">
        <v>615331</v>
      </c>
      <c r="H89" s="202">
        <v>17664</v>
      </c>
      <c r="I89" s="202">
        <v>4802</v>
      </c>
      <c r="J89" s="202">
        <v>1662</v>
      </c>
      <c r="K89" s="202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393</v>
      </c>
      <c r="C90" s="202">
        <v>710652</v>
      </c>
      <c r="D90" s="202">
        <v>1059</v>
      </c>
      <c r="E90" s="202">
        <v>49593</v>
      </c>
      <c r="F90" s="202">
        <v>436544</v>
      </c>
      <c r="G90" s="202">
        <v>196230</v>
      </c>
      <c r="H90" s="202">
        <v>14049</v>
      </c>
      <c r="I90" s="202">
        <v>11780</v>
      </c>
      <c r="J90" s="202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91</v>
      </c>
      <c r="C91" s="202">
        <v>462777</v>
      </c>
      <c r="D91" s="202">
        <v>1422</v>
      </c>
      <c r="E91" s="202">
        <v>101280</v>
      </c>
      <c r="F91" s="202">
        <v>315761</v>
      </c>
      <c r="G91" s="202">
        <v>19954</v>
      </c>
      <c r="H91" s="202">
        <v>16355</v>
      </c>
      <c r="I91" s="202">
        <v>6239</v>
      </c>
      <c r="J91" s="202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97</v>
      </c>
      <c r="C92" s="202">
        <v>123635</v>
      </c>
      <c r="D92" s="202">
        <v>2289</v>
      </c>
      <c r="E92" s="202">
        <v>74088</v>
      </c>
      <c r="F92" s="202">
        <v>5939</v>
      </c>
      <c r="G92" s="202">
        <v>10302</v>
      </c>
      <c r="H92" s="202">
        <v>18211</v>
      </c>
      <c r="I92" s="202">
        <v>11204</v>
      </c>
      <c r="J92" s="202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250</v>
      </c>
      <c r="C93" s="202">
        <v>150566</v>
      </c>
      <c r="D93" s="202">
        <v>1511</v>
      </c>
      <c r="E93" s="202">
        <v>112807</v>
      </c>
      <c r="F93" s="202">
        <v>5544</v>
      </c>
      <c r="G93" s="202">
        <v>8627</v>
      </c>
      <c r="H93" s="202">
        <v>13464</v>
      </c>
      <c r="I93" s="202">
        <v>7016</v>
      </c>
      <c r="J93" s="202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255</v>
      </c>
      <c r="C94" s="202">
        <v>123093</v>
      </c>
      <c r="D94" s="202">
        <v>1343</v>
      </c>
      <c r="E94" s="202">
        <v>84156</v>
      </c>
      <c r="F94" s="202">
        <v>8924</v>
      </c>
      <c r="G94" s="202">
        <v>4060</v>
      </c>
      <c r="H94" s="202">
        <v>11369</v>
      </c>
      <c r="I94" s="202">
        <v>11085</v>
      </c>
      <c r="J94" s="202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257</v>
      </c>
      <c r="C95" s="202">
        <v>446890</v>
      </c>
      <c r="D95" s="202">
        <v>13332</v>
      </c>
      <c r="E95" s="202">
        <v>396659</v>
      </c>
      <c r="F95" s="202">
        <v>4685</v>
      </c>
      <c r="G95" s="202">
        <v>14101</v>
      </c>
      <c r="H95" s="202">
        <v>11874</v>
      </c>
      <c r="I95" s="202">
        <v>4674</v>
      </c>
      <c r="J95" s="202">
        <v>1573</v>
      </c>
      <c r="K95" s="202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82</v>
      </c>
      <c r="C96" s="202">
        <v>439701</v>
      </c>
      <c r="D96" s="202">
        <v>316607</v>
      </c>
      <c r="E96" s="202">
        <v>74421</v>
      </c>
      <c r="F96" s="202">
        <v>14551</v>
      </c>
      <c r="G96" s="202">
        <v>10873</v>
      </c>
      <c r="H96" s="202">
        <v>12624</v>
      </c>
      <c r="I96" s="202">
        <v>9169</v>
      </c>
      <c r="J96" s="202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83</v>
      </c>
      <c r="C97" s="202">
        <f>SUM(D97:K97)</f>
        <v>317437</v>
      </c>
      <c r="D97" s="202">
        <v>185288</v>
      </c>
      <c r="E97" s="202">
        <v>100742</v>
      </c>
      <c r="F97" s="202">
        <v>7353</v>
      </c>
      <c r="G97" s="202">
        <v>4706</v>
      </c>
      <c r="H97" s="202">
        <v>12294</v>
      </c>
      <c r="I97" s="202">
        <v>5407</v>
      </c>
      <c r="J97" s="202">
        <v>1647</v>
      </c>
      <c r="K97" s="200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358</v>
      </c>
      <c r="C98" s="202">
        <f>SUM(C99:C110)</f>
        <v>4403401</v>
      </c>
      <c r="D98" s="202">
        <f aca="true" t="shared" si="7" ref="D98:K98">SUM(D99:D110)</f>
        <v>651720</v>
      </c>
      <c r="E98" s="202">
        <f t="shared" si="7"/>
        <v>1631625</v>
      </c>
      <c r="F98" s="202">
        <f t="shared" si="7"/>
        <v>852143</v>
      </c>
      <c r="G98" s="202">
        <f t="shared" si="7"/>
        <v>972993</v>
      </c>
      <c r="H98" s="202">
        <f t="shared" si="7"/>
        <v>172182</v>
      </c>
      <c r="I98" s="202">
        <f t="shared" si="7"/>
        <v>102989</v>
      </c>
      <c r="J98" s="202">
        <f t="shared" si="7"/>
        <v>19776</v>
      </c>
      <c r="K98" s="202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85</v>
      </c>
      <c r="C99" s="202">
        <f aca="true" t="shared" si="8" ref="C99:C123">SUM(D99:K99)</f>
        <v>199893</v>
      </c>
      <c r="D99" s="202">
        <v>19645</v>
      </c>
      <c r="E99" s="202">
        <v>134829</v>
      </c>
      <c r="F99" s="202">
        <v>2969</v>
      </c>
      <c r="G99" s="202">
        <v>14062</v>
      </c>
      <c r="H99" s="202">
        <v>17067</v>
      </c>
      <c r="I99" s="202">
        <v>9813</v>
      </c>
      <c r="J99" s="202">
        <v>1508</v>
      </c>
      <c r="K99" s="200">
        <v>0</v>
      </c>
      <c r="L99" s="28"/>
      <c r="M99" s="38"/>
      <c r="N99" s="28"/>
      <c r="O99" s="28"/>
      <c r="P99" s="28"/>
      <c r="Q99" s="44"/>
      <c r="R99" s="28"/>
    </row>
    <row r="100" spans="2:18" ht="27">
      <c r="B100" s="16" t="s">
        <v>86</v>
      </c>
      <c r="C100" s="202">
        <f t="shared" si="8"/>
        <v>104867</v>
      </c>
      <c r="D100" s="202">
        <v>2108</v>
      </c>
      <c r="E100" s="202">
        <v>75993</v>
      </c>
      <c r="F100" s="202">
        <v>1735</v>
      </c>
      <c r="G100" s="202">
        <v>11634</v>
      </c>
      <c r="H100" s="202">
        <v>8073</v>
      </c>
      <c r="I100" s="202">
        <v>3869</v>
      </c>
      <c r="J100" s="202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>
      <c r="B101" s="16" t="s">
        <v>87</v>
      </c>
      <c r="C101" s="202">
        <f t="shared" si="8"/>
        <v>184680</v>
      </c>
      <c r="D101" s="202">
        <v>7935</v>
      </c>
      <c r="E101" s="202">
        <v>91991</v>
      </c>
      <c r="F101" s="202">
        <v>4480</v>
      </c>
      <c r="G101" s="202">
        <v>56387</v>
      </c>
      <c r="H101" s="202">
        <v>13841</v>
      </c>
      <c r="I101" s="202">
        <v>8441</v>
      </c>
      <c r="J101" s="202">
        <v>1607</v>
      </c>
      <c r="K101" s="202">
        <v>-2</v>
      </c>
      <c r="L101" s="28"/>
      <c r="M101" s="38"/>
      <c r="N101" s="28"/>
      <c r="O101" s="28"/>
      <c r="P101" s="28"/>
      <c r="Q101" s="44"/>
      <c r="R101" s="28"/>
    </row>
    <row r="102" spans="2:18" ht="27">
      <c r="B102" s="16" t="s">
        <v>76</v>
      </c>
      <c r="C102" s="202">
        <f t="shared" si="8"/>
        <v>835768</v>
      </c>
      <c r="D102" s="202">
        <v>2876</v>
      </c>
      <c r="E102" s="202">
        <v>165304</v>
      </c>
      <c r="F102" s="202">
        <v>20193</v>
      </c>
      <c r="G102" s="202">
        <v>627409</v>
      </c>
      <c r="H102" s="202">
        <v>13224</v>
      </c>
      <c r="I102" s="202">
        <v>5152</v>
      </c>
      <c r="J102" s="202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>
      <c r="B103" s="16" t="s">
        <v>393</v>
      </c>
      <c r="C103" s="202">
        <f t="shared" si="8"/>
        <v>915038</v>
      </c>
      <c r="D103" s="202">
        <v>3083</v>
      </c>
      <c r="E103" s="202">
        <v>137303</v>
      </c>
      <c r="F103" s="202">
        <v>550797</v>
      </c>
      <c r="G103" s="202">
        <v>196894</v>
      </c>
      <c r="H103" s="202">
        <v>12829</v>
      </c>
      <c r="I103" s="202">
        <v>12524</v>
      </c>
      <c r="J103" s="202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5.5">
      <c r="B104" s="16" t="s">
        <v>91</v>
      </c>
      <c r="C104" s="202">
        <f t="shared" si="8"/>
        <v>408978</v>
      </c>
      <c r="D104" s="202">
        <v>2207</v>
      </c>
      <c r="E104" s="202">
        <v>130104</v>
      </c>
      <c r="F104" s="202">
        <v>235466</v>
      </c>
      <c r="G104" s="202">
        <v>15174</v>
      </c>
      <c r="H104" s="202">
        <v>18666</v>
      </c>
      <c r="I104" s="202">
        <v>5910</v>
      </c>
      <c r="J104" s="202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>
      <c r="B105" s="16" t="s">
        <v>97</v>
      </c>
      <c r="C105" s="202">
        <f t="shared" si="8"/>
        <v>141741</v>
      </c>
      <c r="D105" s="202">
        <v>1881</v>
      </c>
      <c r="E105" s="202">
        <v>100079</v>
      </c>
      <c r="F105" s="202">
        <v>4553</v>
      </c>
      <c r="G105" s="202">
        <v>9114</v>
      </c>
      <c r="H105" s="202">
        <v>13117</v>
      </c>
      <c r="I105" s="202">
        <v>11068</v>
      </c>
      <c r="J105" s="202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>
      <c r="B106" s="16" t="s">
        <v>250</v>
      </c>
      <c r="C106" s="202">
        <f t="shared" si="8"/>
        <v>145315</v>
      </c>
      <c r="D106" s="202">
        <v>2823</v>
      </c>
      <c r="E106" s="202">
        <v>104158</v>
      </c>
      <c r="F106" s="202">
        <v>9092</v>
      </c>
      <c r="G106" s="202">
        <v>7733</v>
      </c>
      <c r="H106" s="202">
        <v>12871</v>
      </c>
      <c r="I106" s="202">
        <v>6852</v>
      </c>
      <c r="J106" s="202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>
      <c r="B107" s="16" t="s">
        <v>255</v>
      </c>
      <c r="C107" s="202">
        <f t="shared" si="8"/>
        <v>193121</v>
      </c>
      <c r="D107" s="202">
        <v>1179</v>
      </c>
      <c r="E107" s="202">
        <v>151695</v>
      </c>
      <c r="F107" s="202">
        <v>8512</v>
      </c>
      <c r="G107" s="202">
        <v>5621</v>
      </c>
      <c r="H107" s="202">
        <v>13654</v>
      </c>
      <c r="I107" s="202">
        <v>10366</v>
      </c>
      <c r="J107" s="202">
        <v>2101</v>
      </c>
      <c r="K107" s="255">
        <v>-7</v>
      </c>
      <c r="L107" s="28"/>
      <c r="M107" s="38"/>
      <c r="N107" s="28"/>
      <c r="O107" s="28"/>
      <c r="P107" s="28"/>
      <c r="Q107" s="44"/>
      <c r="R107" s="28"/>
    </row>
    <row r="108" spans="2:18" ht="27">
      <c r="B108" s="16" t="s">
        <v>257</v>
      </c>
      <c r="C108" s="202">
        <f t="shared" si="8"/>
        <v>207534</v>
      </c>
      <c r="D108" s="202">
        <v>8489</v>
      </c>
      <c r="E108" s="202">
        <v>164820</v>
      </c>
      <c r="F108" s="202">
        <v>3348</v>
      </c>
      <c r="G108" s="202">
        <v>8945</v>
      </c>
      <c r="H108" s="202">
        <v>13473</v>
      </c>
      <c r="I108" s="202">
        <v>6855</v>
      </c>
      <c r="J108" s="202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>
      <c r="B109" s="16" t="s">
        <v>82</v>
      </c>
      <c r="C109" s="202">
        <f t="shared" si="8"/>
        <v>542488</v>
      </c>
      <c r="D109" s="202">
        <v>355008</v>
      </c>
      <c r="E109" s="202">
        <v>135373</v>
      </c>
      <c r="F109" s="202">
        <v>3896</v>
      </c>
      <c r="G109" s="202">
        <v>15713</v>
      </c>
      <c r="H109" s="202">
        <v>15182</v>
      </c>
      <c r="I109" s="202">
        <v>15781</v>
      </c>
      <c r="J109" s="202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>
      <c r="B110" s="16" t="s">
        <v>83</v>
      </c>
      <c r="C110" s="202">
        <f t="shared" si="8"/>
        <v>523978</v>
      </c>
      <c r="D110" s="202">
        <v>244486</v>
      </c>
      <c r="E110" s="202">
        <v>239976</v>
      </c>
      <c r="F110" s="202">
        <v>7102</v>
      </c>
      <c r="G110" s="202">
        <v>4307</v>
      </c>
      <c r="H110" s="202">
        <v>20185</v>
      </c>
      <c r="I110" s="202">
        <v>6358</v>
      </c>
      <c r="J110" s="202">
        <v>1572</v>
      </c>
      <c r="K110" s="202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561</v>
      </c>
      <c r="C111" s="202">
        <f>SUM(C112:C123)</f>
        <v>311820</v>
      </c>
      <c r="D111" s="202">
        <f aca="true" t="shared" si="9" ref="D111:K111">SUM(D112:D123)</f>
        <v>16673</v>
      </c>
      <c r="E111" s="202">
        <f t="shared" si="9"/>
        <v>217626</v>
      </c>
      <c r="F111" s="202">
        <f t="shared" si="9"/>
        <v>3445</v>
      </c>
      <c r="G111" s="202">
        <f t="shared" si="9"/>
        <v>29650</v>
      </c>
      <c r="H111" s="202">
        <f t="shared" si="9"/>
        <v>25232</v>
      </c>
      <c r="I111" s="202">
        <f t="shared" si="9"/>
        <v>16141</v>
      </c>
      <c r="J111" s="202">
        <f t="shared" si="9"/>
        <v>3053</v>
      </c>
      <c r="K111" s="200">
        <f t="shared" si="9"/>
        <v>0</v>
      </c>
      <c r="L111" s="28"/>
      <c r="M111" s="38"/>
      <c r="N111" s="28"/>
      <c r="O111" s="28"/>
      <c r="P111" s="28"/>
      <c r="Q111" s="44"/>
      <c r="R111" s="28"/>
    </row>
    <row r="112" spans="2:18" ht="27" customHeight="1">
      <c r="B112" s="16" t="s">
        <v>85</v>
      </c>
      <c r="C112" s="202">
        <f t="shared" si="8"/>
        <v>234652</v>
      </c>
      <c r="D112" s="202">
        <v>13274</v>
      </c>
      <c r="E112" s="202">
        <v>168884</v>
      </c>
      <c r="F112" s="202">
        <v>2075</v>
      </c>
      <c r="G112" s="202">
        <v>19050</v>
      </c>
      <c r="H112" s="202">
        <v>18313</v>
      </c>
      <c r="I112" s="202">
        <v>11340</v>
      </c>
      <c r="J112" s="202">
        <v>1716</v>
      </c>
      <c r="K112" s="200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 thickBot="1">
      <c r="B113" s="16" t="s">
        <v>86</v>
      </c>
      <c r="C113" s="202">
        <f t="shared" si="8"/>
        <v>77168</v>
      </c>
      <c r="D113" s="202">
        <v>3399</v>
      </c>
      <c r="E113" s="202">
        <v>48742</v>
      </c>
      <c r="F113" s="202">
        <v>1370</v>
      </c>
      <c r="G113" s="202">
        <v>10600</v>
      </c>
      <c r="H113" s="202">
        <v>6919</v>
      </c>
      <c r="I113" s="202">
        <v>4801</v>
      </c>
      <c r="J113" s="202">
        <v>1337</v>
      </c>
      <c r="K113" s="200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 hidden="1">
      <c r="B114" s="16" t="s">
        <v>87</v>
      </c>
      <c r="C114" s="202">
        <f t="shared" si="8"/>
        <v>0</v>
      </c>
      <c r="D114" s="202"/>
      <c r="E114" s="202"/>
      <c r="F114" s="202"/>
      <c r="G114" s="202"/>
      <c r="H114" s="202"/>
      <c r="I114" s="202"/>
      <c r="J114" s="202"/>
      <c r="K114" s="202"/>
      <c r="L114" s="28"/>
      <c r="M114" s="38"/>
      <c r="N114" s="28"/>
      <c r="O114" s="28"/>
      <c r="P114" s="28"/>
      <c r="Q114" s="44"/>
      <c r="R114" s="28"/>
    </row>
    <row r="115" spans="2:18" ht="27" customHeight="1" hidden="1">
      <c r="B115" s="16" t="s">
        <v>76</v>
      </c>
      <c r="C115" s="202">
        <f t="shared" si="8"/>
        <v>0</v>
      </c>
      <c r="D115" s="202"/>
      <c r="E115" s="202"/>
      <c r="F115" s="202"/>
      <c r="G115" s="202"/>
      <c r="H115" s="202"/>
      <c r="I115" s="202"/>
      <c r="J115" s="202"/>
      <c r="K115" s="202"/>
      <c r="L115" s="28"/>
      <c r="M115" s="38"/>
      <c r="N115" s="28"/>
      <c r="O115" s="28"/>
      <c r="P115" s="28"/>
      <c r="Q115" s="44"/>
      <c r="R115" s="28"/>
    </row>
    <row r="116" spans="2:18" ht="27" customHeight="1" hidden="1">
      <c r="B116" s="16" t="s">
        <v>393</v>
      </c>
      <c r="C116" s="202">
        <f t="shared" si="8"/>
        <v>0</v>
      </c>
      <c r="D116" s="202"/>
      <c r="E116" s="202"/>
      <c r="F116" s="202"/>
      <c r="G116" s="202"/>
      <c r="H116" s="202"/>
      <c r="I116" s="202"/>
      <c r="J116" s="202"/>
      <c r="K116" s="202"/>
      <c r="L116" s="28"/>
      <c r="M116" s="38"/>
      <c r="N116" s="28"/>
      <c r="O116" s="28"/>
      <c r="P116" s="28"/>
      <c r="Q116" s="44"/>
      <c r="R116" s="28"/>
    </row>
    <row r="117" spans="2:18" ht="27" customHeight="1" hidden="1">
      <c r="B117" s="16" t="s">
        <v>91</v>
      </c>
      <c r="C117" s="202">
        <f t="shared" si="8"/>
        <v>0</v>
      </c>
      <c r="D117" s="202"/>
      <c r="E117" s="202"/>
      <c r="F117" s="202"/>
      <c r="G117" s="202"/>
      <c r="H117" s="202"/>
      <c r="I117" s="202"/>
      <c r="J117" s="202"/>
      <c r="K117" s="202"/>
      <c r="L117" s="28"/>
      <c r="M117" s="38"/>
      <c r="N117" s="28"/>
      <c r="O117" s="28"/>
      <c r="P117" s="28"/>
      <c r="Q117" s="44"/>
      <c r="R117" s="28"/>
    </row>
    <row r="118" spans="2:18" ht="27" customHeight="1" hidden="1">
      <c r="B118" s="16" t="s">
        <v>97</v>
      </c>
      <c r="C118" s="202">
        <f t="shared" si="8"/>
        <v>0</v>
      </c>
      <c r="D118" s="202"/>
      <c r="E118" s="202"/>
      <c r="F118" s="202"/>
      <c r="G118" s="202"/>
      <c r="H118" s="202"/>
      <c r="I118" s="202"/>
      <c r="J118" s="202"/>
      <c r="K118" s="202"/>
      <c r="L118" s="28"/>
      <c r="M118" s="38"/>
      <c r="N118" s="28"/>
      <c r="O118" s="28"/>
      <c r="P118" s="28"/>
      <c r="Q118" s="44"/>
      <c r="R118" s="28"/>
    </row>
    <row r="119" spans="2:18" ht="27" customHeight="1" hidden="1">
      <c r="B119" s="16" t="s">
        <v>250</v>
      </c>
      <c r="C119" s="202">
        <f t="shared" si="8"/>
        <v>0</v>
      </c>
      <c r="D119" s="202"/>
      <c r="E119" s="202"/>
      <c r="F119" s="202"/>
      <c r="G119" s="202"/>
      <c r="H119" s="202"/>
      <c r="I119" s="202"/>
      <c r="J119" s="202"/>
      <c r="K119" s="202"/>
      <c r="L119" s="28"/>
      <c r="M119" s="38"/>
      <c r="N119" s="28"/>
      <c r="O119" s="28"/>
      <c r="P119" s="28"/>
      <c r="Q119" s="44"/>
      <c r="R119" s="28"/>
    </row>
    <row r="120" spans="2:18" ht="27" customHeight="1" hidden="1">
      <c r="B120" s="16" t="s">
        <v>255</v>
      </c>
      <c r="C120" s="202">
        <f t="shared" si="8"/>
        <v>0</v>
      </c>
      <c r="D120" s="202"/>
      <c r="E120" s="202"/>
      <c r="F120" s="202"/>
      <c r="G120" s="202"/>
      <c r="H120" s="202"/>
      <c r="I120" s="202"/>
      <c r="J120" s="202"/>
      <c r="K120" s="202"/>
      <c r="L120" s="28"/>
      <c r="M120" s="38"/>
      <c r="N120" s="28"/>
      <c r="O120" s="28"/>
      <c r="P120" s="28"/>
      <c r="Q120" s="44"/>
      <c r="R120" s="28"/>
    </row>
    <row r="121" spans="2:18" ht="27" customHeight="1" hidden="1">
      <c r="B121" s="16" t="s">
        <v>257</v>
      </c>
      <c r="C121" s="202">
        <f t="shared" si="8"/>
        <v>0</v>
      </c>
      <c r="D121" s="202"/>
      <c r="E121" s="202"/>
      <c r="F121" s="202"/>
      <c r="G121" s="202"/>
      <c r="H121" s="202"/>
      <c r="I121" s="202"/>
      <c r="J121" s="202"/>
      <c r="K121" s="202"/>
      <c r="L121" s="28"/>
      <c r="M121" s="38"/>
      <c r="N121" s="28"/>
      <c r="O121" s="28"/>
      <c r="P121" s="28"/>
      <c r="Q121" s="44"/>
      <c r="R121" s="28"/>
    </row>
    <row r="122" spans="2:18" ht="27" customHeight="1" hidden="1">
      <c r="B122" s="16" t="s">
        <v>82</v>
      </c>
      <c r="C122" s="202">
        <f t="shared" si="8"/>
        <v>0</v>
      </c>
      <c r="D122" s="202"/>
      <c r="E122" s="202"/>
      <c r="F122" s="202"/>
      <c r="G122" s="202"/>
      <c r="H122" s="202"/>
      <c r="I122" s="202"/>
      <c r="J122" s="202"/>
      <c r="K122" s="202"/>
      <c r="L122" s="28"/>
      <c r="M122" s="38"/>
      <c r="N122" s="28"/>
      <c r="O122" s="28"/>
      <c r="P122" s="28"/>
      <c r="Q122" s="44"/>
      <c r="R122" s="28"/>
    </row>
    <row r="123" spans="2:18" ht="27" customHeight="1" hidden="1" thickBot="1">
      <c r="B123" s="16" t="s">
        <v>83</v>
      </c>
      <c r="C123" s="202">
        <f t="shared" si="8"/>
        <v>0</v>
      </c>
      <c r="D123" s="202"/>
      <c r="E123" s="202"/>
      <c r="F123" s="202"/>
      <c r="G123" s="202"/>
      <c r="H123" s="202"/>
      <c r="I123" s="202"/>
      <c r="J123" s="202"/>
      <c r="K123" s="202"/>
      <c r="L123" s="28"/>
      <c r="M123" s="38"/>
      <c r="N123" s="28"/>
      <c r="O123" s="28"/>
      <c r="P123" s="28"/>
      <c r="Q123" s="44"/>
      <c r="R123" s="28"/>
    </row>
    <row r="124" spans="2:17" ht="24.75" customHeight="1" thickBot="1">
      <c r="B124" s="545" t="s">
        <v>98</v>
      </c>
      <c r="C124" s="544">
        <f>(C113-C112)/C112*100</f>
        <v>-67.11385370676577</v>
      </c>
      <c r="D124" s="544">
        <f aca="true" t="shared" si="10" ref="D124:J124">(D113-D112)/D112*100</f>
        <v>-74.39355130329969</v>
      </c>
      <c r="E124" s="544">
        <f t="shared" si="10"/>
        <v>-71.1387698064944</v>
      </c>
      <c r="F124" s="544">
        <f t="shared" si="10"/>
        <v>-33.97590361445783</v>
      </c>
      <c r="G124" s="544">
        <f t="shared" si="10"/>
        <v>-44.35695538057743</v>
      </c>
      <c r="H124" s="544">
        <f t="shared" si="10"/>
        <v>-62.21809643422706</v>
      </c>
      <c r="I124" s="544">
        <f t="shared" si="10"/>
        <v>-57.663139329806</v>
      </c>
      <c r="J124" s="544">
        <f t="shared" si="10"/>
        <v>-22.086247086247084</v>
      </c>
      <c r="K124" s="559" t="s">
        <v>578</v>
      </c>
      <c r="L124" s="22"/>
      <c r="N124" s="22"/>
      <c r="O124" s="22"/>
      <c r="P124" s="22"/>
      <c r="Q124" s="22"/>
    </row>
    <row r="125" spans="2:17" ht="24.75" customHeight="1" thickBot="1">
      <c r="B125" s="546"/>
      <c r="C125" s="544"/>
      <c r="D125" s="544"/>
      <c r="E125" s="544"/>
      <c r="F125" s="544"/>
      <c r="G125" s="544"/>
      <c r="H125" s="544"/>
      <c r="I125" s="544"/>
      <c r="J125" s="544"/>
      <c r="K125" s="560"/>
      <c r="L125" s="22"/>
      <c r="M125" s="22"/>
      <c r="N125" s="22"/>
      <c r="O125" s="22"/>
      <c r="P125" s="22"/>
      <c r="Q125" s="22"/>
    </row>
    <row r="126" spans="2:17" ht="24.75" customHeight="1" thickBot="1">
      <c r="B126" s="545" t="s">
        <v>99</v>
      </c>
      <c r="C126" s="567">
        <f>(C113-C100)/C100*100</f>
        <v>-26.41345704559108</v>
      </c>
      <c r="D126" s="544">
        <f aca="true" t="shared" si="11" ref="D126:J126">(D113-D100)/D100*100</f>
        <v>61.24288425047438</v>
      </c>
      <c r="E126" s="544">
        <f t="shared" si="11"/>
        <v>-35.859881831221294</v>
      </c>
      <c r="F126" s="544">
        <f t="shared" si="11"/>
        <v>-21.037463976945244</v>
      </c>
      <c r="G126" s="544">
        <f t="shared" si="11"/>
        <v>-8.887742822760874</v>
      </c>
      <c r="H126" s="544">
        <f t="shared" si="11"/>
        <v>-14.294562120649076</v>
      </c>
      <c r="I126" s="544">
        <f t="shared" si="11"/>
        <v>24.08891186353063</v>
      </c>
      <c r="J126" s="544">
        <f t="shared" si="11"/>
        <v>-8.109965635738831</v>
      </c>
      <c r="K126" s="559" t="s">
        <v>578</v>
      </c>
      <c r="L126" s="22"/>
      <c r="M126" s="22"/>
      <c r="N126" s="22"/>
      <c r="O126" s="22"/>
      <c r="P126" s="22"/>
      <c r="Q126" s="22"/>
    </row>
    <row r="127" spans="2:17" ht="24.75" customHeight="1" thickBot="1">
      <c r="B127" s="546"/>
      <c r="C127" s="567"/>
      <c r="D127" s="544"/>
      <c r="E127" s="544"/>
      <c r="F127" s="544"/>
      <c r="G127" s="544"/>
      <c r="H127" s="544"/>
      <c r="I127" s="544"/>
      <c r="J127" s="544"/>
      <c r="K127" s="560"/>
      <c r="L127" s="22"/>
      <c r="M127" s="22"/>
      <c r="N127" s="22"/>
      <c r="O127" s="22"/>
      <c r="P127" s="22"/>
      <c r="Q127" s="22"/>
    </row>
    <row r="128" spans="2:3" ht="26.25" customHeight="1">
      <c r="B128" s="564" t="s">
        <v>211</v>
      </c>
      <c r="C128" s="565"/>
    </row>
    <row r="129" spans="2:3" ht="26.25" customHeight="1">
      <c r="B129" s="566" t="s">
        <v>92</v>
      </c>
      <c r="C129" s="541"/>
    </row>
    <row r="130" spans="2:13" ht="26.25" customHeight="1">
      <c r="B130" s="540" t="s">
        <v>93</v>
      </c>
      <c r="C130" s="541"/>
      <c r="M130" s="28"/>
    </row>
    <row r="131" spans="2:13" ht="33" customHeight="1">
      <c r="B131" s="563"/>
      <c r="C131" s="563"/>
      <c r="D131" s="563"/>
      <c r="E131" s="563"/>
      <c r="F131" s="563"/>
      <c r="G131" s="557"/>
      <c r="H131" s="558"/>
      <c r="I131" s="558"/>
      <c r="J131" s="558"/>
      <c r="K131" s="558"/>
      <c r="M131" s="28"/>
    </row>
    <row r="132" ht="33" customHeight="1">
      <c r="M132" s="28"/>
    </row>
    <row r="133" ht="33" customHeight="1">
      <c r="M133" s="28"/>
    </row>
  </sheetData>
  <mergeCells count="39">
    <mergeCell ref="B126:B127"/>
    <mergeCell ref="B2:F2"/>
    <mergeCell ref="B131:F131"/>
    <mergeCell ref="B128:C128"/>
    <mergeCell ref="F124:F125"/>
    <mergeCell ref="B129:C129"/>
    <mergeCell ref="C126:C127"/>
    <mergeCell ref="D3:D4"/>
    <mergeCell ref="E3:E4"/>
    <mergeCell ref="F126:F127"/>
    <mergeCell ref="D126:D127"/>
    <mergeCell ref="D124:D125"/>
    <mergeCell ref="G131:K131"/>
    <mergeCell ref="I126:I127"/>
    <mergeCell ref="J126:J127"/>
    <mergeCell ref="K126:K127"/>
    <mergeCell ref="H126:H127"/>
    <mergeCell ref="G126:G127"/>
    <mergeCell ref="K124:K125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30:C130"/>
    <mergeCell ref="B3:B4"/>
    <mergeCell ref="I124:I125"/>
    <mergeCell ref="J124:J125"/>
    <mergeCell ref="C124:C125"/>
    <mergeCell ref="E124:E125"/>
    <mergeCell ref="G124:G125"/>
    <mergeCell ref="B124:B125"/>
    <mergeCell ref="H124:H125"/>
    <mergeCell ref="E126:E1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4"/>
  <sheetViews>
    <sheetView workbookViewId="0" topLeftCell="A1">
      <pane ySplit="14" topLeftCell="BM15" activePane="bottomLeft" state="frozen"/>
      <selection pane="topLeft" activeCell="A1" sqref="A1"/>
      <selection pane="bottomLeft" activeCell="D30" sqref="D30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568" t="s">
        <v>210</v>
      </c>
      <c r="C1" s="568"/>
      <c r="D1" s="568"/>
      <c r="E1" s="568"/>
      <c r="F1" s="568"/>
      <c r="G1" s="568"/>
      <c r="H1" s="568"/>
      <c r="I1" s="568"/>
      <c r="J1" s="568"/>
      <c r="K1" s="569" t="s">
        <v>100</v>
      </c>
      <c r="L1" s="568"/>
      <c r="M1" s="568"/>
      <c r="N1" s="568"/>
      <c r="O1" s="568"/>
      <c r="P1" s="568"/>
      <c r="Q1" s="568"/>
      <c r="R1" s="568"/>
      <c r="U1" s="22"/>
    </row>
    <row r="2" spans="2:21" s="3" customFormat="1" ht="24.75" customHeight="1">
      <c r="B2" s="542" t="s">
        <v>101</v>
      </c>
      <c r="C2" s="587" t="s">
        <v>102</v>
      </c>
      <c r="D2" s="588"/>
      <c r="E2" s="588"/>
      <c r="F2" s="588"/>
      <c r="G2" s="588"/>
      <c r="H2" s="588"/>
      <c r="I2" s="588"/>
      <c r="J2" s="588"/>
      <c r="K2" s="589" t="s">
        <v>103</v>
      </c>
      <c r="L2" s="589"/>
      <c r="M2" s="589"/>
      <c r="N2" s="589"/>
      <c r="O2" s="589"/>
      <c r="P2" s="589"/>
      <c r="Q2" s="589"/>
      <c r="R2" s="589"/>
      <c r="S2" s="584" t="s">
        <v>104</v>
      </c>
      <c r="U2" s="47"/>
    </row>
    <row r="3" spans="2:21" s="3" customFormat="1" ht="24.75" customHeight="1">
      <c r="B3" s="599"/>
      <c r="C3" s="572" t="s">
        <v>105</v>
      </c>
      <c r="D3" s="573"/>
      <c r="E3" s="573"/>
      <c r="F3" s="574"/>
      <c r="G3" s="573" t="s">
        <v>106</v>
      </c>
      <c r="H3" s="573"/>
      <c r="I3" s="573"/>
      <c r="J3" s="573"/>
      <c r="K3" s="573" t="s">
        <v>107</v>
      </c>
      <c r="L3" s="573"/>
      <c r="M3" s="573"/>
      <c r="N3" s="574"/>
      <c r="O3" s="573" t="s">
        <v>108</v>
      </c>
      <c r="P3" s="573"/>
      <c r="Q3" s="573"/>
      <c r="R3" s="573"/>
      <c r="S3" s="585"/>
      <c r="U3" s="47"/>
    </row>
    <row r="4" spans="2:21" s="3" customFormat="1" ht="24.75" customHeight="1">
      <c r="B4" s="600" t="s">
        <v>109</v>
      </c>
      <c r="C4" s="590" t="s">
        <v>112</v>
      </c>
      <c r="D4" s="575" t="s">
        <v>113</v>
      </c>
      <c r="E4" s="592" t="s">
        <v>114</v>
      </c>
      <c r="F4" s="593" t="s">
        <v>115</v>
      </c>
      <c r="G4" s="597" t="s">
        <v>112</v>
      </c>
      <c r="H4" s="575" t="s">
        <v>113</v>
      </c>
      <c r="I4" s="592" t="s">
        <v>114</v>
      </c>
      <c r="J4" s="595" t="s">
        <v>115</v>
      </c>
      <c r="K4" s="597" t="s">
        <v>112</v>
      </c>
      <c r="L4" s="575" t="s">
        <v>113</v>
      </c>
      <c r="M4" s="592" t="s">
        <v>116</v>
      </c>
      <c r="N4" s="593" t="s">
        <v>115</v>
      </c>
      <c r="O4" s="597" t="s">
        <v>112</v>
      </c>
      <c r="P4" s="575" t="s">
        <v>113</v>
      </c>
      <c r="Q4" s="592" t="s">
        <v>114</v>
      </c>
      <c r="R4" s="595" t="s">
        <v>115</v>
      </c>
      <c r="S4" s="585"/>
      <c r="U4" s="47"/>
    </row>
    <row r="5" spans="2:21" s="3" customFormat="1" ht="24.75" customHeight="1" thickBot="1">
      <c r="B5" s="601"/>
      <c r="C5" s="591"/>
      <c r="D5" s="576"/>
      <c r="E5" s="576"/>
      <c r="F5" s="594"/>
      <c r="G5" s="598"/>
      <c r="H5" s="576"/>
      <c r="I5" s="576"/>
      <c r="J5" s="596"/>
      <c r="K5" s="598"/>
      <c r="L5" s="576"/>
      <c r="M5" s="576"/>
      <c r="N5" s="594"/>
      <c r="O5" s="598"/>
      <c r="P5" s="576"/>
      <c r="Q5" s="576"/>
      <c r="R5" s="596"/>
      <c r="S5" s="586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 hidden="1">
      <c r="B15" s="12" t="s">
        <v>208</v>
      </c>
      <c r="C15" s="244">
        <f>SUM(C16:C26)</f>
        <v>5620</v>
      </c>
      <c r="D15" s="244">
        <f>SUM(D16:D26)</f>
        <v>4539</v>
      </c>
      <c r="E15" s="245">
        <f>D15/C15*100</f>
        <v>80.76512455516014</v>
      </c>
      <c r="F15" s="245">
        <f>C15/S15*100000</f>
        <v>1218.3925240128472</v>
      </c>
      <c r="G15" s="244">
        <f>SUM(G16:G26)</f>
        <v>69</v>
      </c>
      <c r="H15" s="244">
        <f>SUM(H16:H26)</f>
        <v>66</v>
      </c>
      <c r="I15" s="245">
        <f>H15/G15*100</f>
        <v>95.65217391304348</v>
      </c>
      <c r="J15" s="246">
        <f>G15/S15*100000</f>
        <v>14.958911771687983</v>
      </c>
      <c r="K15" s="244">
        <f>SUM(K16:K26)</f>
        <v>2092</v>
      </c>
      <c r="L15" s="244">
        <f>SUM(L16:L26)</f>
        <v>1395</v>
      </c>
      <c r="M15" s="245">
        <f>L15/K15*100</f>
        <v>66.68260038240918</v>
      </c>
      <c r="N15" s="246">
        <f>K15/S15*100000</f>
        <v>453.5368612517574</v>
      </c>
      <c r="O15" s="244">
        <f>SUM(O16:O26)</f>
        <v>3459</v>
      </c>
      <c r="P15" s="244">
        <f>SUM(P16:P26)</f>
        <v>3078</v>
      </c>
      <c r="Q15" s="245">
        <f>P15/O15*100</f>
        <v>88.98525585429314</v>
      </c>
      <c r="R15" s="245">
        <f>O15/S15*100000</f>
        <v>749.8967509894019</v>
      </c>
      <c r="S15" s="244">
        <f>('土地人口概況'!F103+'土地人口概況'!F116)/2</f>
        <v>461263.5</v>
      </c>
      <c r="T15" s="57"/>
      <c r="U15" s="58"/>
    </row>
    <row r="16" spans="2:21" s="54" customFormat="1" ht="24" customHeight="1" hidden="1">
      <c r="B16" s="16" t="s">
        <v>32</v>
      </c>
      <c r="C16" s="244">
        <v>503</v>
      </c>
      <c r="D16" s="244">
        <v>428</v>
      </c>
      <c r="E16" s="245">
        <f aca="true" t="shared" si="10" ref="E16:E25">D16/C16*100</f>
        <v>85.08946322067594</v>
      </c>
      <c r="F16" s="245">
        <f aca="true" t="shared" si="11" ref="F16:F25">C16/S16*100000</f>
        <v>109.12057063767197</v>
      </c>
      <c r="G16" s="244">
        <v>10</v>
      </c>
      <c r="H16" s="244">
        <v>2</v>
      </c>
      <c r="I16" s="245">
        <f aca="true" t="shared" si="12" ref="I16:I25">H16/G16*100</f>
        <v>20</v>
      </c>
      <c r="J16" s="246">
        <f aca="true" t="shared" si="13" ref="J16:J25">G16/S16*100000</f>
        <v>2.169395042498449</v>
      </c>
      <c r="K16" s="244">
        <v>231</v>
      </c>
      <c r="L16" s="244">
        <v>186</v>
      </c>
      <c r="M16" s="245">
        <f aca="true" t="shared" si="14" ref="M16:M25">L16/K16*100</f>
        <v>80.51948051948052</v>
      </c>
      <c r="N16" s="246">
        <f aca="true" t="shared" si="15" ref="N16:N25">K16/S16*100000</f>
        <v>50.11302548171417</v>
      </c>
      <c r="O16" s="244">
        <f aca="true" t="shared" si="16" ref="O16:P18">C16-G16-K16</f>
        <v>262</v>
      </c>
      <c r="P16" s="244">
        <f t="shared" si="16"/>
        <v>240</v>
      </c>
      <c r="Q16" s="245">
        <f aca="true" t="shared" si="17" ref="Q16:Q25">P16/O16*100</f>
        <v>91.6030534351145</v>
      </c>
      <c r="R16" s="245">
        <f aca="true" t="shared" si="18" ref="R16:R25">O16/S16*100000</f>
        <v>56.83815011345936</v>
      </c>
      <c r="S16" s="244">
        <v>460958</v>
      </c>
      <c r="T16" s="57"/>
      <c r="U16" s="58"/>
    </row>
    <row r="17" spans="2:21" s="54" customFormat="1" ht="24" customHeight="1" hidden="1">
      <c r="B17" s="16" t="s">
        <v>33</v>
      </c>
      <c r="C17" s="244">
        <v>578</v>
      </c>
      <c r="D17" s="244">
        <v>509</v>
      </c>
      <c r="E17" s="245">
        <f t="shared" si="10"/>
        <v>88.06228373702422</v>
      </c>
      <c r="F17" s="245">
        <f t="shared" si="11"/>
        <v>125.4280394599216</v>
      </c>
      <c r="G17" s="244">
        <v>6</v>
      </c>
      <c r="H17" s="244">
        <v>3</v>
      </c>
      <c r="I17" s="245">
        <f t="shared" si="12"/>
        <v>50</v>
      </c>
      <c r="J17" s="246">
        <f t="shared" si="13"/>
        <v>1.3020211708642384</v>
      </c>
      <c r="K17" s="244">
        <v>216</v>
      </c>
      <c r="L17" s="244">
        <v>161</v>
      </c>
      <c r="M17" s="245">
        <f t="shared" si="14"/>
        <v>74.53703703703704</v>
      </c>
      <c r="N17" s="246">
        <f t="shared" si="15"/>
        <v>46.872762151112575</v>
      </c>
      <c r="O17" s="244">
        <f t="shared" si="16"/>
        <v>356</v>
      </c>
      <c r="P17" s="244">
        <f t="shared" si="16"/>
        <v>345</v>
      </c>
      <c r="Q17" s="245">
        <f t="shared" si="17"/>
        <v>96.91011235955057</v>
      </c>
      <c r="R17" s="245">
        <f t="shared" si="18"/>
        <v>77.2532561379448</v>
      </c>
      <c r="S17" s="244">
        <v>460822</v>
      </c>
      <c r="T17" s="57"/>
      <c r="U17" s="58"/>
    </row>
    <row r="18" spans="2:21" s="54" customFormat="1" ht="24" customHeight="1" hidden="1">
      <c r="B18" s="16" t="s">
        <v>34</v>
      </c>
      <c r="C18" s="244">
        <v>606</v>
      </c>
      <c r="D18" s="244">
        <v>489</v>
      </c>
      <c r="E18" s="245">
        <f t="shared" si="10"/>
        <v>80.6930693069307</v>
      </c>
      <c r="F18" s="245">
        <f t="shared" si="11"/>
        <v>131.48045692713248</v>
      </c>
      <c r="G18" s="244">
        <v>6</v>
      </c>
      <c r="H18" s="244">
        <v>8</v>
      </c>
      <c r="I18" s="245">
        <f t="shared" si="12"/>
        <v>133.33333333333331</v>
      </c>
      <c r="J18" s="246">
        <f t="shared" si="13"/>
        <v>1.3017867022488365</v>
      </c>
      <c r="K18" s="244">
        <v>239</v>
      </c>
      <c r="L18" s="244">
        <v>162</v>
      </c>
      <c r="M18" s="245">
        <f t="shared" si="14"/>
        <v>67.78242677824268</v>
      </c>
      <c r="N18" s="246">
        <f t="shared" si="15"/>
        <v>51.85450363957866</v>
      </c>
      <c r="O18" s="244">
        <f t="shared" si="16"/>
        <v>361</v>
      </c>
      <c r="P18" s="244">
        <f t="shared" si="16"/>
        <v>319</v>
      </c>
      <c r="Q18" s="245">
        <f t="shared" si="17"/>
        <v>88.36565096952909</v>
      </c>
      <c r="R18" s="245">
        <f t="shared" si="18"/>
        <v>78.324166585305</v>
      </c>
      <c r="S18" s="244">
        <v>460905</v>
      </c>
      <c r="T18" s="57"/>
      <c r="U18" s="58"/>
    </row>
    <row r="19" spans="2:21" s="54" customFormat="1" ht="24" customHeight="1" hidden="1">
      <c r="B19" s="16" t="s">
        <v>363</v>
      </c>
      <c r="C19" s="244">
        <v>576</v>
      </c>
      <c r="D19" s="244">
        <v>461</v>
      </c>
      <c r="E19" s="245">
        <f t="shared" si="10"/>
        <v>80.03472222222221</v>
      </c>
      <c r="F19" s="245">
        <f t="shared" si="11"/>
        <v>124.97260800041657</v>
      </c>
      <c r="G19" s="244">
        <v>7</v>
      </c>
      <c r="H19" s="244">
        <v>8</v>
      </c>
      <c r="I19" s="245">
        <f t="shared" si="12"/>
        <v>114.28571428571428</v>
      </c>
      <c r="J19" s="246">
        <f t="shared" si="13"/>
        <v>1.518764333338396</v>
      </c>
      <c r="K19" s="244">
        <v>215</v>
      </c>
      <c r="L19" s="244">
        <v>147</v>
      </c>
      <c r="M19" s="245">
        <f t="shared" si="14"/>
        <v>68.37209302325581</v>
      </c>
      <c r="N19" s="246">
        <f t="shared" si="15"/>
        <v>46.64776166682216</v>
      </c>
      <c r="O19" s="244">
        <f>C19-G19-K19</f>
        <v>354</v>
      </c>
      <c r="P19" s="244">
        <f>D19-H19-L19</f>
        <v>306</v>
      </c>
      <c r="Q19" s="245">
        <f t="shared" si="17"/>
        <v>86.4406779661017</v>
      </c>
      <c r="R19" s="245">
        <f t="shared" si="18"/>
        <v>76.80608200025603</v>
      </c>
      <c r="S19" s="244">
        <v>460901</v>
      </c>
      <c r="T19" s="57"/>
      <c r="U19" s="58"/>
    </row>
    <row r="20" spans="2:21" s="54" customFormat="1" ht="24" customHeight="1" hidden="1">
      <c r="B20" s="16" t="s">
        <v>364</v>
      </c>
      <c r="C20" s="244">
        <v>526</v>
      </c>
      <c r="D20" s="244">
        <v>390</v>
      </c>
      <c r="E20" s="245">
        <f t="shared" si="10"/>
        <v>74.1444866920152</v>
      </c>
      <c r="F20" s="245">
        <f t="shared" si="11"/>
        <v>114.13196780003037</v>
      </c>
      <c r="G20" s="244">
        <v>6</v>
      </c>
      <c r="H20" s="244">
        <v>7</v>
      </c>
      <c r="I20" s="245">
        <f t="shared" si="12"/>
        <v>116.66666666666667</v>
      </c>
      <c r="J20" s="246">
        <f t="shared" si="13"/>
        <v>1.3018855642589016</v>
      </c>
      <c r="K20" s="244">
        <v>210</v>
      </c>
      <c r="L20" s="244">
        <v>140</v>
      </c>
      <c r="M20" s="245">
        <f t="shared" si="14"/>
        <v>66.66666666666666</v>
      </c>
      <c r="N20" s="246">
        <f t="shared" si="15"/>
        <v>45.56599474906155</v>
      </c>
      <c r="O20" s="244">
        <f>C20-G20-K20</f>
        <v>310</v>
      </c>
      <c r="P20" s="244">
        <f>D20-H20-L20</f>
        <v>243</v>
      </c>
      <c r="Q20" s="245">
        <f t="shared" si="17"/>
        <v>78.38709677419354</v>
      </c>
      <c r="R20" s="245">
        <f t="shared" si="18"/>
        <v>67.26408748670993</v>
      </c>
      <c r="S20" s="244">
        <v>460870</v>
      </c>
      <c r="T20" s="57"/>
      <c r="U20" s="58"/>
    </row>
    <row r="21" spans="2:21" s="54" customFormat="1" ht="24" customHeight="1" hidden="1">
      <c r="B21" s="16" t="s">
        <v>365</v>
      </c>
      <c r="C21" s="244">
        <v>491</v>
      </c>
      <c r="D21" s="244">
        <v>371</v>
      </c>
      <c r="E21" s="245">
        <f>D21/C21*100</f>
        <v>75.56008146639512</v>
      </c>
      <c r="F21" s="245">
        <f>C21/S21*100000</f>
        <v>106.46556023435434</v>
      </c>
      <c r="G21" s="244">
        <v>6</v>
      </c>
      <c r="H21" s="244">
        <v>3</v>
      </c>
      <c r="I21" s="245">
        <f>H21/G21*100</f>
        <v>50</v>
      </c>
      <c r="J21" s="246">
        <f>G21/S21*100000</f>
        <v>1.301004809381112</v>
      </c>
      <c r="K21" s="244">
        <v>176</v>
      </c>
      <c r="L21" s="244">
        <v>110</v>
      </c>
      <c r="M21" s="245">
        <f>L21/K21*100</f>
        <v>62.5</v>
      </c>
      <c r="N21" s="246">
        <f>K21/S21*100000</f>
        <v>38.16280774184595</v>
      </c>
      <c r="O21" s="244">
        <f aca="true" t="shared" si="19" ref="O21:P23">C21-G21-K21</f>
        <v>309</v>
      </c>
      <c r="P21" s="244">
        <f t="shared" si="19"/>
        <v>258</v>
      </c>
      <c r="Q21" s="245">
        <f>P21/O21*100</f>
        <v>83.49514563106796</v>
      </c>
      <c r="R21" s="245">
        <f>O21/S21*100000</f>
        <v>67.00174768312726</v>
      </c>
      <c r="S21" s="244">
        <v>461182</v>
      </c>
      <c r="T21" s="57"/>
      <c r="U21" s="58"/>
    </row>
    <row r="22" spans="2:21" s="54" customFormat="1" ht="24" customHeight="1" hidden="1">
      <c r="B22" s="16" t="s">
        <v>366</v>
      </c>
      <c r="C22" s="244">
        <v>535</v>
      </c>
      <c r="D22" s="244">
        <v>434</v>
      </c>
      <c r="E22" s="245">
        <f>D22/C22*100</f>
        <v>81.12149532710279</v>
      </c>
      <c r="F22" s="245">
        <f>C22/S22*100000</f>
        <v>116.0306667967945</v>
      </c>
      <c r="G22" s="244">
        <v>6</v>
      </c>
      <c r="H22" s="244">
        <v>6</v>
      </c>
      <c r="I22" s="245">
        <f>H22/G22*100</f>
        <v>100</v>
      </c>
      <c r="J22" s="246">
        <f>G22/S22*100000</f>
        <v>1.301278506132275</v>
      </c>
      <c r="K22" s="244">
        <v>168</v>
      </c>
      <c r="L22" s="244">
        <v>117</v>
      </c>
      <c r="M22" s="245">
        <f>L22/K22*100</f>
        <v>69.64285714285714</v>
      </c>
      <c r="N22" s="246">
        <f>K22/S22*100000</f>
        <v>36.435798171703695</v>
      </c>
      <c r="O22" s="244">
        <f t="shared" si="19"/>
        <v>361</v>
      </c>
      <c r="P22" s="244">
        <f t="shared" si="19"/>
        <v>311</v>
      </c>
      <c r="Q22" s="245">
        <f>P22/O22*100</f>
        <v>86.14958448753463</v>
      </c>
      <c r="R22" s="245">
        <f>O22/S22*100000</f>
        <v>78.29359011895855</v>
      </c>
      <c r="S22" s="244">
        <v>461085</v>
      </c>
      <c r="T22" s="57"/>
      <c r="U22" s="58"/>
    </row>
    <row r="23" spans="2:21" s="54" customFormat="1" ht="24" customHeight="1" hidden="1">
      <c r="B23" s="16" t="s">
        <v>367</v>
      </c>
      <c r="C23" s="244">
        <v>531</v>
      </c>
      <c r="D23" s="244">
        <v>403</v>
      </c>
      <c r="E23" s="245">
        <f>D23/C23*100</f>
        <v>75.89453860640302</v>
      </c>
      <c r="F23" s="245">
        <f>C23/S23*100000</f>
        <v>115.16514595176076</v>
      </c>
      <c r="G23" s="244">
        <v>10</v>
      </c>
      <c r="H23" s="244">
        <v>15</v>
      </c>
      <c r="I23" s="245">
        <f>H23/G23*100</f>
        <v>150</v>
      </c>
      <c r="J23" s="246">
        <f>G23/S23*100000</f>
        <v>2.168835140334478</v>
      </c>
      <c r="K23" s="244">
        <v>188</v>
      </c>
      <c r="L23" s="244">
        <v>93</v>
      </c>
      <c r="M23" s="245">
        <f>L23/K23*100</f>
        <v>49.46808510638298</v>
      </c>
      <c r="N23" s="246">
        <f>K23/S23*100000</f>
        <v>40.77410063828818</v>
      </c>
      <c r="O23" s="244">
        <f t="shared" si="19"/>
        <v>333</v>
      </c>
      <c r="P23" s="244">
        <f t="shared" si="19"/>
        <v>295</v>
      </c>
      <c r="Q23" s="245">
        <f>P23/O23*100</f>
        <v>88.58858858858859</v>
      </c>
      <c r="R23" s="245">
        <f>O23/S23*100000</f>
        <v>72.22221017313811</v>
      </c>
      <c r="S23" s="244">
        <v>461077</v>
      </c>
      <c r="T23" s="57"/>
      <c r="U23" s="58"/>
    </row>
    <row r="24" spans="2:21" s="54" customFormat="1" ht="24" customHeight="1" hidden="1">
      <c r="B24" s="16" t="s">
        <v>368</v>
      </c>
      <c r="C24" s="244">
        <v>454</v>
      </c>
      <c r="D24" s="244">
        <v>376</v>
      </c>
      <c r="E24" s="245">
        <f t="shared" si="10"/>
        <v>82.81938325991189</v>
      </c>
      <c r="F24" s="245">
        <f t="shared" si="11"/>
        <v>98.47024094843759</v>
      </c>
      <c r="G24" s="244">
        <v>6</v>
      </c>
      <c r="H24" s="244">
        <v>8</v>
      </c>
      <c r="I24" s="245">
        <f t="shared" si="12"/>
        <v>133.33333333333331</v>
      </c>
      <c r="J24" s="246">
        <f t="shared" si="13"/>
        <v>1.3013688231071048</v>
      </c>
      <c r="K24" s="244">
        <v>160</v>
      </c>
      <c r="L24" s="244">
        <v>109</v>
      </c>
      <c r="M24" s="245">
        <f t="shared" si="14"/>
        <v>68.125</v>
      </c>
      <c r="N24" s="246">
        <f t="shared" si="15"/>
        <v>34.703168616189465</v>
      </c>
      <c r="O24" s="244">
        <f aca="true" t="shared" si="20" ref="O24:P26">C24-G24-K24</f>
        <v>288</v>
      </c>
      <c r="P24" s="244">
        <f t="shared" si="20"/>
        <v>259</v>
      </c>
      <c r="Q24" s="245">
        <f t="shared" si="17"/>
        <v>89.93055555555556</v>
      </c>
      <c r="R24" s="245">
        <f t="shared" si="18"/>
        <v>62.46570350914103</v>
      </c>
      <c r="S24" s="244">
        <v>461053</v>
      </c>
      <c r="T24" s="57"/>
      <c r="U24" s="58"/>
    </row>
    <row r="25" spans="2:21" s="54" customFormat="1" ht="24" customHeight="1" hidden="1">
      <c r="B25" s="16" t="s">
        <v>207</v>
      </c>
      <c r="C25" s="244">
        <f>5203-SUM(C16:C24)</f>
        <v>403</v>
      </c>
      <c r="D25" s="244">
        <f>4218-SUM(D16:D24)</f>
        <v>357</v>
      </c>
      <c r="E25" s="245">
        <f t="shared" si="10"/>
        <v>88.58560794044665</v>
      </c>
      <c r="F25" s="245">
        <f t="shared" si="11"/>
        <v>87.39514750912987</v>
      </c>
      <c r="G25" s="244">
        <f>67-SUM(G16:G24)</f>
        <v>4</v>
      </c>
      <c r="H25" s="244">
        <f>63-SUM(H16:H24)</f>
        <v>3</v>
      </c>
      <c r="I25" s="245">
        <f t="shared" si="12"/>
        <v>75</v>
      </c>
      <c r="J25" s="246">
        <f t="shared" si="13"/>
        <v>0.8674456328449615</v>
      </c>
      <c r="K25" s="244">
        <f>1946-SUM(K16:K24)</f>
        <v>143</v>
      </c>
      <c r="L25" s="244">
        <f>1327-SUM(L16:L24)</f>
        <v>102</v>
      </c>
      <c r="M25" s="245">
        <f t="shared" si="14"/>
        <v>71.32867132867133</v>
      </c>
      <c r="N25" s="246">
        <f t="shared" si="15"/>
        <v>31.011181374207375</v>
      </c>
      <c r="O25" s="244">
        <f t="shared" si="20"/>
        <v>256</v>
      </c>
      <c r="P25" s="244">
        <f t="shared" si="20"/>
        <v>252</v>
      </c>
      <c r="Q25" s="245">
        <f t="shared" si="17"/>
        <v>98.4375</v>
      </c>
      <c r="R25" s="245">
        <f t="shared" si="18"/>
        <v>55.51652050207753</v>
      </c>
      <c r="S25" s="244">
        <v>461124</v>
      </c>
      <c r="T25" s="57"/>
      <c r="U25" s="58"/>
    </row>
    <row r="26" spans="2:21" s="54" customFormat="1" ht="24" customHeight="1" hidden="1">
      <c r="B26" s="55" t="s">
        <v>369</v>
      </c>
      <c r="C26" s="244">
        <f>5620-SUM(C16:C25)</f>
        <v>417</v>
      </c>
      <c r="D26" s="244">
        <f>4539-SUM(D16:D25)</f>
        <v>321</v>
      </c>
      <c r="E26" s="245">
        <f>D26/C26*100</f>
        <v>76.97841726618705</v>
      </c>
      <c r="F26" s="245">
        <f aca="true" t="shared" si="21" ref="F26:F31">C26/S26*100000</f>
        <v>90.41610924520978</v>
      </c>
      <c r="G26" s="244">
        <f>69-SUM(G16:G25)</f>
        <v>2</v>
      </c>
      <c r="H26" s="244">
        <f>66-SUM(H16:H25)</f>
        <v>3</v>
      </c>
      <c r="I26" s="245">
        <f>H26/G26*100</f>
        <v>150</v>
      </c>
      <c r="J26" s="246">
        <f aca="true" t="shared" si="22" ref="J26:J31">G26/S26*100000</f>
        <v>0.433650404053764</v>
      </c>
      <c r="K26" s="244">
        <f>2092-SUM(K16:K25)</f>
        <v>146</v>
      </c>
      <c r="L26" s="244">
        <f>1395-SUM(L16:L25)</f>
        <v>68</v>
      </c>
      <c r="M26" s="245">
        <f>L26/K26*100</f>
        <v>46.57534246575342</v>
      </c>
      <c r="N26" s="246">
        <f aca="true" t="shared" si="23" ref="N26:N31">K26/S26*100000</f>
        <v>31.65647949592477</v>
      </c>
      <c r="O26" s="244">
        <f t="shared" si="20"/>
        <v>269</v>
      </c>
      <c r="P26" s="244">
        <f t="shared" si="20"/>
        <v>250</v>
      </c>
      <c r="Q26" s="245">
        <f aca="true" t="shared" si="24" ref="Q26:Q31">P26/O26*100</f>
        <v>92.93680297397769</v>
      </c>
      <c r="R26" s="245">
        <f aca="true" t="shared" si="25" ref="R26:R31">O26/S26*100000</f>
        <v>58.325979345231254</v>
      </c>
      <c r="S26" s="244">
        <v>461201</v>
      </c>
      <c r="T26" s="57"/>
      <c r="U26" s="58"/>
    </row>
    <row r="27" spans="2:21" s="54" customFormat="1" ht="24" customHeight="1" hidden="1">
      <c r="B27" s="55" t="s">
        <v>370</v>
      </c>
      <c r="C27" s="244">
        <v>470</v>
      </c>
      <c r="D27" s="244">
        <v>317</v>
      </c>
      <c r="E27" s="245">
        <f>D27/C27*100</f>
        <v>67.4468085106383</v>
      </c>
      <c r="F27" s="245">
        <f t="shared" si="21"/>
        <v>101.86080179621771</v>
      </c>
      <c r="G27" s="244">
        <v>6</v>
      </c>
      <c r="H27" s="244">
        <v>5</v>
      </c>
      <c r="I27" s="245">
        <f>H27/G27*100</f>
        <v>83.33333333333334</v>
      </c>
      <c r="J27" s="246">
        <f t="shared" si="22"/>
        <v>1.3003506612283113</v>
      </c>
      <c r="K27" s="244">
        <v>179</v>
      </c>
      <c r="L27" s="244">
        <v>73</v>
      </c>
      <c r="M27" s="245">
        <f>L27/K27*100</f>
        <v>40.78212290502793</v>
      </c>
      <c r="N27" s="246">
        <f t="shared" si="23"/>
        <v>38.79379472664462</v>
      </c>
      <c r="O27" s="244">
        <f>C27-G27-K27</f>
        <v>285</v>
      </c>
      <c r="P27" s="244">
        <f>D27-H27-L27</f>
        <v>239</v>
      </c>
      <c r="Q27" s="245">
        <f t="shared" si="24"/>
        <v>83.85964912280703</v>
      </c>
      <c r="R27" s="245">
        <f t="shared" si="25"/>
        <v>61.76665640834478</v>
      </c>
      <c r="S27" s="244">
        <v>461414</v>
      </c>
      <c r="T27" s="57"/>
      <c r="U27" s="58"/>
    </row>
    <row r="28" spans="2:21" s="54" customFormat="1" ht="24" customHeight="1">
      <c r="B28" s="12" t="s">
        <v>371</v>
      </c>
      <c r="C28" s="244">
        <f>SUM(C29:C40)</f>
        <v>5658</v>
      </c>
      <c r="D28" s="244">
        <f>SUM(D29:D40)</f>
        <v>4576.0279</v>
      </c>
      <c r="E28" s="245">
        <f>D28/C28*100</f>
        <v>80.87712796041005</v>
      </c>
      <c r="F28" s="245">
        <f t="shared" si="21"/>
        <v>1227.1841459433842</v>
      </c>
      <c r="G28" s="244">
        <f>SUM(G29:G40)</f>
        <v>63</v>
      </c>
      <c r="H28" s="244">
        <f>SUM(H29:H40)</f>
        <v>62</v>
      </c>
      <c r="I28" s="245">
        <f>H28/G28*100</f>
        <v>98.4126984126984</v>
      </c>
      <c r="J28" s="247">
        <f t="shared" si="22"/>
        <v>13.664298549740758</v>
      </c>
      <c r="K28" s="244">
        <f>SUM(K29:K40)</f>
        <v>1905</v>
      </c>
      <c r="L28" s="244">
        <f>SUM(L29:L40)</f>
        <v>1182</v>
      </c>
      <c r="M28" s="245">
        <f>L28/K28*100</f>
        <v>62.047244094488185</v>
      </c>
      <c r="N28" s="247">
        <f t="shared" si="23"/>
        <v>413.1823609088277</v>
      </c>
      <c r="O28" s="244">
        <f>SUM(O29:O40)</f>
        <v>3690</v>
      </c>
      <c r="P28" s="244">
        <f>SUM(P29:P40)</f>
        <v>3332.0279</v>
      </c>
      <c r="Q28" s="245">
        <f t="shared" si="24"/>
        <v>90.2988590785908</v>
      </c>
      <c r="R28" s="245">
        <f t="shared" si="25"/>
        <v>800.3374864848159</v>
      </c>
      <c r="S28" s="244">
        <f>('土地人口概況'!F116+'土地人口概況'!F129)/2</f>
        <v>461055.5</v>
      </c>
      <c r="T28" s="57"/>
      <c r="U28" s="58"/>
    </row>
    <row r="29" spans="2:21" s="54" customFormat="1" ht="24" customHeight="1" hidden="1">
      <c r="B29" s="16" t="s">
        <v>372</v>
      </c>
      <c r="C29" s="244">
        <v>397</v>
      </c>
      <c r="D29" s="244">
        <f aca="true" t="shared" si="26" ref="D29:D34">C29*E29/100</f>
        <v>264.9975</v>
      </c>
      <c r="E29" s="245">
        <v>66.75</v>
      </c>
      <c r="F29" s="245">
        <f t="shared" si="21"/>
        <v>85.97707422398652</v>
      </c>
      <c r="G29" s="244">
        <v>5</v>
      </c>
      <c r="H29" s="244">
        <v>6</v>
      </c>
      <c r="I29" s="245">
        <v>120</v>
      </c>
      <c r="J29" s="246">
        <f t="shared" si="22"/>
        <v>1.0828346879595279</v>
      </c>
      <c r="K29" s="244">
        <v>133</v>
      </c>
      <c r="L29" s="244">
        <v>46</v>
      </c>
      <c r="M29" s="245">
        <v>34.59</v>
      </c>
      <c r="N29" s="246">
        <f t="shared" si="23"/>
        <v>28.803402699723442</v>
      </c>
      <c r="O29" s="244">
        <f aca="true" t="shared" si="27" ref="O29:P31">C29-G29-K29</f>
        <v>259</v>
      </c>
      <c r="P29" s="244">
        <f t="shared" si="27"/>
        <v>212.9975</v>
      </c>
      <c r="Q29" s="245">
        <f t="shared" si="24"/>
        <v>82.23841698841699</v>
      </c>
      <c r="R29" s="245">
        <f t="shared" si="25"/>
        <v>56.09083683630355</v>
      </c>
      <c r="S29" s="244">
        <v>461751</v>
      </c>
      <c r="T29" s="57"/>
      <c r="U29" s="58"/>
    </row>
    <row r="30" spans="2:21" s="54" customFormat="1" ht="24" customHeight="1">
      <c r="B30" s="16" t="s">
        <v>373</v>
      </c>
      <c r="C30" s="244">
        <v>627</v>
      </c>
      <c r="D30" s="244">
        <f t="shared" si="26"/>
        <v>675.0282</v>
      </c>
      <c r="E30" s="245">
        <v>107.66</v>
      </c>
      <c r="F30" s="245">
        <f t="shared" si="21"/>
        <v>135.74690022927587</v>
      </c>
      <c r="G30" s="244">
        <v>5</v>
      </c>
      <c r="H30" s="244">
        <v>5</v>
      </c>
      <c r="I30" s="245">
        <f>H30/G30*100</f>
        <v>100</v>
      </c>
      <c r="J30" s="246">
        <f t="shared" si="22"/>
        <v>1.0825111661026783</v>
      </c>
      <c r="K30" s="244">
        <v>246</v>
      </c>
      <c r="L30" s="244">
        <v>301</v>
      </c>
      <c r="M30" s="245">
        <f>L30/K30*100</f>
        <v>122.35772357723577</v>
      </c>
      <c r="N30" s="246">
        <f t="shared" si="23"/>
        <v>53.25954937225177</v>
      </c>
      <c r="O30" s="244">
        <f t="shared" si="27"/>
        <v>376</v>
      </c>
      <c r="P30" s="244">
        <f t="shared" si="27"/>
        <v>369.02819999999997</v>
      </c>
      <c r="Q30" s="245">
        <f t="shared" si="24"/>
        <v>98.14579787234041</v>
      </c>
      <c r="R30" s="245">
        <f t="shared" si="25"/>
        <v>81.4048396909214</v>
      </c>
      <c r="S30" s="244">
        <v>461889</v>
      </c>
      <c r="T30" s="57"/>
      <c r="U30" s="58"/>
    </row>
    <row r="31" spans="2:21" s="54" customFormat="1" ht="24" customHeight="1">
      <c r="B31" s="16" t="s">
        <v>374</v>
      </c>
      <c r="C31" s="244">
        <v>493</v>
      </c>
      <c r="D31" s="244">
        <f t="shared" si="26"/>
        <v>341.99410000000006</v>
      </c>
      <c r="E31" s="245">
        <v>69.37</v>
      </c>
      <c r="F31" s="245">
        <f t="shared" si="21"/>
        <v>106.74646307611694</v>
      </c>
      <c r="G31" s="244">
        <v>8</v>
      </c>
      <c r="H31" s="244">
        <v>7</v>
      </c>
      <c r="I31" s="245">
        <f>H31/G31*100</f>
        <v>87.5</v>
      </c>
      <c r="J31" s="246">
        <f t="shared" si="22"/>
        <v>1.7321941269958125</v>
      </c>
      <c r="K31" s="244">
        <v>164</v>
      </c>
      <c r="L31" s="244">
        <v>60</v>
      </c>
      <c r="M31" s="245">
        <f>L31/K31*100</f>
        <v>36.58536585365854</v>
      </c>
      <c r="N31" s="246">
        <f t="shared" si="23"/>
        <v>35.50997960341415</v>
      </c>
      <c r="O31" s="244">
        <f t="shared" si="27"/>
        <v>321</v>
      </c>
      <c r="P31" s="244">
        <f t="shared" si="27"/>
        <v>274.99410000000006</v>
      </c>
      <c r="Q31" s="245">
        <f t="shared" si="24"/>
        <v>85.66794392523366</v>
      </c>
      <c r="R31" s="245">
        <f t="shared" si="25"/>
        <v>69.50428934570697</v>
      </c>
      <c r="S31" s="244">
        <f>('土地人口概況'!F119+'土地人口概況'!F120)/2</f>
        <v>461842</v>
      </c>
      <c r="T31" s="57"/>
      <c r="U31" s="58"/>
    </row>
    <row r="32" spans="2:21" s="54" customFormat="1" ht="24" customHeight="1">
      <c r="B32" s="16" t="s">
        <v>375</v>
      </c>
      <c r="C32" s="244">
        <v>442</v>
      </c>
      <c r="D32" s="244">
        <f t="shared" si="26"/>
        <v>376.00939999999997</v>
      </c>
      <c r="E32" s="245">
        <v>85.07</v>
      </c>
      <c r="F32" s="245">
        <f aca="true" t="shared" si="28" ref="F32:F53">C32/S32*100000</f>
        <v>95.73575199675105</v>
      </c>
      <c r="G32" s="244">
        <v>2</v>
      </c>
      <c r="H32" s="244">
        <v>3</v>
      </c>
      <c r="I32" s="245">
        <f aca="true" t="shared" si="29" ref="I32:I40">H32/G32*100</f>
        <v>150</v>
      </c>
      <c r="J32" s="246">
        <f aca="true" t="shared" si="30" ref="J32:J53">G32/S32*100000</f>
        <v>0.4331934479490998</v>
      </c>
      <c r="K32" s="244">
        <v>137</v>
      </c>
      <c r="L32" s="244">
        <v>83</v>
      </c>
      <c r="M32" s="245">
        <f aca="true" t="shared" si="31" ref="M32:M40">L32/K32*100</f>
        <v>60.58394160583942</v>
      </c>
      <c r="N32" s="246">
        <f aca="true" t="shared" si="32" ref="N32:N41">K32/S32*100000</f>
        <v>29.673751184513332</v>
      </c>
      <c r="O32" s="244">
        <f aca="true" t="shared" si="33" ref="O32:O40">C32-G32-K32</f>
        <v>303</v>
      </c>
      <c r="P32" s="244">
        <f aca="true" t="shared" si="34" ref="P32:P40">D32-H32-L32</f>
        <v>290.00939999999997</v>
      </c>
      <c r="Q32" s="245">
        <f aca="true" t="shared" si="35" ref="Q32:Q41">P32/O32*100</f>
        <v>95.71267326732672</v>
      </c>
      <c r="R32" s="245">
        <f aca="true" t="shared" si="36" ref="R32:R41">O32/S32*100000</f>
        <v>65.62880736428862</v>
      </c>
      <c r="S32" s="244">
        <f>('土地人口概況'!F120+'土地人口概況'!F121)/2</f>
        <v>461687.5</v>
      </c>
      <c r="T32" s="57"/>
      <c r="U32" s="58"/>
    </row>
    <row r="33" spans="2:21" s="54" customFormat="1" ht="24" customHeight="1">
      <c r="B33" s="16" t="s">
        <v>364</v>
      </c>
      <c r="C33" s="244">
        <v>509</v>
      </c>
      <c r="D33" s="244">
        <f t="shared" si="26"/>
        <v>399.0051</v>
      </c>
      <c r="E33" s="245">
        <v>78.39</v>
      </c>
      <c r="F33" s="245">
        <f t="shared" si="28"/>
        <v>110.292404883635</v>
      </c>
      <c r="G33" s="244">
        <v>5</v>
      </c>
      <c r="H33" s="244">
        <v>4</v>
      </c>
      <c r="I33" s="245">
        <f t="shared" si="29"/>
        <v>80</v>
      </c>
      <c r="J33" s="246">
        <f t="shared" si="30"/>
        <v>1.0834224448294205</v>
      </c>
      <c r="K33" s="244">
        <v>168</v>
      </c>
      <c r="L33" s="244">
        <v>85</v>
      </c>
      <c r="M33" s="245">
        <f t="shared" si="31"/>
        <v>50.595238095238095</v>
      </c>
      <c r="N33" s="246">
        <f t="shared" si="32"/>
        <v>36.40299414626853</v>
      </c>
      <c r="O33" s="244">
        <f t="shared" si="33"/>
        <v>336</v>
      </c>
      <c r="P33" s="244">
        <f t="shared" si="34"/>
        <v>310.0051</v>
      </c>
      <c r="Q33" s="245">
        <f t="shared" si="35"/>
        <v>92.26342261904763</v>
      </c>
      <c r="R33" s="245">
        <f t="shared" si="36"/>
        <v>72.80598829253707</v>
      </c>
      <c r="S33" s="244">
        <f>('土地人口概況'!F121+'土地人口概況'!F122)/2</f>
        <v>461500.5</v>
      </c>
      <c r="T33" s="57"/>
      <c r="U33" s="248"/>
    </row>
    <row r="34" spans="2:21" s="54" customFormat="1" ht="24" customHeight="1">
      <c r="B34" s="16" t="s">
        <v>365</v>
      </c>
      <c r="C34" s="244">
        <v>488</v>
      </c>
      <c r="D34" s="244">
        <f t="shared" si="26"/>
        <v>349.9936</v>
      </c>
      <c r="E34" s="245">
        <v>71.72</v>
      </c>
      <c r="F34" s="245">
        <f t="shared" si="28"/>
        <v>105.85534043446242</v>
      </c>
      <c r="G34" s="244">
        <v>3</v>
      </c>
      <c r="H34" s="244">
        <v>3</v>
      </c>
      <c r="I34" s="245">
        <f t="shared" si="29"/>
        <v>100</v>
      </c>
      <c r="J34" s="246">
        <f t="shared" si="30"/>
        <v>0.6507500436544821</v>
      </c>
      <c r="K34" s="244">
        <v>182</v>
      </c>
      <c r="L34" s="244">
        <v>85</v>
      </c>
      <c r="M34" s="245">
        <f t="shared" si="31"/>
        <v>46.7032967032967</v>
      </c>
      <c r="N34" s="246">
        <f t="shared" si="32"/>
        <v>39.478835981705245</v>
      </c>
      <c r="O34" s="244">
        <f t="shared" si="33"/>
        <v>303</v>
      </c>
      <c r="P34" s="244">
        <f t="shared" si="34"/>
        <v>261.9936</v>
      </c>
      <c r="Q34" s="245">
        <f t="shared" si="35"/>
        <v>86.46653465346536</v>
      </c>
      <c r="R34" s="245">
        <f t="shared" si="36"/>
        <v>65.72575440910269</v>
      </c>
      <c r="S34" s="244">
        <f>('土地人口概況'!F122+'土地人口概況'!F123)/2</f>
        <v>461006.5</v>
      </c>
      <c r="T34" s="57"/>
      <c r="U34" s="248"/>
    </row>
    <row r="35" spans="2:21" s="54" customFormat="1" ht="24" customHeight="1">
      <c r="B35" s="16" t="s">
        <v>366</v>
      </c>
      <c r="C35" s="244">
        <v>514</v>
      </c>
      <c r="D35" s="244">
        <v>379</v>
      </c>
      <c r="E35" s="245">
        <v>73.74</v>
      </c>
      <c r="F35" s="245">
        <f t="shared" si="28"/>
        <v>111.58388329281</v>
      </c>
      <c r="G35" s="244">
        <v>9</v>
      </c>
      <c r="H35" s="244">
        <v>5</v>
      </c>
      <c r="I35" s="245">
        <f t="shared" si="29"/>
        <v>55.55555555555556</v>
      </c>
      <c r="J35" s="246">
        <f t="shared" si="30"/>
        <v>1.9538034039597083</v>
      </c>
      <c r="K35" s="244">
        <v>178</v>
      </c>
      <c r="L35" s="244">
        <v>91</v>
      </c>
      <c r="M35" s="245">
        <f t="shared" si="31"/>
        <v>51.12359550561798</v>
      </c>
      <c r="N35" s="246">
        <f t="shared" si="32"/>
        <v>38.64188954498089</v>
      </c>
      <c r="O35" s="244">
        <f t="shared" si="33"/>
        <v>327</v>
      </c>
      <c r="P35" s="244">
        <f t="shared" si="34"/>
        <v>283</v>
      </c>
      <c r="Q35" s="245">
        <f t="shared" si="35"/>
        <v>86.54434250764525</v>
      </c>
      <c r="R35" s="245">
        <f t="shared" si="36"/>
        <v>70.98819034386939</v>
      </c>
      <c r="S35" s="244">
        <f>('土地人口概況'!F123+'土地人口概況'!F124)/2</f>
        <v>460640</v>
      </c>
      <c r="T35" s="57"/>
      <c r="U35" s="248"/>
    </row>
    <row r="36" spans="2:21" s="54" customFormat="1" ht="24" customHeight="1">
      <c r="B36" s="16" t="s">
        <v>367</v>
      </c>
      <c r="C36" s="244">
        <v>482</v>
      </c>
      <c r="D36" s="244">
        <v>400</v>
      </c>
      <c r="E36" s="245">
        <f aca="true" t="shared" si="37" ref="E36:E41">D36/C36*100</f>
        <v>82.98755186721992</v>
      </c>
      <c r="F36" s="245">
        <f t="shared" si="28"/>
        <v>104.62396691972498</v>
      </c>
      <c r="G36" s="244">
        <v>5</v>
      </c>
      <c r="H36" s="244">
        <v>7</v>
      </c>
      <c r="I36" s="245">
        <f t="shared" si="29"/>
        <v>140</v>
      </c>
      <c r="J36" s="246">
        <f t="shared" si="30"/>
        <v>1.0853108601631223</v>
      </c>
      <c r="K36" s="244">
        <v>151</v>
      </c>
      <c r="L36" s="244">
        <v>85</v>
      </c>
      <c r="M36" s="245">
        <f t="shared" si="31"/>
        <v>56.29139072847682</v>
      </c>
      <c r="N36" s="246">
        <f t="shared" si="32"/>
        <v>32.776387976926294</v>
      </c>
      <c r="O36" s="244">
        <f t="shared" si="33"/>
        <v>326</v>
      </c>
      <c r="P36" s="244">
        <f t="shared" si="34"/>
        <v>308</v>
      </c>
      <c r="Q36" s="245">
        <f t="shared" si="35"/>
        <v>94.47852760736197</v>
      </c>
      <c r="R36" s="245">
        <f t="shared" si="36"/>
        <v>70.76226808263557</v>
      </c>
      <c r="S36" s="244">
        <f>('土地人口概況'!F124+'土地人口概況'!F125)/2</f>
        <v>460697.5</v>
      </c>
      <c r="T36" s="57"/>
      <c r="U36" s="248"/>
    </row>
    <row r="37" spans="2:21" s="54" customFormat="1" ht="24" customHeight="1">
      <c r="B37" s="16" t="s">
        <v>368</v>
      </c>
      <c r="C37" s="244">
        <v>455</v>
      </c>
      <c r="D37" s="244">
        <v>329</v>
      </c>
      <c r="E37" s="245">
        <f t="shared" si="37"/>
        <v>72.3076923076923</v>
      </c>
      <c r="F37" s="245">
        <f t="shared" si="28"/>
        <v>98.76296670928306</v>
      </c>
      <c r="G37" s="244">
        <v>5</v>
      </c>
      <c r="H37" s="244">
        <v>6</v>
      </c>
      <c r="I37" s="245">
        <f t="shared" si="29"/>
        <v>120</v>
      </c>
      <c r="J37" s="246">
        <f t="shared" si="30"/>
        <v>1.085307326475638</v>
      </c>
      <c r="K37" s="244">
        <v>167</v>
      </c>
      <c r="L37" s="244">
        <v>91</v>
      </c>
      <c r="M37" s="245">
        <f t="shared" si="31"/>
        <v>54.49101796407185</v>
      </c>
      <c r="N37" s="246">
        <f t="shared" si="32"/>
        <v>36.24926470428632</v>
      </c>
      <c r="O37" s="244">
        <f t="shared" si="33"/>
        <v>283</v>
      </c>
      <c r="P37" s="244">
        <f t="shared" si="34"/>
        <v>232</v>
      </c>
      <c r="Q37" s="245">
        <f t="shared" si="35"/>
        <v>81.97879858657244</v>
      </c>
      <c r="R37" s="245">
        <f t="shared" si="36"/>
        <v>61.428394678521116</v>
      </c>
      <c r="S37" s="244">
        <f>('土地人口概況'!F125+'土地人口概況'!F126)/2</f>
        <v>460699</v>
      </c>
      <c r="T37" s="57"/>
      <c r="U37" s="248"/>
    </row>
    <row r="38" spans="2:21" s="54" customFormat="1" ht="24" customHeight="1">
      <c r="B38" s="16" t="s">
        <v>207</v>
      </c>
      <c r="C38" s="244">
        <v>486</v>
      </c>
      <c r="D38" s="244">
        <v>435</v>
      </c>
      <c r="E38" s="245">
        <f t="shared" si="37"/>
        <v>89.50617283950618</v>
      </c>
      <c r="F38" s="245">
        <f t="shared" si="28"/>
        <v>105.50893406668555</v>
      </c>
      <c r="G38" s="244">
        <v>2</v>
      </c>
      <c r="H38" s="244">
        <v>2</v>
      </c>
      <c r="I38" s="245">
        <f t="shared" si="29"/>
        <v>100</v>
      </c>
      <c r="J38" s="246">
        <f t="shared" si="30"/>
        <v>0.43419314430734796</v>
      </c>
      <c r="K38" s="244">
        <v>146</v>
      </c>
      <c r="L38" s="244">
        <v>112</v>
      </c>
      <c r="M38" s="245">
        <f t="shared" si="31"/>
        <v>76.71232876712328</v>
      </c>
      <c r="N38" s="246">
        <f t="shared" si="32"/>
        <v>31.696099534436403</v>
      </c>
      <c r="O38" s="244">
        <f t="shared" si="33"/>
        <v>338</v>
      </c>
      <c r="P38" s="244">
        <f t="shared" si="34"/>
        <v>321</v>
      </c>
      <c r="Q38" s="245">
        <f t="shared" si="35"/>
        <v>94.97041420118343</v>
      </c>
      <c r="R38" s="245">
        <f t="shared" si="36"/>
        <v>73.37864138794181</v>
      </c>
      <c r="S38" s="244">
        <f>('土地人口概況'!F126+'土地人口概況'!F127)/2</f>
        <v>460624.5</v>
      </c>
      <c r="T38" s="57"/>
      <c r="U38" s="248"/>
    </row>
    <row r="39" spans="2:21" s="54" customFormat="1" ht="24" customHeight="1">
      <c r="B39" s="55" t="s">
        <v>369</v>
      </c>
      <c r="C39" s="244">
        <v>378</v>
      </c>
      <c r="D39" s="244">
        <v>342</v>
      </c>
      <c r="E39" s="245">
        <f t="shared" si="37"/>
        <v>90.47619047619048</v>
      </c>
      <c r="F39" s="245">
        <f t="shared" si="28"/>
        <v>82.07328406041289</v>
      </c>
      <c r="G39" s="244">
        <v>8</v>
      </c>
      <c r="H39" s="244">
        <v>6</v>
      </c>
      <c r="I39" s="245">
        <f t="shared" si="29"/>
        <v>75</v>
      </c>
      <c r="J39" s="246">
        <f t="shared" si="30"/>
        <v>1.737000720855299</v>
      </c>
      <c r="K39" s="244">
        <v>97</v>
      </c>
      <c r="L39" s="244">
        <v>84</v>
      </c>
      <c r="M39" s="245">
        <f t="shared" si="31"/>
        <v>86.5979381443299</v>
      </c>
      <c r="N39" s="246">
        <f t="shared" si="32"/>
        <v>21.0611337403705</v>
      </c>
      <c r="O39" s="244">
        <f t="shared" si="33"/>
        <v>273</v>
      </c>
      <c r="P39" s="244">
        <f t="shared" si="34"/>
        <v>252</v>
      </c>
      <c r="Q39" s="245">
        <f t="shared" si="35"/>
        <v>92.3076923076923</v>
      </c>
      <c r="R39" s="245">
        <f t="shared" si="36"/>
        <v>59.27514959918708</v>
      </c>
      <c r="S39" s="244">
        <f>('土地人口概況'!F127+'土地人口概況'!F128)/2</f>
        <v>460564</v>
      </c>
      <c r="T39" s="57"/>
      <c r="U39" s="248"/>
    </row>
    <row r="40" spans="2:21" s="54" customFormat="1" ht="24" customHeight="1">
      <c r="B40" s="55" t="s">
        <v>370</v>
      </c>
      <c r="C40" s="244">
        <v>387</v>
      </c>
      <c r="D40" s="244">
        <v>284</v>
      </c>
      <c r="E40" s="245">
        <f t="shared" si="37"/>
        <v>73.38501291989664</v>
      </c>
      <c r="F40" s="245">
        <f t="shared" si="28"/>
        <v>84.0350732429721</v>
      </c>
      <c r="G40" s="244">
        <v>6</v>
      </c>
      <c r="H40" s="244">
        <v>8</v>
      </c>
      <c r="I40" s="245">
        <f t="shared" si="29"/>
        <v>133.33333333333331</v>
      </c>
      <c r="J40" s="246">
        <f t="shared" si="30"/>
        <v>1.3028693526042188</v>
      </c>
      <c r="K40" s="244">
        <v>136</v>
      </c>
      <c r="L40" s="244">
        <v>59</v>
      </c>
      <c r="M40" s="245">
        <f t="shared" si="31"/>
        <v>43.38235294117647</v>
      </c>
      <c r="N40" s="246">
        <f t="shared" si="32"/>
        <v>29.531705325695622</v>
      </c>
      <c r="O40" s="244">
        <f t="shared" si="33"/>
        <v>245</v>
      </c>
      <c r="P40" s="244">
        <f t="shared" si="34"/>
        <v>217</v>
      </c>
      <c r="Q40" s="245">
        <f t="shared" si="35"/>
        <v>88.57142857142857</v>
      </c>
      <c r="R40" s="245">
        <f t="shared" si="36"/>
        <v>53.200498564672266</v>
      </c>
      <c r="S40" s="244">
        <f>('土地人口概況'!F128+'土地人口概況'!F129)/2</f>
        <v>460522</v>
      </c>
      <c r="T40" s="57"/>
      <c r="U40" s="248"/>
    </row>
    <row r="41" spans="2:21" s="54" customFormat="1" ht="24" customHeight="1">
      <c r="B41" s="12" t="s">
        <v>561</v>
      </c>
      <c r="C41" s="244">
        <f>SUM(C42:C53)</f>
        <v>1107</v>
      </c>
      <c r="D41" s="244">
        <f>SUM(D42:D53)</f>
        <v>1042</v>
      </c>
      <c r="E41" s="245">
        <f t="shared" si="37"/>
        <v>94.1282746160795</v>
      </c>
      <c r="F41" s="245">
        <f t="shared" si="28"/>
        <v>240.46764113625846</v>
      </c>
      <c r="G41" s="244">
        <f>SUM(G42:G53)</f>
        <v>7</v>
      </c>
      <c r="H41" s="244">
        <f>SUM(H42:H53)</f>
        <v>6</v>
      </c>
      <c r="I41" s="245">
        <f>H41/G41*100</f>
        <v>85.71428571428571</v>
      </c>
      <c r="J41" s="247">
        <f t="shared" si="30"/>
        <v>1.5205722565075062</v>
      </c>
      <c r="K41" s="244">
        <f>SUM(K42:K53)</f>
        <v>378</v>
      </c>
      <c r="L41" s="244">
        <f>SUM(L42:L53)</f>
        <v>360</v>
      </c>
      <c r="M41" s="245">
        <f>L41/K41*100</f>
        <v>95.23809523809523</v>
      </c>
      <c r="N41" s="247">
        <f t="shared" si="32"/>
        <v>82.11090185140533</v>
      </c>
      <c r="O41" s="244">
        <f>SUM(O42:O53)</f>
        <v>722</v>
      </c>
      <c r="P41" s="244">
        <f>SUM(P42:P53)</f>
        <v>676</v>
      </c>
      <c r="Q41" s="245">
        <f t="shared" si="35"/>
        <v>93.62880886426593</v>
      </c>
      <c r="R41" s="245">
        <f t="shared" si="36"/>
        <v>156.83616702834564</v>
      </c>
      <c r="S41" s="244">
        <f>('土地人口概況'!F129+'土地人口概況'!F132)/2</f>
        <v>460353</v>
      </c>
      <c r="T41" s="57"/>
      <c r="U41" s="248"/>
    </row>
    <row r="42" spans="2:21" s="54" customFormat="1" ht="24" customHeight="1">
      <c r="B42" s="16" t="s">
        <v>372</v>
      </c>
      <c r="C42" s="244">
        <v>634</v>
      </c>
      <c r="D42" s="244">
        <v>601</v>
      </c>
      <c r="E42" s="245">
        <f aca="true" t="shared" si="38" ref="E42:E48">D42/C42*100</f>
        <v>94.79495268138801</v>
      </c>
      <c r="F42" s="245">
        <f t="shared" si="28"/>
        <v>137.6982670434184</v>
      </c>
      <c r="G42" s="244">
        <v>3</v>
      </c>
      <c r="H42" s="244">
        <v>2</v>
      </c>
      <c r="I42" s="245">
        <f>H42/G42*100</f>
        <v>66.66666666666666</v>
      </c>
      <c r="J42" s="246">
        <f t="shared" si="30"/>
        <v>0.6515690869562384</v>
      </c>
      <c r="K42" s="244">
        <v>238</v>
      </c>
      <c r="L42" s="244">
        <v>237</v>
      </c>
      <c r="M42" s="245">
        <f aca="true" t="shared" si="39" ref="M42:M53">L42/K42*100</f>
        <v>99.57983193277312</v>
      </c>
      <c r="N42" s="246">
        <f aca="true" t="shared" si="40" ref="N42:N53">K42/S42*100000</f>
        <v>51.69114756519492</v>
      </c>
      <c r="O42" s="244">
        <f aca="true" t="shared" si="41" ref="O42:O53">C42-G42-K42</f>
        <v>393</v>
      </c>
      <c r="P42" s="244">
        <f aca="true" t="shared" si="42" ref="P42:P53">D42-H42-L42</f>
        <v>362</v>
      </c>
      <c r="Q42" s="245">
        <f aca="true" t="shared" si="43" ref="Q42:Q53">P42/O42*100</f>
        <v>92.1119592875318</v>
      </c>
      <c r="R42" s="245">
        <f aca="true" t="shared" si="44" ref="R42:R53">O42/S42*100000</f>
        <v>85.35555039126723</v>
      </c>
      <c r="S42" s="244">
        <f>('土地人口概況'!F129+'土地人口概況'!F131)/2</f>
        <v>460427</v>
      </c>
      <c r="T42" s="57"/>
      <c r="U42" s="248"/>
    </row>
    <row r="43" spans="2:21" s="54" customFormat="1" ht="24" customHeight="1" thickBot="1">
      <c r="B43" s="16" t="s">
        <v>373</v>
      </c>
      <c r="C43" s="244">
        <v>473</v>
      </c>
      <c r="D43" s="244">
        <v>441</v>
      </c>
      <c r="E43" s="245">
        <f t="shared" si="38"/>
        <v>93.23467230443974</v>
      </c>
      <c r="F43" s="245">
        <f t="shared" si="28"/>
        <v>102.76040965122291</v>
      </c>
      <c r="G43" s="244">
        <v>4</v>
      </c>
      <c r="H43" s="244">
        <v>4</v>
      </c>
      <c r="I43" s="245">
        <f>H43/G43*100</f>
        <v>100</v>
      </c>
      <c r="J43" s="246">
        <f t="shared" si="30"/>
        <v>0.8690098067756694</v>
      </c>
      <c r="K43" s="244">
        <v>140</v>
      </c>
      <c r="L43" s="244">
        <v>123</v>
      </c>
      <c r="M43" s="245">
        <f t="shared" si="39"/>
        <v>87.85714285714286</v>
      </c>
      <c r="N43" s="246">
        <f t="shared" si="40"/>
        <v>30.41534323714843</v>
      </c>
      <c r="O43" s="244">
        <f t="shared" si="41"/>
        <v>329</v>
      </c>
      <c r="P43" s="244">
        <f t="shared" si="42"/>
        <v>314</v>
      </c>
      <c r="Q43" s="245">
        <f t="shared" si="43"/>
        <v>95.44072948328267</v>
      </c>
      <c r="R43" s="245">
        <f t="shared" si="44"/>
        <v>71.47605660729882</v>
      </c>
      <c r="S43" s="244">
        <f>('土地人口概況'!F131+'土地人口概況'!F132)/2</f>
        <v>460294</v>
      </c>
      <c r="T43" s="57"/>
      <c r="U43" s="248"/>
    </row>
    <row r="44" spans="2:21" s="54" customFormat="1" ht="24" customHeight="1" hidden="1">
      <c r="B44" s="16" t="s">
        <v>374</v>
      </c>
      <c r="C44" s="244"/>
      <c r="D44" s="244"/>
      <c r="E44" s="245" t="e">
        <f t="shared" si="38"/>
        <v>#DIV/0!</v>
      </c>
      <c r="F44" s="245">
        <f t="shared" si="28"/>
        <v>0</v>
      </c>
      <c r="G44" s="244"/>
      <c r="H44" s="244"/>
      <c r="I44" s="245" t="e">
        <f>H44/G44*100</f>
        <v>#DIV/0!</v>
      </c>
      <c r="J44" s="246">
        <f t="shared" si="30"/>
        <v>0</v>
      </c>
      <c r="K44" s="244"/>
      <c r="L44" s="244"/>
      <c r="M44" s="245" t="e">
        <f t="shared" si="39"/>
        <v>#DIV/0!</v>
      </c>
      <c r="N44" s="246">
        <f t="shared" si="40"/>
        <v>0</v>
      </c>
      <c r="O44" s="244">
        <f t="shared" si="41"/>
        <v>0</v>
      </c>
      <c r="P44" s="244">
        <f t="shared" si="42"/>
        <v>0</v>
      </c>
      <c r="Q44" s="245" t="e">
        <f t="shared" si="43"/>
        <v>#DIV/0!</v>
      </c>
      <c r="R44" s="245">
        <f t="shared" si="44"/>
        <v>0</v>
      </c>
      <c r="S44" s="244">
        <f>('土地人口概況'!F132+'土地人口概況'!F133)/2</f>
        <v>230109.98392590275</v>
      </c>
      <c r="T44" s="57"/>
      <c r="U44" s="248"/>
    </row>
    <row r="45" spans="2:21" s="54" customFormat="1" ht="24" customHeight="1" hidden="1">
      <c r="B45" s="16" t="s">
        <v>375</v>
      </c>
      <c r="C45" s="244"/>
      <c r="D45" s="244"/>
      <c r="E45" s="245" t="e">
        <f t="shared" si="38"/>
        <v>#DIV/0!</v>
      </c>
      <c r="F45" s="245">
        <f t="shared" si="28"/>
        <v>0</v>
      </c>
      <c r="G45" s="244"/>
      <c r="H45" s="244"/>
      <c r="I45" s="245" t="e">
        <f aca="true" t="shared" si="45" ref="I45:I53">H45/G45*100</f>
        <v>#DIV/0!</v>
      </c>
      <c r="J45" s="246">
        <f t="shared" si="30"/>
        <v>0</v>
      </c>
      <c r="K45" s="244"/>
      <c r="L45" s="244"/>
      <c r="M45" s="245" t="e">
        <f t="shared" si="39"/>
        <v>#DIV/0!</v>
      </c>
      <c r="N45" s="246">
        <f t="shared" si="40"/>
        <v>0</v>
      </c>
      <c r="O45" s="244">
        <f t="shared" si="41"/>
        <v>0</v>
      </c>
      <c r="P45" s="244">
        <f t="shared" si="42"/>
        <v>0</v>
      </c>
      <c r="Q45" s="245" t="e">
        <f t="shared" si="43"/>
        <v>#DIV/0!</v>
      </c>
      <c r="R45" s="245">
        <f t="shared" si="44"/>
        <v>0</v>
      </c>
      <c r="S45" s="244">
        <f>('土地人口概況'!F133+'土地人口概況'!F134)/2</f>
        <v>-0.016074097243943975</v>
      </c>
      <c r="T45" s="57"/>
      <c r="U45" s="248"/>
    </row>
    <row r="46" spans="2:21" s="54" customFormat="1" ht="24" customHeight="1" hidden="1">
      <c r="B46" s="16" t="s">
        <v>364</v>
      </c>
      <c r="C46" s="244"/>
      <c r="D46" s="244"/>
      <c r="E46" s="245" t="e">
        <f t="shared" si="38"/>
        <v>#DIV/0!</v>
      </c>
      <c r="F46" s="245">
        <f t="shared" si="28"/>
        <v>0</v>
      </c>
      <c r="G46" s="244"/>
      <c r="H46" s="244"/>
      <c r="I46" s="245" t="e">
        <f t="shared" si="45"/>
        <v>#DIV/0!</v>
      </c>
      <c r="J46" s="246">
        <f t="shared" si="30"/>
        <v>0</v>
      </c>
      <c r="K46" s="244"/>
      <c r="L46" s="244"/>
      <c r="M46" s="245" t="e">
        <f t="shared" si="39"/>
        <v>#DIV/0!</v>
      </c>
      <c r="N46" s="246">
        <f t="shared" si="40"/>
        <v>0</v>
      </c>
      <c r="O46" s="244">
        <f t="shared" si="41"/>
        <v>0</v>
      </c>
      <c r="P46" s="244">
        <f t="shared" si="42"/>
        <v>0</v>
      </c>
      <c r="Q46" s="245" t="e">
        <f t="shared" si="43"/>
        <v>#DIV/0!</v>
      </c>
      <c r="R46" s="245">
        <f t="shared" si="44"/>
        <v>0</v>
      </c>
      <c r="S46" s="244">
        <f>('土地人口概況'!F134+'土地人口概況'!F135)/2</f>
        <v>-0.18196539951201665</v>
      </c>
      <c r="T46" s="57"/>
      <c r="U46" s="248"/>
    </row>
    <row r="47" spans="2:21" s="54" customFormat="1" ht="24" customHeight="1" hidden="1">
      <c r="B47" s="16" t="s">
        <v>365</v>
      </c>
      <c r="C47" s="244"/>
      <c r="D47" s="244"/>
      <c r="E47" s="245" t="e">
        <f t="shared" si="38"/>
        <v>#DIV/0!</v>
      </c>
      <c r="F47" s="245">
        <f t="shared" si="28"/>
        <v>0</v>
      </c>
      <c r="G47" s="244"/>
      <c r="H47" s="244"/>
      <c r="I47" s="245" t="e">
        <f t="shared" si="45"/>
        <v>#DIV/0!</v>
      </c>
      <c r="J47" s="246">
        <f t="shared" si="30"/>
        <v>0</v>
      </c>
      <c r="K47" s="244"/>
      <c r="L47" s="244"/>
      <c r="M47" s="245" t="e">
        <f t="shared" si="39"/>
        <v>#DIV/0!</v>
      </c>
      <c r="N47" s="246">
        <f t="shared" si="40"/>
        <v>0</v>
      </c>
      <c r="O47" s="244">
        <f t="shared" si="41"/>
        <v>0</v>
      </c>
      <c r="P47" s="244">
        <f t="shared" si="42"/>
        <v>0</v>
      </c>
      <c r="Q47" s="245" t="e">
        <f t="shared" si="43"/>
        <v>#DIV/0!</v>
      </c>
      <c r="R47" s="245">
        <f t="shared" si="44"/>
        <v>0</v>
      </c>
      <c r="S47" s="244">
        <f>('土地人口概況'!F135+'土地人口概況'!F136)/2</f>
        <v>-0.18196539951201665</v>
      </c>
      <c r="T47" s="57"/>
      <c r="U47" s="248"/>
    </row>
    <row r="48" spans="2:21" s="54" customFormat="1" ht="24" customHeight="1" hidden="1">
      <c r="B48" s="16" t="s">
        <v>366</v>
      </c>
      <c r="C48" s="244"/>
      <c r="D48" s="244"/>
      <c r="E48" s="245" t="e">
        <f t="shared" si="38"/>
        <v>#DIV/0!</v>
      </c>
      <c r="F48" s="245" t="e">
        <f t="shared" si="28"/>
        <v>#DIV/0!</v>
      </c>
      <c r="G48" s="244"/>
      <c r="H48" s="244"/>
      <c r="I48" s="245" t="e">
        <f t="shared" si="45"/>
        <v>#DIV/0!</v>
      </c>
      <c r="J48" s="246" t="e">
        <f t="shared" si="30"/>
        <v>#DIV/0!</v>
      </c>
      <c r="K48" s="244"/>
      <c r="L48" s="244"/>
      <c r="M48" s="245" t="e">
        <f t="shared" si="39"/>
        <v>#DIV/0!</v>
      </c>
      <c r="N48" s="246" t="e">
        <f t="shared" si="40"/>
        <v>#DIV/0!</v>
      </c>
      <c r="O48" s="244">
        <f t="shared" si="41"/>
        <v>0</v>
      </c>
      <c r="P48" s="244">
        <f t="shared" si="42"/>
        <v>0</v>
      </c>
      <c r="Q48" s="245" t="e">
        <f t="shared" si="43"/>
        <v>#DIV/0!</v>
      </c>
      <c r="R48" s="245" t="e">
        <f t="shared" si="44"/>
        <v>#DIV/0!</v>
      </c>
      <c r="S48" s="244">
        <f>('土地人口概況'!F136+'土地人口概況'!F137)/2</f>
        <v>0</v>
      </c>
      <c r="T48" s="57"/>
      <c r="U48" s="248"/>
    </row>
    <row r="49" spans="2:21" s="54" customFormat="1" ht="24" customHeight="1" hidden="1">
      <c r="B49" s="16" t="s">
        <v>367</v>
      </c>
      <c r="C49" s="244"/>
      <c r="D49" s="244"/>
      <c r="E49" s="245" t="e">
        <f>D49/C49*100</f>
        <v>#DIV/0!</v>
      </c>
      <c r="F49" s="245" t="e">
        <f t="shared" si="28"/>
        <v>#DIV/0!</v>
      </c>
      <c r="G49" s="244"/>
      <c r="H49" s="244"/>
      <c r="I49" s="245" t="e">
        <f t="shared" si="45"/>
        <v>#DIV/0!</v>
      </c>
      <c r="J49" s="246" t="e">
        <f t="shared" si="30"/>
        <v>#DIV/0!</v>
      </c>
      <c r="K49" s="244"/>
      <c r="L49" s="244"/>
      <c r="M49" s="245" t="e">
        <f t="shared" si="39"/>
        <v>#DIV/0!</v>
      </c>
      <c r="N49" s="246" t="e">
        <f t="shared" si="40"/>
        <v>#DIV/0!</v>
      </c>
      <c r="O49" s="244">
        <f t="shared" si="41"/>
        <v>0</v>
      </c>
      <c r="P49" s="244">
        <f t="shared" si="42"/>
        <v>0</v>
      </c>
      <c r="Q49" s="245" t="e">
        <f t="shared" si="43"/>
        <v>#DIV/0!</v>
      </c>
      <c r="R49" s="245" t="e">
        <f t="shared" si="44"/>
        <v>#DIV/0!</v>
      </c>
      <c r="S49" s="244">
        <f>('土地人口概況'!F137+'土地人口概況'!F138)/2</f>
        <v>0</v>
      </c>
      <c r="T49" s="57"/>
      <c r="U49" s="248"/>
    </row>
    <row r="50" spans="2:21" s="54" customFormat="1" ht="24" customHeight="1" hidden="1">
      <c r="B50" s="16" t="s">
        <v>368</v>
      </c>
      <c r="C50" s="244"/>
      <c r="D50" s="244"/>
      <c r="E50" s="245" t="e">
        <f>D50/C50*100</f>
        <v>#DIV/0!</v>
      </c>
      <c r="F50" s="245" t="e">
        <f t="shared" si="28"/>
        <v>#DIV/0!</v>
      </c>
      <c r="G50" s="244"/>
      <c r="H50" s="244"/>
      <c r="I50" s="245" t="e">
        <f t="shared" si="45"/>
        <v>#DIV/0!</v>
      </c>
      <c r="J50" s="246" t="e">
        <f t="shared" si="30"/>
        <v>#DIV/0!</v>
      </c>
      <c r="K50" s="244"/>
      <c r="L50" s="244"/>
      <c r="M50" s="245" t="e">
        <f t="shared" si="39"/>
        <v>#DIV/0!</v>
      </c>
      <c r="N50" s="246" t="e">
        <f t="shared" si="40"/>
        <v>#DIV/0!</v>
      </c>
      <c r="O50" s="244">
        <f t="shared" si="41"/>
        <v>0</v>
      </c>
      <c r="P50" s="244">
        <f t="shared" si="42"/>
        <v>0</v>
      </c>
      <c r="Q50" s="245" t="e">
        <f t="shared" si="43"/>
        <v>#DIV/0!</v>
      </c>
      <c r="R50" s="245" t="e">
        <f t="shared" si="44"/>
        <v>#DIV/0!</v>
      </c>
      <c r="S50" s="244">
        <f>('土地人口概況'!F138+'土地人口概況'!F139)/2</f>
        <v>0</v>
      </c>
      <c r="T50" s="57"/>
      <c r="U50" s="248"/>
    </row>
    <row r="51" spans="2:21" s="54" customFormat="1" ht="24" customHeight="1" hidden="1">
      <c r="B51" s="16" t="s">
        <v>207</v>
      </c>
      <c r="C51" s="244"/>
      <c r="D51" s="244"/>
      <c r="E51" s="245" t="e">
        <f>D51/C51*100</f>
        <v>#DIV/0!</v>
      </c>
      <c r="F51" s="245" t="e">
        <f t="shared" si="28"/>
        <v>#DIV/0!</v>
      </c>
      <c r="G51" s="244"/>
      <c r="H51" s="244"/>
      <c r="I51" s="245" t="e">
        <f t="shared" si="45"/>
        <v>#DIV/0!</v>
      </c>
      <c r="J51" s="246" t="e">
        <f t="shared" si="30"/>
        <v>#DIV/0!</v>
      </c>
      <c r="K51" s="244"/>
      <c r="L51" s="244"/>
      <c r="M51" s="245" t="e">
        <f t="shared" si="39"/>
        <v>#DIV/0!</v>
      </c>
      <c r="N51" s="246" t="e">
        <f t="shared" si="40"/>
        <v>#DIV/0!</v>
      </c>
      <c r="O51" s="244">
        <f t="shared" si="41"/>
        <v>0</v>
      </c>
      <c r="P51" s="244">
        <f t="shared" si="42"/>
        <v>0</v>
      </c>
      <c r="Q51" s="245" t="e">
        <f t="shared" si="43"/>
        <v>#DIV/0!</v>
      </c>
      <c r="R51" s="245" t="e">
        <f t="shared" si="44"/>
        <v>#DIV/0!</v>
      </c>
      <c r="S51" s="244">
        <f>('土地人口概況'!F139+'土地人口概況'!F140)/2</f>
        <v>0</v>
      </c>
      <c r="T51" s="57"/>
      <c r="U51" s="248"/>
    </row>
    <row r="52" spans="2:21" s="54" customFormat="1" ht="24" customHeight="1" hidden="1">
      <c r="B52" s="55" t="s">
        <v>369</v>
      </c>
      <c r="C52" s="244"/>
      <c r="D52" s="244"/>
      <c r="E52" s="245" t="e">
        <f>D52/C52*100</f>
        <v>#DIV/0!</v>
      </c>
      <c r="F52" s="245" t="e">
        <f t="shared" si="28"/>
        <v>#DIV/0!</v>
      </c>
      <c r="G52" s="244"/>
      <c r="H52" s="244"/>
      <c r="I52" s="245" t="e">
        <f t="shared" si="45"/>
        <v>#DIV/0!</v>
      </c>
      <c r="J52" s="246" t="e">
        <f t="shared" si="30"/>
        <v>#DIV/0!</v>
      </c>
      <c r="K52" s="244"/>
      <c r="L52" s="244"/>
      <c r="M52" s="245" t="e">
        <f t="shared" si="39"/>
        <v>#DIV/0!</v>
      </c>
      <c r="N52" s="246" t="e">
        <f t="shared" si="40"/>
        <v>#DIV/0!</v>
      </c>
      <c r="O52" s="244">
        <f t="shared" si="41"/>
        <v>0</v>
      </c>
      <c r="P52" s="244">
        <f t="shared" si="42"/>
        <v>0</v>
      </c>
      <c r="Q52" s="245" t="e">
        <f t="shared" si="43"/>
        <v>#DIV/0!</v>
      </c>
      <c r="R52" s="245" t="e">
        <f t="shared" si="44"/>
        <v>#DIV/0!</v>
      </c>
      <c r="S52" s="244">
        <f>('土地人口概況'!F140+'土地人口概況'!F141)/2</f>
        <v>0</v>
      </c>
      <c r="T52" s="57"/>
      <c r="U52" s="248"/>
    </row>
    <row r="53" spans="2:21" s="54" customFormat="1" ht="24" customHeight="1" hidden="1" thickBot="1">
      <c r="B53" s="55" t="s">
        <v>370</v>
      </c>
      <c r="C53" s="244"/>
      <c r="D53" s="244"/>
      <c r="E53" s="245" t="e">
        <f>D53/C53*100</f>
        <v>#DIV/0!</v>
      </c>
      <c r="F53" s="245" t="e">
        <f t="shared" si="28"/>
        <v>#DIV/0!</v>
      </c>
      <c r="G53" s="244"/>
      <c r="H53" s="244"/>
      <c r="I53" s="245" t="e">
        <f t="shared" si="45"/>
        <v>#DIV/0!</v>
      </c>
      <c r="J53" s="246" t="e">
        <f t="shared" si="30"/>
        <v>#DIV/0!</v>
      </c>
      <c r="K53" s="244"/>
      <c r="L53" s="244"/>
      <c r="M53" s="245" t="e">
        <f t="shared" si="39"/>
        <v>#DIV/0!</v>
      </c>
      <c r="N53" s="246" t="e">
        <f t="shared" si="40"/>
        <v>#DIV/0!</v>
      </c>
      <c r="O53" s="244">
        <f t="shared" si="41"/>
        <v>0</v>
      </c>
      <c r="P53" s="244">
        <f t="shared" si="42"/>
        <v>0</v>
      </c>
      <c r="Q53" s="245" t="e">
        <f t="shared" si="43"/>
        <v>#DIV/0!</v>
      </c>
      <c r="R53" s="245" t="e">
        <f t="shared" si="44"/>
        <v>#DIV/0!</v>
      </c>
      <c r="S53" s="244">
        <f>('土地人口概況'!F141+'土地人口概況'!F142)/2</f>
        <v>0</v>
      </c>
      <c r="T53" s="57"/>
      <c r="U53" s="248"/>
    </row>
    <row r="54" spans="2:18" ht="24" customHeight="1" thickBot="1">
      <c r="B54" s="545" t="s">
        <v>376</v>
      </c>
      <c r="C54" s="571">
        <f>(C43-C42)/C42*100</f>
        <v>-25.39432176656151</v>
      </c>
      <c r="D54" s="570">
        <f>(D43-D42)/D42*100</f>
        <v>-26.622296173044923</v>
      </c>
      <c r="E54" s="59" t="s">
        <v>110</v>
      </c>
      <c r="F54" s="59" t="s">
        <v>111</v>
      </c>
      <c r="G54" s="570">
        <f>(G43-G42)/G42*100</f>
        <v>33.33333333333333</v>
      </c>
      <c r="H54" s="570">
        <f>(H43-H42)/H42*100</f>
        <v>100</v>
      </c>
      <c r="I54" s="59" t="s">
        <v>110</v>
      </c>
      <c r="J54" s="59" t="s">
        <v>111</v>
      </c>
      <c r="K54" s="570">
        <f>(K43-K42)/K42*100</f>
        <v>-41.17647058823529</v>
      </c>
      <c r="L54" s="570">
        <f>(L43-L42)/L42*100</f>
        <v>-48.10126582278481</v>
      </c>
      <c r="M54" s="59" t="s">
        <v>110</v>
      </c>
      <c r="N54" s="59" t="s">
        <v>111</v>
      </c>
      <c r="O54" s="570">
        <f>(O43-O42)/O42*100</f>
        <v>-16.28498727735369</v>
      </c>
      <c r="P54" s="570">
        <f>(P43-P42)/P42*100</f>
        <v>-13.259668508287293</v>
      </c>
      <c r="Q54" s="59" t="s">
        <v>351</v>
      </c>
      <c r="R54" s="59" t="s">
        <v>354</v>
      </c>
    </row>
    <row r="55" spans="2:18" ht="24" customHeight="1" thickBot="1">
      <c r="B55" s="602"/>
      <c r="C55" s="571"/>
      <c r="D55" s="570"/>
      <c r="E55" s="139">
        <f>E43-E42</f>
        <v>-1.5602803769482705</v>
      </c>
      <c r="F55" s="139">
        <f>F43-F42</f>
        <v>-34.9378573921955</v>
      </c>
      <c r="G55" s="570"/>
      <c r="H55" s="570"/>
      <c r="I55" s="139">
        <f>I43-I42</f>
        <v>33.33333333333334</v>
      </c>
      <c r="J55" s="139">
        <f>J43-J42</f>
        <v>0.21744071981943103</v>
      </c>
      <c r="K55" s="570"/>
      <c r="L55" s="570"/>
      <c r="M55" s="139">
        <f>M43-M42</f>
        <v>-11.722689075630257</v>
      </c>
      <c r="N55" s="139">
        <f>N43-N42</f>
        <v>-21.275804328046487</v>
      </c>
      <c r="O55" s="570"/>
      <c r="P55" s="570"/>
      <c r="Q55" s="139">
        <f>Q43-Q42</f>
        <v>3.328770195750863</v>
      </c>
      <c r="R55" s="139">
        <f>R43-R42</f>
        <v>-13.879493783968414</v>
      </c>
    </row>
    <row r="56" spans="2:18" ht="24" customHeight="1" thickBot="1">
      <c r="B56" s="603" t="s">
        <v>117</v>
      </c>
      <c r="C56" s="567">
        <f>(C43-C30)/C30*100</f>
        <v>-24.561403508771928</v>
      </c>
      <c r="D56" s="544">
        <f>(D43-D30)/D30*100</f>
        <v>-34.669396034121235</v>
      </c>
      <c r="E56" s="59" t="s">
        <v>110</v>
      </c>
      <c r="F56" s="59" t="s">
        <v>111</v>
      </c>
      <c r="G56" s="544">
        <f>(G43-G30)/G30*100</f>
        <v>-20</v>
      </c>
      <c r="H56" s="544">
        <f>(H43-H30)/H30*100</f>
        <v>-20</v>
      </c>
      <c r="I56" s="59" t="s">
        <v>351</v>
      </c>
      <c r="J56" s="59" t="s">
        <v>354</v>
      </c>
      <c r="K56" s="544">
        <f>(K43-K30)/K30*100</f>
        <v>-43.08943089430895</v>
      </c>
      <c r="L56" s="544">
        <f>(L43-L30)/L30*100</f>
        <v>-59.136212624584715</v>
      </c>
      <c r="M56" s="59" t="s">
        <v>351</v>
      </c>
      <c r="N56" s="59" t="s">
        <v>354</v>
      </c>
      <c r="O56" s="544">
        <f>(O43-O30)/O30*100</f>
        <v>-12.5</v>
      </c>
      <c r="P56" s="544">
        <f>(P43-P30)/P30*100</f>
        <v>-14.911651738268233</v>
      </c>
      <c r="Q56" s="60" t="s">
        <v>351</v>
      </c>
      <c r="R56" s="59" t="s">
        <v>354</v>
      </c>
    </row>
    <row r="57" spans="2:18" ht="24" customHeight="1" thickBot="1">
      <c r="B57" s="604"/>
      <c r="C57" s="567"/>
      <c r="D57" s="544"/>
      <c r="E57" s="139">
        <f>E43-E30</f>
        <v>-14.425327695560256</v>
      </c>
      <c r="F57" s="139">
        <f>F43-F30</f>
        <v>-32.98649057805295</v>
      </c>
      <c r="G57" s="544"/>
      <c r="H57" s="544"/>
      <c r="I57" s="263">
        <f>I43-I30</f>
        <v>0</v>
      </c>
      <c r="J57" s="262">
        <f>J43-J30</f>
        <v>-0.21350135932700887</v>
      </c>
      <c r="K57" s="544"/>
      <c r="L57" s="544"/>
      <c r="M57" s="139">
        <f>M43-M30</f>
        <v>-34.50058072009291</v>
      </c>
      <c r="N57" s="139">
        <f>N43-N30</f>
        <v>-22.844206135103338</v>
      </c>
      <c r="O57" s="544"/>
      <c r="P57" s="544"/>
      <c r="Q57" s="139">
        <f>Q43-Q30</f>
        <v>-2.705068389057743</v>
      </c>
      <c r="R57" s="139">
        <f>R43-R30</f>
        <v>-9.92878308362259</v>
      </c>
    </row>
    <row r="58" spans="2:18" ht="24" customHeight="1">
      <c r="B58" s="564" t="s">
        <v>139</v>
      </c>
      <c r="C58" s="581"/>
      <c r="D58" s="581"/>
      <c r="E58" s="581"/>
      <c r="F58" s="581"/>
      <c r="G58" s="61"/>
      <c r="H58" s="61"/>
      <c r="I58" s="62"/>
      <c r="J58" s="62"/>
      <c r="K58" s="23"/>
      <c r="L58" s="23"/>
      <c r="M58" s="63"/>
      <c r="N58" s="63"/>
      <c r="O58" s="64"/>
      <c r="P58" s="64"/>
      <c r="Q58" s="63"/>
      <c r="R58" s="63"/>
    </row>
    <row r="59" spans="2:18" ht="24" customHeight="1">
      <c r="B59" s="580" t="s">
        <v>141</v>
      </c>
      <c r="C59" s="541"/>
      <c r="D59" s="541"/>
      <c r="E59" s="541"/>
      <c r="F59" s="541"/>
      <c r="G59" s="541"/>
      <c r="H59" s="541"/>
      <c r="I59" s="541"/>
      <c r="J59" s="541"/>
      <c r="K59" s="23"/>
      <c r="L59" s="23"/>
      <c r="M59" s="63"/>
      <c r="N59" s="63"/>
      <c r="O59" s="64"/>
      <c r="P59" s="64"/>
      <c r="Q59" s="63"/>
      <c r="R59" s="63"/>
    </row>
    <row r="60" spans="2:13" ht="24.75" customHeight="1">
      <c r="B60" s="579" t="s">
        <v>575</v>
      </c>
      <c r="C60" s="579"/>
      <c r="D60" s="579"/>
      <c r="E60" s="579"/>
      <c r="F60" s="579"/>
      <c r="G60" s="579"/>
      <c r="H60" s="1"/>
      <c r="M60" s="1"/>
    </row>
    <row r="61" spans="2:18" ht="24.75" customHeight="1">
      <c r="B61" s="577"/>
      <c r="C61" s="578"/>
      <c r="D61" s="578"/>
      <c r="E61" s="578"/>
      <c r="F61" s="578"/>
      <c r="G61" s="578"/>
      <c r="H61" s="578"/>
      <c r="I61" s="578"/>
      <c r="J61" s="578"/>
      <c r="K61" s="65"/>
      <c r="L61" s="65"/>
      <c r="M61" s="582"/>
      <c r="N61" s="583"/>
      <c r="O61" s="583"/>
      <c r="P61" s="583"/>
      <c r="Q61" s="583"/>
      <c r="R61" s="583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</sheetData>
  <mergeCells count="50">
    <mergeCell ref="B2:B3"/>
    <mergeCell ref="B4:B5"/>
    <mergeCell ref="B54:B55"/>
    <mergeCell ref="B56:B57"/>
    <mergeCell ref="G4:G5"/>
    <mergeCell ref="H4:H5"/>
    <mergeCell ref="I4:I5"/>
    <mergeCell ref="J4:J5"/>
    <mergeCell ref="K56:K57"/>
    <mergeCell ref="K54:K55"/>
    <mergeCell ref="Q4:Q5"/>
    <mergeCell ref="R4:R5"/>
    <mergeCell ref="K4:K5"/>
    <mergeCell ref="L4:L5"/>
    <mergeCell ref="M4:M5"/>
    <mergeCell ref="N4:N5"/>
    <mergeCell ref="L54:L55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1:R61"/>
    <mergeCell ref="O56:O57"/>
    <mergeCell ref="P56:P57"/>
    <mergeCell ref="L56:L57"/>
    <mergeCell ref="C56:C57"/>
    <mergeCell ref="D56:D57"/>
    <mergeCell ref="B61:J61"/>
    <mergeCell ref="B60:G60"/>
    <mergeCell ref="G56:G57"/>
    <mergeCell ref="H56:H57"/>
    <mergeCell ref="B59:J59"/>
    <mergeCell ref="B58:F58"/>
    <mergeCell ref="B1:J1"/>
    <mergeCell ref="K1:R1"/>
    <mergeCell ref="D54:D55"/>
    <mergeCell ref="G54:G55"/>
    <mergeCell ref="H54:H55"/>
    <mergeCell ref="O54:O55"/>
    <mergeCell ref="P54:P55"/>
    <mergeCell ref="C54:C55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30"/>
  <sheetViews>
    <sheetView workbookViewId="0" topLeftCell="A1">
      <pane ySplit="82" topLeftCell="BM83" activePane="bottomLeft" state="frozen"/>
      <selection pane="topLeft" activeCell="A1" sqref="A1"/>
      <selection pane="bottomLeft" activeCell="K104" sqref="K104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17" t="s">
        <v>118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2:20" s="4" customFormat="1" ht="34.5" customHeight="1">
      <c r="B2" s="2" t="s">
        <v>11</v>
      </c>
      <c r="C2" s="68" t="s">
        <v>119</v>
      </c>
      <c r="D2" s="69" t="s">
        <v>120</v>
      </c>
      <c r="E2" s="618" t="s">
        <v>398</v>
      </c>
      <c r="F2" s="610" t="s">
        <v>121</v>
      </c>
      <c r="G2" s="611"/>
      <c r="H2" s="612"/>
      <c r="I2" s="610" t="s">
        <v>122</v>
      </c>
      <c r="J2" s="611"/>
      <c r="K2" s="611"/>
      <c r="L2" s="611"/>
      <c r="M2" s="70" t="s">
        <v>123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124</v>
      </c>
      <c r="C3" s="72" t="s">
        <v>125</v>
      </c>
      <c r="D3" s="73" t="s">
        <v>126</v>
      </c>
      <c r="E3" s="576"/>
      <c r="F3" s="5" t="s">
        <v>127</v>
      </c>
      <c r="G3" s="5" t="s">
        <v>128</v>
      </c>
      <c r="H3" s="5" t="s">
        <v>129</v>
      </c>
      <c r="I3" s="74" t="s">
        <v>130</v>
      </c>
      <c r="J3" s="5" t="s">
        <v>131</v>
      </c>
      <c r="K3" s="75" t="s">
        <v>397</v>
      </c>
      <c r="L3" s="76" t="s">
        <v>132</v>
      </c>
      <c r="M3" s="70" t="s">
        <v>133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134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135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135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135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135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 hidden="1">
      <c r="B83" s="12" t="s">
        <v>208</v>
      </c>
      <c r="C83" s="240">
        <f>SUM(C84:C95)</f>
        <v>71</v>
      </c>
      <c r="D83" s="241">
        <f>79/360</f>
        <v>0.21944444444444444</v>
      </c>
      <c r="E83" s="242">
        <f t="shared" si="19"/>
        <v>1.6572406243362285</v>
      </c>
      <c r="F83" s="240">
        <f aca="true" t="shared" si="20" ref="F83:L83">SUM(F84:F95)</f>
        <v>103</v>
      </c>
      <c r="G83" s="240">
        <f t="shared" si="20"/>
        <v>74</v>
      </c>
      <c r="H83" s="240">
        <f t="shared" si="20"/>
        <v>29</v>
      </c>
      <c r="I83" s="240">
        <f t="shared" si="20"/>
        <v>16</v>
      </c>
      <c r="J83" s="240">
        <f t="shared" si="20"/>
        <v>8</v>
      </c>
      <c r="K83" s="240">
        <f t="shared" si="20"/>
        <v>12</v>
      </c>
      <c r="L83" s="240">
        <f t="shared" si="20"/>
        <v>35</v>
      </c>
      <c r="M83" s="236">
        <f>M95</f>
        <v>428423</v>
      </c>
      <c r="N83" s="38"/>
    </row>
    <row r="84" spans="2:14" s="67" customFormat="1" ht="27" hidden="1">
      <c r="B84" s="16" t="s">
        <v>85</v>
      </c>
      <c r="C84" s="240">
        <v>3</v>
      </c>
      <c r="D84" s="241">
        <f aca="true" t="shared" si="21" ref="D84:D94">C84/30</f>
        <v>0.1</v>
      </c>
      <c r="E84" s="242">
        <f aca="true" t="shared" si="22" ref="E84:E94">C84/M84*10000</f>
        <v>0.07107135326963761</v>
      </c>
      <c r="F84" s="240">
        <v>10</v>
      </c>
      <c r="G84" s="240">
        <v>3</v>
      </c>
      <c r="H84" s="240">
        <v>7</v>
      </c>
      <c r="I84" s="240">
        <v>1</v>
      </c>
      <c r="J84" s="240">
        <v>1</v>
      </c>
      <c r="K84" s="240">
        <v>0</v>
      </c>
      <c r="L84" s="240">
        <v>1</v>
      </c>
      <c r="M84" s="240">
        <v>422111</v>
      </c>
      <c r="N84" s="38"/>
    </row>
    <row r="85" spans="2:14" s="67" customFormat="1" ht="27" hidden="1">
      <c r="B85" s="16" t="s">
        <v>135</v>
      </c>
      <c r="C85" s="240">
        <v>6</v>
      </c>
      <c r="D85" s="241">
        <f t="shared" si="21"/>
        <v>0.2</v>
      </c>
      <c r="E85" s="242">
        <f t="shared" si="22"/>
        <v>0.14200208743068524</v>
      </c>
      <c r="F85" s="240">
        <v>13</v>
      </c>
      <c r="G85" s="240">
        <v>6</v>
      </c>
      <c r="H85" s="240">
        <v>7</v>
      </c>
      <c r="I85" s="240">
        <v>2</v>
      </c>
      <c r="J85" s="240">
        <v>0</v>
      </c>
      <c r="K85" s="240">
        <v>0</v>
      </c>
      <c r="L85" s="240">
        <v>4</v>
      </c>
      <c r="M85" s="240">
        <v>422529</v>
      </c>
      <c r="N85" s="38"/>
    </row>
    <row r="86" spans="2:14" s="67" customFormat="1" ht="27" hidden="1">
      <c r="B86" s="16" t="s">
        <v>87</v>
      </c>
      <c r="C86" s="240">
        <v>5</v>
      </c>
      <c r="D86" s="241">
        <f t="shared" si="21"/>
        <v>0.16666666666666666</v>
      </c>
      <c r="E86" s="242">
        <f t="shared" si="22"/>
        <v>0.11823265822485488</v>
      </c>
      <c r="F86" s="240">
        <v>5</v>
      </c>
      <c r="G86" s="240">
        <v>5</v>
      </c>
      <c r="H86" s="240">
        <v>0</v>
      </c>
      <c r="I86" s="240">
        <v>1</v>
      </c>
      <c r="J86" s="240">
        <v>0</v>
      </c>
      <c r="K86" s="240">
        <v>0</v>
      </c>
      <c r="L86" s="240">
        <v>4</v>
      </c>
      <c r="M86" s="240">
        <v>422895</v>
      </c>
      <c r="N86" s="38"/>
    </row>
    <row r="87" spans="2:14" s="67" customFormat="1" ht="27" hidden="1">
      <c r="B87" s="16" t="s">
        <v>76</v>
      </c>
      <c r="C87" s="240">
        <v>7</v>
      </c>
      <c r="D87" s="241">
        <f t="shared" si="21"/>
        <v>0.23333333333333334</v>
      </c>
      <c r="E87" s="242">
        <f t="shared" si="22"/>
        <v>0.16550106629972716</v>
      </c>
      <c r="F87" s="240">
        <v>11</v>
      </c>
      <c r="G87" s="240">
        <v>7</v>
      </c>
      <c r="H87" s="240">
        <v>4</v>
      </c>
      <c r="I87" s="240">
        <v>2</v>
      </c>
      <c r="J87" s="240">
        <v>1</v>
      </c>
      <c r="K87" s="240">
        <v>1</v>
      </c>
      <c r="L87" s="240">
        <v>3</v>
      </c>
      <c r="M87" s="240">
        <v>422958</v>
      </c>
      <c r="N87" s="38"/>
    </row>
    <row r="88" spans="2:14" s="67" customFormat="1" ht="27" hidden="1">
      <c r="B88" s="16" t="s">
        <v>393</v>
      </c>
      <c r="C88" s="240">
        <v>4</v>
      </c>
      <c r="D88" s="241">
        <f t="shared" si="21"/>
        <v>0.13333333333333333</v>
      </c>
      <c r="E88" s="242">
        <f t="shared" si="22"/>
        <v>0.094549906986529</v>
      </c>
      <c r="F88" s="240">
        <v>7</v>
      </c>
      <c r="G88" s="240">
        <v>5</v>
      </c>
      <c r="H88" s="240">
        <v>2</v>
      </c>
      <c r="I88" s="240">
        <v>0</v>
      </c>
      <c r="J88" s="240">
        <v>1</v>
      </c>
      <c r="K88" s="240">
        <v>1</v>
      </c>
      <c r="L88" s="240">
        <v>2</v>
      </c>
      <c r="M88" s="240">
        <v>423057</v>
      </c>
      <c r="N88" s="38"/>
    </row>
    <row r="89" spans="2:14" s="67" customFormat="1" ht="27" hidden="1">
      <c r="B89" s="16" t="s">
        <v>96</v>
      </c>
      <c r="C89" s="240">
        <v>9</v>
      </c>
      <c r="D89" s="241">
        <f t="shared" si="21"/>
        <v>0.3</v>
      </c>
      <c r="E89" s="242">
        <f t="shared" si="22"/>
        <v>0.2126990804309756</v>
      </c>
      <c r="F89" s="240">
        <v>13</v>
      </c>
      <c r="G89" s="240">
        <v>11</v>
      </c>
      <c r="H89" s="240">
        <v>2</v>
      </c>
      <c r="I89" s="240">
        <v>1</v>
      </c>
      <c r="J89" s="240">
        <v>3</v>
      </c>
      <c r="K89" s="240">
        <v>0</v>
      </c>
      <c r="L89" s="240">
        <v>5</v>
      </c>
      <c r="M89" s="240">
        <v>423133</v>
      </c>
      <c r="N89" s="38"/>
    </row>
    <row r="90" spans="2:14" s="67" customFormat="1" ht="27" hidden="1">
      <c r="B90" s="16" t="s">
        <v>97</v>
      </c>
      <c r="C90" s="240">
        <v>8</v>
      </c>
      <c r="D90" s="241">
        <f t="shared" si="21"/>
        <v>0.26666666666666666</v>
      </c>
      <c r="E90" s="242">
        <f>C90/M90*10000</f>
        <v>0.188743792098713</v>
      </c>
      <c r="F90" s="240">
        <v>12</v>
      </c>
      <c r="G90" s="240">
        <v>8</v>
      </c>
      <c r="H90" s="240">
        <v>4</v>
      </c>
      <c r="I90" s="240">
        <v>0</v>
      </c>
      <c r="J90" s="240">
        <v>0</v>
      </c>
      <c r="K90" s="240">
        <v>2</v>
      </c>
      <c r="L90" s="240">
        <v>6</v>
      </c>
      <c r="M90" s="240">
        <v>423855</v>
      </c>
      <c r="N90" s="38"/>
    </row>
    <row r="91" spans="2:14" s="67" customFormat="1" ht="27" hidden="1">
      <c r="B91" s="16" t="s">
        <v>250</v>
      </c>
      <c r="C91" s="240">
        <v>3</v>
      </c>
      <c r="D91" s="241">
        <f t="shared" si="21"/>
        <v>0.1</v>
      </c>
      <c r="E91" s="242">
        <f>C91/M91*10000</f>
        <v>0.07069452659410266</v>
      </c>
      <c r="F91" s="240">
        <v>3</v>
      </c>
      <c r="G91" s="240">
        <v>3</v>
      </c>
      <c r="H91" s="240">
        <v>0</v>
      </c>
      <c r="I91" s="240">
        <v>2</v>
      </c>
      <c r="J91" s="240">
        <v>0</v>
      </c>
      <c r="K91" s="240">
        <v>0</v>
      </c>
      <c r="L91" s="240">
        <v>1</v>
      </c>
      <c r="M91" s="240">
        <v>424361</v>
      </c>
      <c r="N91" s="38"/>
    </row>
    <row r="92" spans="2:14" s="67" customFormat="1" ht="27" hidden="1">
      <c r="B92" s="16" t="s">
        <v>256</v>
      </c>
      <c r="C92" s="240">
        <v>5</v>
      </c>
      <c r="D92" s="241">
        <f t="shared" si="21"/>
        <v>0.16666666666666666</v>
      </c>
      <c r="E92" s="242">
        <f>C92/M92*10000</f>
        <v>0.11767419310805786</v>
      </c>
      <c r="F92" s="240">
        <v>5</v>
      </c>
      <c r="G92" s="240">
        <v>5</v>
      </c>
      <c r="H92" s="240">
        <v>0</v>
      </c>
      <c r="I92" s="240">
        <v>1</v>
      </c>
      <c r="J92" s="240">
        <v>1</v>
      </c>
      <c r="K92" s="240">
        <v>1</v>
      </c>
      <c r="L92" s="240">
        <v>2</v>
      </c>
      <c r="M92" s="240">
        <v>424902</v>
      </c>
      <c r="N92" s="38"/>
    </row>
    <row r="93" spans="2:14" s="67" customFormat="1" ht="27" hidden="1">
      <c r="B93" s="16" t="s">
        <v>257</v>
      </c>
      <c r="C93" s="240">
        <v>6</v>
      </c>
      <c r="D93" s="241">
        <f t="shared" si="21"/>
        <v>0.2</v>
      </c>
      <c r="E93" s="242">
        <f t="shared" si="22"/>
        <v>0.14106925795219163</v>
      </c>
      <c r="F93" s="240">
        <v>7</v>
      </c>
      <c r="G93" s="240">
        <v>6</v>
      </c>
      <c r="H93" s="240">
        <v>1</v>
      </c>
      <c r="I93" s="240">
        <v>2</v>
      </c>
      <c r="J93" s="240">
        <v>0</v>
      </c>
      <c r="K93" s="240">
        <v>2</v>
      </c>
      <c r="L93" s="240">
        <v>2</v>
      </c>
      <c r="M93" s="240">
        <v>425323</v>
      </c>
      <c r="N93" s="38"/>
    </row>
    <row r="94" spans="2:14" s="67" customFormat="1" ht="27" hidden="1">
      <c r="B94" s="16" t="s">
        <v>82</v>
      </c>
      <c r="C94" s="240">
        <v>5</v>
      </c>
      <c r="D94" s="241">
        <f t="shared" si="21"/>
        <v>0.16666666666666666</v>
      </c>
      <c r="E94" s="242">
        <f t="shared" si="22"/>
        <v>0.11735711770918905</v>
      </c>
      <c r="F94" s="240">
        <v>6</v>
      </c>
      <c r="G94" s="240">
        <v>5</v>
      </c>
      <c r="H94" s="240">
        <v>1</v>
      </c>
      <c r="I94" s="240">
        <v>1</v>
      </c>
      <c r="J94" s="240">
        <v>1</v>
      </c>
      <c r="K94" s="240">
        <v>2</v>
      </c>
      <c r="L94" s="240">
        <v>1</v>
      </c>
      <c r="M94" s="240">
        <v>426050</v>
      </c>
      <c r="N94" s="38"/>
    </row>
    <row r="95" spans="2:14" s="67" customFormat="1" ht="27" hidden="1">
      <c r="B95" s="16" t="s">
        <v>83</v>
      </c>
      <c r="C95" s="240">
        <v>10</v>
      </c>
      <c r="D95" s="241">
        <f>C95/30</f>
        <v>0.3333333333333333</v>
      </c>
      <c r="E95" s="242">
        <f aca="true" t="shared" si="23" ref="E95:E102">C95/M95*10000</f>
        <v>0.23341417244172233</v>
      </c>
      <c r="F95" s="240">
        <v>11</v>
      </c>
      <c r="G95" s="240">
        <v>10</v>
      </c>
      <c r="H95" s="240">
        <v>1</v>
      </c>
      <c r="I95" s="240">
        <v>3</v>
      </c>
      <c r="J95" s="240">
        <v>0</v>
      </c>
      <c r="K95" s="240">
        <v>3</v>
      </c>
      <c r="L95" s="240">
        <v>4</v>
      </c>
      <c r="M95" s="240">
        <v>428423</v>
      </c>
      <c r="N95" s="38"/>
    </row>
    <row r="96" spans="2:14" s="67" customFormat="1" ht="27" customHeight="1">
      <c r="B96" s="12" t="s">
        <v>359</v>
      </c>
      <c r="C96" s="240">
        <f>SUM(C97:C108)</f>
        <v>56</v>
      </c>
      <c r="D96" s="243">
        <f>C96/360</f>
        <v>0.15555555555555556</v>
      </c>
      <c r="E96" s="242">
        <f t="shared" si="23"/>
        <v>1.2951300796273726</v>
      </c>
      <c r="F96" s="240">
        <f>SUM(F97:F108)</f>
        <v>80</v>
      </c>
      <c r="G96" s="240">
        <f aca="true" t="shared" si="24" ref="G96:L96">SUM(G97:G108)</f>
        <v>56</v>
      </c>
      <c r="H96" s="240">
        <f t="shared" si="24"/>
        <v>24</v>
      </c>
      <c r="I96" s="240">
        <f t="shared" si="24"/>
        <v>10</v>
      </c>
      <c r="J96" s="240">
        <f t="shared" si="24"/>
        <v>2</v>
      </c>
      <c r="K96" s="240">
        <f t="shared" si="24"/>
        <v>5</v>
      </c>
      <c r="L96" s="240">
        <f t="shared" si="24"/>
        <v>39</v>
      </c>
      <c r="M96" s="240">
        <f>M108</f>
        <v>432389</v>
      </c>
      <c r="N96" s="38"/>
    </row>
    <row r="97" spans="2:14" s="67" customFormat="1" ht="27" hidden="1">
      <c r="B97" s="16" t="s">
        <v>85</v>
      </c>
      <c r="C97" s="240">
        <v>5</v>
      </c>
      <c r="D97" s="241">
        <f aca="true" t="shared" si="25" ref="D97:D108">C97/30</f>
        <v>0.16666666666666666</v>
      </c>
      <c r="E97" s="242">
        <f t="shared" si="23"/>
        <v>0.11678477500245249</v>
      </c>
      <c r="F97" s="240">
        <v>5</v>
      </c>
      <c r="G97" s="240">
        <v>5</v>
      </c>
      <c r="H97" s="240">
        <v>0</v>
      </c>
      <c r="I97" s="240">
        <v>1</v>
      </c>
      <c r="J97" s="240">
        <v>1</v>
      </c>
      <c r="K97" s="240">
        <v>0</v>
      </c>
      <c r="L97" s="240">
        <v>3</v>
      </c>
      <c r="M97" s="240">
        <v>428138</v>
      </c>
      <c r="N97" s="38"/>
    </row>
    <row r="98" spans="2:14" s="67" customFormat="1" ht="28.5">
      <c r="B98" s="16" t="s">
        <v>135</v>
      </c>
      <c r="C98" s="240">
        <v>3</v>
      </c>
      <c r="D98" s="241">
        <f t="shared" si="25"/>
        <v>0.1</v>
      </c>
      <c r="E98" s="242">
        <f t="shared" si="23"/>
        <v>0.07007528421367355</v>
      </c>
      <c r="F98" s="240">
        <v>3</v>
      </c>
      <c r="G98" s="240">
        <v>3</v>
      </c>
      <c r="H98" s="240">
        <v>0</v>
      </c>
      <c r="I98" s="240">
        <v>2</v>
      </c>
      <c r="J98" s="240">
        <v>0</v>
      </c>
      <c r="K98" s="240">
        <v>0</v>
      </c>
      <c r="L98" s="240">
        <v>1</v>
      </c>
      <c r="M98" s="240">
        <v>428111</v>
      </c>
      <c r="N98" s="38"/>
    </row>
    <row r="99" spans="2:14" s="67" customFormat="1" ht="28.5">
      <c r="B99" s="16" t="s">
        <v>87</v>
      </c>
      <c r="C99" s="240">
        <v>9</v>
      </c>
      <c r="D99" s="241">
        <f t="shared" si="25"/>
        <v>0.3</v>
      </c>
      <c r="E99" s="242">
        <f t="shared" si="23"/>
        <v>0.21036491300242155</v>
      </c>
      <c r="F99" s="240">
        <v>14</v>
      </c>
      <c r="G99" s="240">
        <v>9</v>
      </c>
      <c r="H99" s="240">
        <v>5</v>
      </c>
      <c r="I99" s="240">
        <v>1</v>
      </c>
      <c r="J99" s="240">
        <v>0</v>
      </c>
      <c r="K99" s="240">
        <v>1</v>
      </c>
      <c r="L99" s="240">
        <v>7</v>
      </c>
      <c r="M99" s="240">
        <v>427828</v>
      </c>
      <c r="N99" s="38"/>
    </row>
    <row r="100" spans="2:14" s="67" customFormat="1" ht="28.5">
      <c r="B100" s="16" t="s">
        <v>76</v>
      </c>
      <c r="C100" s="240">
        <v>2</v>
      </c>
      <c r="D100" s="241">
        <f t="shared" si="25"/>
        <v>0.06666666666666667</v>
      </c>
      <c r="E100" s="242">
        <f t="shared" si="23"/>
        <v>0.046745573194218515</v>
      </c>
      <c r="F100" s="240">
        <v>3</v>
      </c>
      <c r="G100" s="240">
        <v>2</v>
      </c>
      <c r="H100" s="240">
        <v>1</v>
      </c>
      <c r="I100" s="240">
        <v>1</v>
      </c>
      <c r="J100" s="240">
        <v>0</v>
      </c>
      <c r="K100" s="240">
        <v>0</v>
      </c>
      <c r="L100" s="240">
        <v>1</v>
      </c>
      <c r="M100" s="240">
        <v>427848</v>
      </c>
      <c r="N100" s="38"/>
    </row>
    <row r="101" spans="2:14" s="67" customFormat="1" ht="28.5">
      <c r="B101" s="16" t="s">
        <v>393</v>
      </c>
      <c r="C101" s="240">
        <v>5</v>
      </c>
      <c r="D101" s="241">
        <f t="shared" si="25"/>
        <v>0.16666666666666666</v>
      </c>
      <c r="E101" s="242">
        <f t="shared" si="23"/>
        <v>0.11676895627236125</v>
      </c>
      <c r="F101" s="240">
        <v>10</v>
      </c>
      <c r="G101" s="240">
        <v>5</v>
      </c>
      <c r="H101" s="240">
        <v>5</v>
      </c>
      <c r="I101" s="240">
        <v>0</v>
      </c>
      <c r="J101" s="240">
        <v>0</v>
      </c>
      <c r="K101" s="240">
        <v>1</v>
      </c>
      <c r="L101" s="240">
        <v>4</v>
      </c>
      <c r="M101" s="240">
        <v>428196</v>
      </c>
      <c r="N101" s="38"/>
    </row>
    <row r="102" spans="2:14" s="67" customFormat="1" ht="28.5">
      <c r="B102" s="16" t="s">
        <v>96</v>
      </c>
      <c r="C102" s="240">
        <v>4</v>
      </c>
      <c r="D102" s="241">
        <f t="shared" si="25"/>
        <v>0.13333333333333333</v>
      </c>
      <c r="E102" s="242">
        <f t="shared" si="23"/>
        <v>0.09331796697477149</v>
      </c>
      <c r="F102" s="240">
        <f aca="true" t="shared" si="26" ref="F102:F121">G102+H102</f>
        <v>5</v>
      </c>
      <c r="G102" s="240">
        <v>4</v>
      </c>
      <c r="H102" s="240">
        <v>1</v>
      </c>
      <c r="I102" s="240">
        <v>1</v>
      </c>
      <c r="J102" s="240">
        <v>0</v>
      </c>
      <c r="K102" s="240">
        <v>1</v>
      </c>
      <c r="L102" s="240">
        <v>2</v>
      </c>
      <c r="M102" s="240">
        <v>428642</v>
      </c>
      <c r="N102" s="38"/>
    </row>
    <row r="103" spans="2:14" s="67" customFormat="1" ht="28.5">
      <c r="B103" s="16" t="s">
        <v>97</v>
      </c>
      <c r="C103" s="240">
        <v>8</v>
      </c>
      <c r="D103" s="241">
        <f t="shared" si="25"/>
        <v>0.26666666666666666</v>
      </c>
      <c r="E103" s="242">
        <f aca="true" t="shared" si="27" ref="E103:E121">C103/M103*10000</f>
        <v>0.18630387092867823</v>
      </c>
      <c r="F103" s="240">
        <f t="shared" si="26"/>
        <v>11</v>
      </c>
      <c r="G103" s="240">
        <v>8</v>
      </c>
      <c r="H103" s="240">
        <v>3</v>
      </c>
      <c r="I103" s="240">
        <v>1</v>
      </c>
      <c r="J103" s="240">
        <v>0</v>
      </c>
      <c r="K103" s="240">
        <v>0</v>
      </c>
      <c r="L103" s="240">
        <v>7</v>
      </c>
      <c r="M103" s="240">
        <v>429406</v>
      </c>
      <c r="N103" s="38"/>
    </row>
    <row r="104" spans="2:14" s="67" customFormat="1" ht="28.5">
      <c r="B104" s="16" t="s">
        <v>250</v>
      </c>
      <c r="C104" s="240">
        <v>3</v>
      </c>
      <c r="D104" s="241">
        <f t="shared" si="25"/>
        <v>0.1</v>
      </c>
      <c r="E104" s="242">
        <f t="shared" si="27"/>
        <v>0.06976549491642094</v>
      </c>
      <c r="F104" s="240">
        <f t="shared" si="26"/>
        <v>6</v>
      </c>
      <c r="G104" s="240">
        <v>3</v>
      </c>
      <c r="H104" s="240">
        <v>3</v>
      </c>
      <c r="I104" s="240">
        <v>1</v>
      </c>
      <c r="J104" s="240">
        <v>0</v>
      </c>
      <c r="K104" s="240">
        <v>0</v>
      </c>
      <c r="L104" s="240">
        <v>2</v>
      </c>
      <c r="M104" s="240">
        <v>430012</v>
      </c>
      <c r="N104" s="38"/>
    </row>
    <row r="105" spans="2:14" s="67" customFormat="1" ht="28.5">
      <c r="B105" s="16" t="s">
        <v>256</v>
      </c>
      <c r="C105" s="240">
        <v>6</v>
      </c>
      <c r="D105" s="241">
        <f t="shared" si="25"/>
        <v>0.2</v>
      </c>
      <c r="E105" s="242">
        <f t="shared" si="27"/>
        <v>0.13914301815120672</v>
      </c>
      <c r="F105" s="240">
        <f t="shared" si="26"/>
        <v>7</v>
      </c>
      <c r="G105" s="240">
        <v>6</v>
      </c>
      <c r="H105" s="240">
        <v>1</v>
      </c>
      <c r="I105" s="240">
        <v>0</v>
      </c>
      <c r="J105" s="240">
        <v>1</v>
      </c>
      <c r="K105" s="240">
        <v>0</v>
      </c>
      <c r="L105" s="240">
        <v>5</v>
      </c>
      <c r="M105" s="240">
        <v>431211</v>
      </c>
      <c r="N105" s="38"/>
    </row>
    <row r="106" spans="2:14" s="67" customFormat="1" ht="28.5">
      <c r="B106" s="16" t="s">
        <v>257</v>
      </c>
      <c r="C106" s="240">
        <v>5</v>
      </c>
      <c r="D106" s="241">
        <f t="shared" si="25"/>
        <v>0.16666666666666666</v>
      </c>
      <c r="E106" s="242">
        <f t="shared" si="27"/>
        <v>0.11587297540943715</v>
      </c>
      <c r="F106" s="240">
        <f t="shared" si="26"/>
        <v>8</v>
      </c>
      <c r="G106" s="240">
        <v>5</v>
      </c>
      <c r="H106" s="240">
        <v>3</v>
      </c>
      <c r="I106" s="240">
        <v>2</v>
      </c>
      <c r="J106" s="240">
        <v>0</v>
      </c>
      <c r="K106" s="240">
        <v>0</v>
      </c>
      <c r="L106" s="240">
        <v>3</v>
      </c>
      <c r="M106" s="240">
        <v>431507</v>
      </c>
      <c r="N106" s="38"/>
    </row>
    <row r="107" spans="2:14" s="67" customFormat="1" ht="28.5">
      <c r="B107" s="16" t="s">
        <v>82</v>
      </c>
      <c r="C107" s="240">
        <v>4</v>
      </c>
      <c r="D107" s="241">
        <f t="shared" si="25"/>
        <v>0.13333333333333333</v>
      </c>
      <c r="E107" s="242">
        <f t="shared" si="27"/>
        <v>0.09257544899092761</v>
      </c>
      <c r="F107" s="240">
        <f t="shared" si="26"/>
        <v>5</v>
      </c>
      <c r="G107" s="240">
        <v>4</v>
      </c>
      <c r="H107" s="240">
        <v>1</v>
      </c>
      <c r="I107" s="240">
        <v>0</v>
      </c>
      <c r="J107" s="240">
        <v>0</v>
      </c>
      <c r="K107" s="240">
        <v>1</v>
      </c>
      <c r="L107" s="240">
        <v>3</v>
      </c>
      <c r="M107" s="240">
        <v>432080</v>
      </c>
      <c r="N107" s="38"/>
    </row>
    <row r="108" spans="2:14" s="67" customFormat="1" ht="28.5">
      <c r="B108" s="16" t="s">
        <v>83</v>
      </c>
      <c r="C108" s="240">
        <v>2</v>
      </c>
      <c r="D108" s="241">
        <f t="shared" si="25"/>
        <v>0.06666666666666667</v>
      </c>
      <c r="E108" s="242">
        <f t="shared" si="27"/>
        <v>0.04625464570097759</v>
      </c>
      <c r="F108" s="240">
        <f t="shared" si="26"/>
        <v>3</v>
      </c>
      <c r="G108" s="240">
        <v>2</v>
      </c>
      <c r="H108" s="240">
        <v>1</v>
      </c>
      <c r="I108" s="240">
        <v>0</v>
      </c>
      <c r="J108" s="240">
        <v>0</v>
      </c>
      <c r="K108" s="240">
        <v>1</v>
      </c>
      <c r="L108" s="240">
        <v>1</v>
      </c>
      <c r="M108" s="240">
        <v>432389</v>
      </c>
      <c r="N108" s="38"/>
    </row>
    <row r="109" spans="2:14" s="67" customFormat="1" ht="27" customHeight="1">
      <c r="B109" s="12" t="s">
        <v>561</v>
      </c>
      <c r="C109" s="240">
        <f>SUM(C110:C121)</f>
        <v>12</v>
      </c>
      <c r="D109" s="243">
        <f>C109/60</f>
        <v>0.2</v>
      </c>
      <c r="E109" s="242">
        <f t="shared" si="27"/>
        <v>0.27666917974504934</v>
      </c>
      <c r="F109" s="240">
        <f>SUM(F110:F121)</f>
        <v>16</v>
      </c>
      <c r="G109" s="240">
        <f aca="true" t="shared" si="28" ref="G109:L109">SUM(G110:G121)</f>
        <v>12</v>
      </c>
      <c r="H109" s="240">
        <f t="shared" si="28"/>
        <v>4</v>
      </c>
      <c r="I109" s="240">
        <f t="shared" si="28"/>
        <v>4</v>
      </c>
      <c r="J109" s="240">
        <f t="shared" si="28"/>
        <v>0</v>
      </c>
      <c r="K109" s="240">
        <f t="shared" si="28"/>
        <v>4</v>
      </c>
      <c r="L109" s="240">
        <f t="shared" si="28"/>
        <v>4</v>
      </c>
      <c r="M109" s="240">
        <f>M111</f>
        <v>433731</v>
      </c>
      <c r="N109" s="38"/>
    </row>
    <row r="110" spans="2:14" s="67" customFormat="1" ht="27" customHeight="1">
      <c r="B110" s="16" t="s">
        <v>85</v>
      </c>
      <c r="C110" s="240">
        <v>7</v>
      </c>
      <c r="D110" s="243">
        <f aca="true" t="shared" si="29" ref="D110:D121">C110/30</f>
        <v>0.23333333333333334</v>
      </c>
      <c r="E110" s="242">
        <f t="shared" si="27"/>
        <v>0.16153373978299096</v>
      </c>
      <c r="F110" s="240">
        <f t="shared" si="26"/>
        <v>10</v>
      </c>
      <c r="G110" s="240">
        <v>7</v>
      </c>
      <c r="H110" s="240">
        <v>3</v>
      </c>
      <c r="I110" s="240">
        <v>2</v>
      </c>
      <c r="J110" s="240">
        <v>0</v>
      </c>
      <c r="K110" s="240">
        <v>3</v>
      </c>
      <c r="L110" s="240">
        <v>2</v>
      </c>
      <c r="M110" s="240">
        <v>433346</v>
      </c>
      <c r="N110" s="38"/>
    </row>
    <row r="111" spans="2:14" s="67" customFormat="1" ht="27" customHeight="1" thickBot="1">
      <c r="B111" s="16" t="s">
        <v>135</v>
      </c>
      <c r="C111" s="240">
        <v>5</v>
      </c>
      <c r="D111" s="243">
        <f t="shared" si="29"/>
        <v>0.16666666666666666</v>
      </c>
      <c r="E111" s="242">
        <f t="shared" si="27"/>
        <v>0.11527882489377056</v>
      </c>
      <c r="F111" s="240">
        <f t="shared" si="26"/>
        <v>6</v>
      </c>
      <c r="G111" s="240">
        <v>5</v>
      </c>
      <c r="H111" s="240">
        <v>1</v>
      </c>
      <c r="I111" s="240">
        <v>2</v>
      </c>
      <c r="J111" s="240">
        <v>0</v>
      </c>
      <c r="K111" s="240">
        <v>1</v>
      </c>
      <c r="L111" s="240">
        <v>2</v>
      </c>
      <c r="M111" s="240">
        <v>433731</v>
      </c>
      <c r="N111" s="38"/>
    </row>
    <row r="112" spans="2:14" s="67" customFormat="1" ht="27" customHeight="1" hidden="1" thickBot="1">
      <c r="B112" s="16" t="s">
        <v>87</v>
      </c>
      <c r="C112" s="240">
        <f>I112+J112+K112+L112</f>
        <v>0</v>
      </c>
      <c r="D112" s="243">
        <f t="shared" si="29"/>
        <v>0</v>
      </c>
      <c r="E112" s="242" t="e">
        <f t="shared" si="27"/>
        <v>#DIV/0!</v>
      </c>
      <c r="F112" s="240">
        <f t="shared" si="26"/>
        <v>0</v>
      </c>
      <c r="G112" s="240"/>
      <c r="H112" s="240"/>
      <c r="I112" s="240"/>
      <c r="J112" s="240"/>
      <c r="K112" s="240"/>
      <c r="L112" s="240"/>
      <c r="M112" s="240"/>
      <c r="N112" s="38"/>
    </row>
    <row r="113" spans="2:14" s="67" customFormat="1" ht="27" customHeight="1" hidden="1">
      <c r="B113" s="16" t="s">
        <v>76</v>
      </c>
      <c r="C113" s="240">
        <f aca="true" t="shared" si="30" ref="C113:C121">I113+J113+K113+L113</f>
        <v>0</v>
      </c>
      <c r="D113" s="243">
        <f t="shared" si="29"/>
        <v>0</v>
      </c>
      <c r="E113" s="242" t="e">
        <f t="shared" si="27"/>
        <v>#DIV/0!</v>
      </c>
      <c r="F113" s="240">
        <f t="shared" si="26"/>
        <v>0</v>
      </c>
      <c r="G113" s="240"/>
      <c r="H113" s="240"/>
      <c r="I113" s="240"/>
      <c r="J113" s="240"/>
      <c r="K113" s="240"/>
      <c r="L113" s="240"/>
      <c r="M113" s="240"/>
      <c r="N113" s="38"/>
    </row>
    <row r="114" spans="2:14" s="67" customFormat="1" ht="27" customHeight="1" hidden="1">
      <c r="B114" s="16" t="s">
        <v>393</v>
      </c>
      <c r="C114" s="240">
        <f t="shared" si="30"/>
        <v>0</v>
      </c>
      <c r="D114" s="243">
        <f t="shared" si="29"/>
        <v>0</v>
      </c>
      <c r="E114" s="242" t="e">
        <f t="shared" si="27"/>
        <v>#DIV/0!</v>
      </c>
      <c r="F114" s="240">
        <f t="shared" si="26"/>
        <v>0</v>
      </c>
      <c r="G114" s="240"/>
      <c r="H114" s="240"/>
      <c r="I114" s="240"/>
      <c r="J114" s="240"/>
      <c r="K114" s="240"/>
      <c r="L114" s="240"/>
      <c r="M114" s="240"/>
      <c r="N114" s="38"/>
    </row>
    <row r="115" spans="2:14" s="67" customFormat="1" ht="27" customHeight="1" hidden="1">
      <c r="B115" s="16" t="s">
        <v>96</v>
      </c>
      <c r="C115" s="240">
        <f t="shared" si="30"/>
        <v>0</v>
      </c>
      <c r="D115" s="243">
        <f t="shared" si="29"/>
        <v>0</v>
      </c>
      <c r="E115" s="242" t="e">
        <f t="shared" si="27"/>
        <v>#DIV/0!</v>
      </c>
      <c r="F115" s="240">
        <f t="shared" si="26"/>
        <v>0</v>
      </c>
      <c r="G115" s="240"/>
      <c r="H115" s="240"/>
      <c r="I115" s="240"/>
      <c r="J115" s="240"/>
      <c r="K115" s="240"/>
      <c r="L115" s="240"/>
      <c r="M115" s="240"/>
      <c r="N115" s="38"/>
    </row>
    <row r="116" spans="2:14" s="67" customFormat="1" ht="27" customHeight="1" hidden="1">
      <c r="B116" s="16" t="s">
        <v>97</v>
      </c>
      <c r="C116" s="240">
        <f t="shared" si="30"/>
        <v>0</v>
      </c>
      <c r="D116" s="243">
        <f t="shared" si="29"/>
        <v>0</v>
      </c>
      <c r="E116" s="242" t="e">
        <f t="shared" si="27"/>
        <v>#DIV/0!</v>
      </c>
      <c r="F116" s="240">
        <f t="shared" si="26"/>
        <v>0</v>
      </c>
      <c r="G116" s="240"/>
      <c r="H116" s="240"/>
      <c r="I116" s="240"/>
      <c r="J116" s="240"/>
      <c r="K116" s="240"/>
      <c r="L116" s="240"/>
      <c r="M116" s="240"/>
      <c r="N116" s="38"/>
    </row>
    <row r="117" spans="2:14" s="67" customFormat="1" ht="27" customHeight="1" hidden="1">
      <c r="B117" s="16" t="s">
        <v>250</v>
      </c>
      <c r="C117" s="240">
        <f t="shared" si="30"/>
        <v>0</v>
      </c>
      <c r="D117" s="243">
        <f t="shared" si="29"/>
        <v>0</v>
      </c>
      <c r="E117" s="242" t="e">
        <f t="shared" si="27"/>
        <v>#DIV/0!</v>
      </c>
      <c r="F117" s="240">
        <f t="shared" si="26"/>
        <v>0</v>
      </c>
      <c r="G117" s="240"/>
      <c r="H117" s="240"/>
      <c r="I117" s="240"/>
      <c r="J117" s="240"/>
      <c r="K117" s="240"/>
      <c r="L117" s="240"/>
      <c r="M117" s="240"/>
      <c r="N117" s="38"/>
    </row>
    <row r="118" spans="2:14" s="67" customFormat="1" ht="27" customHeight="1" hidden="1">
      <c r="B118" s="16" t="s">
        <v>256</v>
      </c>
      <c r="C118" s="240">
        <f t="shared" si="30"/>
        <v>0</v>
      </c>
      <c r="D118" s="243">
        <f t="shared" si="29"/>
        <v>0</v>
      </c>
      <c r="E118" s="242" t="e">
        <f t="shared" si="27"/>
        <v>#DIV/0!</v>
      </c>
      <c r="F118" s="240">
        <f t="shared" si="26"/>
        <v>0</v>
      </c>
      <c r="G118" s="240"/>
      <c r="H118" s="240"/>
      <c r="I118" s="240"/>
      <c r="J118" s="240"/>
      <c r="K118" s="240"/>
      <c r="L118" s="240"/>
      <c r="M118" s="240"/>
      <c r="N118" s="38"/>
    </row>
    <row r="119" spans="2:14" s="67" customFormat="1" ht="27" customHeight="1" hidden="1">
      <c r="B119" s="16" t="s">
        <v>257</v>
      </c>
      <c r="C119" s="240">
        <f t="shared" si="30"/>
        <v>0</v>
      </c>
      <c r="D119" s="243">
        <f t="shared" si="29"/>
        <v>0</v>
      </c>
      <c r="E119" s="242" t="e">
        <f t="shared" si="27"/>
        <v>#DIV/0!</v>
      </c>
      <c r="F119" s="240">
        <f t="shared" si="26"/>
        <v>0</v>
      </c>
      <c r="G119" s="240"/>
      <c r="H119" s="240"/>
      <c r="I119" s="240"/>
      <c r="J119" s="240"/>
      <c r="K119" s="240"/>
      <c r="L119" s="240"/>
      <c r="M119" s="240"/>
      <c r="N119" s="38"/>
    </row>
    <row r="120" spans="2:14" s="67" customFormat="1" ht="27" customHeight="1" hidden="1">
      <c r="B120" s="16" t="s">
        <v>82</v>
      </c>
      <c r="C120" s="240">
        <f t="shared" si="30"/>
        <v>0</v>
      </c>
      <c r="D120" s="243">
        <f t="shared" si="29"/>
        <v>0</v>
      </c>
      <c r="E120" s="242" t="e">
        <f t="shared" si="27"/>
        <v>#DIV/0!</v>
      </c>
      <c r="F120" s="240">
        <f t="shared" si="26"/>
        <v>0</v>
      </c>
      <c r="G120" s="240"/>
      <c r="H120" s="240"/>
      <c r="I120" s="240"/>
      <c r="J120" s="240"/>
      <c r="K120" s="240"/>
      <c r="L120" s="240"/>
      <c r="M120" s="240"/>
      <c r="N120" s="38"/>
    </row>
    <row r="121" spans="2:14" s="67" customFormat="1" ht="27" customHeight="1" hidden="1" thickBot="1">
      <c r="B121" s="16" t="s">
        <v>83</v>
      </c>
      <c r="C121" s="240">
        <f t="shared" si="30"/>
        <v>0</v>
      </c>
      <c r="D121" s="243">
        <f t="shared" si="29"/>
        <v>0</v>
      </c>
      <c r="E121" s="242" t="e">
        <f t="shared" si="27"/>
        <v>#DIV/0!</v>
      </c>
      <c r="F121" s="240">
        <f t="shared" si="26"/>
        <v>0</v>
      </c>
      <c r="G121" s="240"/>
      <c r="H121" s="240"/>
      <c r="I121" s="240"/>
      <c r="J121" s="240"/>
      <c r="K121" s="240"/>
      <c r="L121" s="240"/>
      <c r="M121" s="240"/>
      <c r="N121" s="38"/>
    </row>
    <row r="122" spans="2:15" ht="24.75" customHeight="1" thickBot="1">
      <c r="B122" s="545" t="s">
        <v>136</v>
      </c>
      <c r="C122" s="571">
        <f>(C111-C110)/C110*100</f>
        <v>-28.57142857142857</v>
      </c>
      <c r="D122" s="570">
        <f>(D111-D110)/D110*100</f>
        <v>-28.571428571428577</v>
      </c>
      <c r="E122" s="59" t="s">
        <v>137</v>
      </c>
      <c r="F122" s="615">
        <f aca="true" t="shared" si="31" ref="F122:L122">(F111-F110)/F110*100</f>
        <v>-40</v>
      </c>
      <c r="G122" s="615">
        <f t="shared" si="31"/>
        <v>-28.57142857142857</v>
      </c>
      <c r="H122" s="605">
        <f t="shared" si="31"/>
        <v>-66.66666666666666</v>
      </c>
      <c r="I122" s="613">
        <f t="shared" si="31"/>
        <v>0</v>
      </c>
      <c r="J122" s="613">
        <v>0</v>
      </c>
      <c r="K122" s="605">
        <f t="shared" si="31"/>
        <v>-66.66666666666666</v>
      </c>
      <c r="L122" s="613">
        <f t="shared" si="31"/>
        <v>0</v>
      </c>
      <c r="M122" s="24"/>
      <c r="N122" s="38"/>
      <c r="O122" s="56"/>
    </row>
    <row r="123" spans="2:15" ht="24.75" customHeight="1" thickBot="1">
      <c r="B123" s="619"/>
      <c r="C123" s="571"/>
      <c r="D123" s="570"/>
      <c r="E123" s="95">
        <f>E111-E110</f>
        <v>-0.0462549148892204</v>
      </c>
      <c r="F123" s="616"/>
      <c r="G123" s="616"/>
      <c r="H123" s="606"/>
      <c r="I123" s="614"/>
      <c r="J123" s="614"/>
      <c r="K123" s="606"/>
      <c r="L123" s="614"/>
      <c r="M123" s="96"/>
      <c r="N123" s="38"/>
      <c r="O123" s="56"/>
    </row>
    <row r="124" spans="2:13" ht="24.75" customHeight="1" thickBot="1">
      <c r="B124" s="603" t="s">
        <v>138</v>
      </c>
      <c r="C124" s="570">
        <f>(C111-C98)/C98*100</f>
        <v>66.66666666666666</v>
      </c>
      <c r="D124" s="570">
        <f>(D111-D98)/D98*100</f>
        <v>66.66666666666666</v>
      </c>
      <c r="E124" s="59" t="s">
        <v>137</v>
      </c>
      <c r="F124" s="615">
        <f aca="true" t="shared" si="32" ref="F124:L124">(F111-F98)/F98*100</f>
        <v>100</v>
      </c>
      <c r="G124" s="605">
        <f t="shared" si="32"/>
        <v>66.66666666666666</v>
      </c>
      <c r="H124" s="613">
        <v>0</v>
      </c>
      <c r="I124" s="613">
        <f t="shared" si="32"/>
        <v>0</v>
      </c>
      <c r="J124" s="613">
        <v>0</v>
      </c>
      <c r="K124" s="613">
        <v>0</v>
      </c>
      <c r="L124" s="605">
        <f t="shared" si="32"/>
        <v>100</v>
      </c>
      <c r="M124" s="24"/>
    </row>
    <row r="125" spans="2:13" ht="24.75" customHeight="1" thickBot="1">
      <c r="B125" s="604"/>
      <c r="C125" s="570"/>
      <c r="D125" s="570"/>
      <c r="E125" s="95">
        <f>E111-E98</f>
        <v>0.04520354068009701</v>
      </c>
      <c r="F125" s="616"/>
      <c r="G125" s="606"/>
      <c r="H125" s="614"/>
      <c r="I125" s="614"/>
      <c r="J125" s="614"/>
      <c r="K125" s="614"/>
      <c r="L125" s="606"/>
      <c r="M125" s="24"/>
    </row>
    <row r="126" spans="2:134" ht="24.75" customHeight="1">
      <c r="B126" s="564" t="s">
        <v>139</v>
      </c>
      <c r="C126" s="564"/>
      <c r="D126" s="564"/>
      <c r="E126" s="607"/>
      <c r="F126" s="607"/>
      <c r="G126" s="607"/>
      <c r="H126" s="607"/>
      <c r="I126" s="609"/>
      <c r="J126" s="609"/>
      <c r="K126" s="97"/>
      <c r="L126" s="609"/>
      <c r="M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</row>
    <row r="127" spans="2:134" ht="0.75" customHeight="1">
      <c r="B127" s="608" t="s">
        <v>140</v>
      </c>
      <c r="C127" s="608"/>
      <c r="D127" s="608"/>
      <c r="E127" s="607"/>
      <c r="F127" s="607"/>
      <c r="G127" s="607"/>
      <c r="H127" s="607"/>
      <c r="I127" s="609"/>
      <c r="J127" s="609"/>
      <c r="K127" s="97"/>
      <c r="L127" s="609"/>
      <c r="M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</row>
    <row r="128" spans="2:4" ht="24.75" customHeight="1">
      <c r="B128" s="580" t="s">
        <v>141</v>
      </c>
      <c r="C128" s="540"/>
      <c r="D128" s="540"/>
    </row>
    <row r="130" spans="2:12" ht="24.75" customHeight="1">
      <c r="B130" s="563"/>
      <c r="C130" s="608"/>
      <c r="D130" s="608"/>
      <c r="E130" s="608"/>
      <c r="F130" s="608"/>
      <c r="G130" s="608"/>
      <c r="H130" s="608"/>
      <c r="I130" s="608"/>
      <c r="J130" s="608"/>
      <c r="K130" s="608"/>
      <c r="L130" s="608"/>
    </row>
  </sheetData>
  <mergeCells count="35">
    <mergeCell ref="E2:E3"/>
    <mergeCell ref="B122:B123"/>
    <mergeCell ref="B124:B125"/>
    <mergeCell ref="C122:C123"/>
    <mergeCell ref="D122:D123"/>
    <mergeCell ref="G122:G123"/>
    <mergeCell ref="B1:L1"/>
    <mergeCell ref="G126:G127"/>
    <mergeCell ref="C124:C125"/>
    <mergeCell ref="D124:D125"/>
    <mergeCell ref="G124:G125"/>
    <mergeCell ref="F124:F125"/>
    <mergeCell ref="L122:L123"/>
    <mergeCell ref="J122:J123"/>
    <mergeCell ref="I122:I123"/>
    <mergeCell ref="E126:E127"/>
    <mergeCell ref="F2:H2"/>
    <mergeCell ref="J124:J125"/>
    <mergeCell ref="I2:L2"/>
    <mergeCell ref="H124:H125"/>
    <mergeCell ref="H122:H123"/>
    <mergeCell ref="F122:F123"/>
    <mergeCell ref="L124:L125"/>
    <mergeCell ref="I124:I125"/>
    <mergeCell ref="K124:K125"/>
    <mergeCell ref="K122:K123"/>
    <mergeCell ref="F126:F127"/>
    <mergeCell ref="B130:L130"/>
    <mergeCell ref="J126:J127"/>
    <mergeCell ref="L126:L127"/>
    <mergeCell ref="I126:I127"/>
    <mergeCell ref="B128:D128"/>
    <mergeCell ref="B126:D126"/>
    <mergeCell ref="B127:D127"/>
    <mergeCell ref="H126:H12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2011-02-21T08:38:29Z</cp:lastPrinted>
  <dcterms:created xsi:type="dcterms:W3CDTF">2003-05-13T02:19:39Z</dcterms:created>
  <dcterms:modified xsi:type="dcterms:W3CDTF">2011-05-10T06:37:48Z</dcterms:modified>
  <cp:category/>
  <cp:version/>
  <cp:contentType/>
  <cp:contentStatus/>
</cp:coreProperties>
</file>