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" yWindow="7820" windowWidth="8480" windowHeight="4980" activeTab="0"/>
  </bookViews>
  <sheets>
    <sheet name="利澤" sheetId="1" r:id="rId1"/>
    <sheet name="成興" sheetId="2" r:id="rId2"/>
    <sheet name="季新" sheetId="3" r:id="rId3"/>
    <sheet name="本鄉" sheetId="4" r:id="rId4"/>
    <sheet name="Sheet1" sheetId="5" r:id="rId5"/>
  </sheets>
  <definedNames>
    <definedName name="_xlnm.Print_Titles" localSheetId="3">'本鄉'!$2:$2</definedName>
    <definedName name="_xlnm.Print_Titles" localSheetId="1">'成興'!$2:$2</definedName>
    <definedName name="_xlnm.Print_Titles" localSheetId="0">'利澤'!$2:$2</definedName>
    <definedName name="_xlnm.Print_Titles" localSheetId="2">'季新'!$2:$2</definedName>
  </definedNames>
  <calcPr fullCalcOnLoad="1"/>
</workbook>
</file>

<file path=xl/sharedStrings.xml><?xml version="1.0" encoding="utf-8"?>
<sst xmlns="http://schemas.openxmlformats.org/spreadsheetml/2006/main" count="295" uniqueCount="143">
  <si>
    <t>合計</t>
  </si>
  <si>
    <t>計畫項目</t>
  </si>
  <si>
    <t>金額</t>
  </si>
  <si>
    <t>備註</t>
  </si>
  <si>
    <t>賸餘</t>
  </si>
  <si>
    <t>計畫執行率</t>
  </si>
  <si>
    <t>％</t>
  </si>
  <si>
    <t>執行中</t>
  </si>
  <si>
    <t>保留數</t>
  </si>
  <si>
    <t>經常門</t>
  </si>
  <si>
    <t>資本門</t>
  </si>
  <si>
    <t>1.村民意外險</t>
  </si>
  <si>
    <t>5.補助住戶水電基本費</t>
  </si>
  <si>
    <t>6.利澤國小學童營養午餐經費</t>
  </si>
  <si>
    <t>1.補助住戶水電基本費</t>
  </si>
  <si>
    <t>2.村民意外險</t>
  </si>
  <si>
    <t>3.村民急難救助經費</t>
  </si>
  <si>
    <t>4.自然死亡慰問金</t>
  </si>
  <si>
    <t>優先確保不列入經/資比例項目</t>
  </si>
  <si>
    <t>1.辦理村民意外險</t>
  </si>
  <si>
    <t>2.補助國中學童營養午餐</t>
  </si>
  <si>
    <t>3.補助國小學童營養午餐</t>
  </si>
  <si>
    <t>4.季新村民水電基本費</t>
  </si>
  <si>
    <t>5.監視系統電費</t>
  </si>
  <si>
    <t>6.監視、廣播系統養護費</t>
  </si>
  <si>
    <t>5.本鄉公共設施修繕費用</t>
  </si>
  <si>
    <t>6.補助各村、社區及社團辦理環境保護、衛生或美化、提升生活品質、教育文化水準等有關之事項</t>
  </si>
  <si>
    <t>2.本鄉監視系統養護費</t>
  </si>
  <si>
    <t>3.防盜監視系統附掛民宅電費</t>
  </si>
  <si>
    <t>7.補助社區及機關團體等辦理環境保護、衛生或美化、提升生活品質、教育文化水準等有關之事項</t>
  </si>
  <si>
    <t>8.辦理環境保護、衛生或美化、提升生活品質、教育文化水準等有關之事項</t>
  </si>
  <si>
    <t>4.監視系統養護及不堪使用拆除費</t>
  </si>
  <si>
    <t>3.補貼防盜監視系統附掛民宅及監視系統電費</t>
  </si>
  <si>
    <t>5.廣播系統養護費</t>
  </si>
  <si>
    <t>2.婦女生育補助及意外死亡喪葬慰助</t>
  </si>
  <si>
    <t>8.監視及廣播系統電費、維護費</t>
  </si>
  <si>
    <t>9.成興村老人福利中心各項營運經費</t>
  </si>
  <si>
    <t>16.與鄉立幼兒園共同辦理環境教育活動</t>
  </si>
  <si>
    <t>18.村內綠美化、環境清理及除草雇工經費</t>
  </si>
  <si>
    <t>19.設置村內1萬元以內各項設施設備經費</t>
  </si>
  <si>
    <t>20.村內各項設施、設備及器材維護</t>
  </si>
  <si>
    <t>21.村內業務相關費用及雜支</t>
  </si>
  <si>
    <t>22.成興村老人福利中心水電、通訊、保全費</t>
  </si>
  <si>
    <t>23.成興村老人福利中心各項設施設備維護、其他相關費用及雜支</t>
  </si>
  <si>
    <t>24.利澤國小充實設備</t>
  </si>
  <si>
    <t>4.辦理鄉民生育補助及喪葬慰助</t>
  </si>
  <si>
    <t>9.雇用專人辦理提昇本鄉環境保護、衛生、綠美化、生活環境品質及教育文化水準等事項工資</t>
  </si>
  <si>
    <t>10.補助各村、社區及社團辦理環境保護、衛生或美化、提升生活品質、教育文化水準等有關之事項</t>
  </si>
  <si>
    <t>11.本鄉公共設施之規劃、改善、興建工程</t>
  </si>
  <si>
    <t>12.本鄉公共建築改善工程</t>
  </si>
  <si>
    <t>13.購置各項設施及設備</t>
  </si>
  <si>
    <t>106年第4季支用</t>
  </si>
  <si>
    <t>106年度總支出合計</t>
  </si>
  <si>
    <t>25.利澤國中充實設備</t>
  </si>
  <si>
    <t>12.與鄉立幼兒園共同辦理環境教育活動</t>
  </si>
  <si>
    <t>13.辦理村內民俗、節慶、寺廟慶典、政令、環保宣導暨觀摩活動等經費</t>
  </si>
  <si>
    <t>14.辦理村內環境衛生、綠美化及除草雇工等相關經費</t>
  </si>
  <si>
    <t>15.設置村內1萬元內各項設施設備經費</t>
  </si>
  <si>
    <t>17.村內業務相關費用及雜支</t>
  </si>
  <si>
    <t>19.補助利澤國中、小愛心志工活動經費</t>
  </si>
  <si>
    <t>106年第4季支用</t>
  </si>
  <si>
    <t>106年度總支出合計</t>
  </si>
  <si>
    <t>106年第4季支用</t>
  </si>
  <si>
    <t>短缺數(註)</t>
  </si>
  <si>
    <t>備註：短缺數=106年度預估數-實撥數</t>
  </si>
  <si>
    <t>106年度可支用金額</t>
  </si>
  <si>
    <t>106年第4季支用</t>
  </si>
  <si>
    <t>106年度總支出合計</t>
  </si>
  <si>
    <t>17.村內藝文、民俗、節慶、寺廟慶典、政令、研習及提升居民生活環境品質、縣外環保學習宣導等相關活動</t>
  </si>
  <si>
    <t>公所107年度焚化廠回饋金支用情形</t>
  </si>
  <si>
    <t>107年第1季支用
（1-3月）</t>
  </si>
  <si>
    <t>107年第2季支用
（4-6月）</t>
  </si>
  <si>
    <t>107年第3季支用
（7-9月）</t>
  </si>
  <si>
    <t>107年第4季支用
（10-12月）</t>
  </si>
  <si>
    <t>執行中</t>
  </si>
  <si>
    <t>執行中</t>
  </si>
  <si>
    <t>107年度提報金額</t>
  </si>
  <si>
    <t>107年第1季支用</t>
  </si>
  <si>
    <t>成興村107年度焚化廠回饋金支用情形</t>
  </si>
  <si>
    <t>107年第1季支用
（1-3月）</t>
  </si>
  <si>
    <t>107年第2季支用
（4-6月）</t>
  </si>
  <si>
    <t>107年第3季支用
（7-9月）</t>
  </si>
  <si>
    <t>107年第4季支用
（10-12月）</t>
  </si>
  <si>
    <t>執行中</t>
  </si>
  <si>
    <t>107年第1季支用</t>
  </si>
  <si>
    <t>107年度提報金額</t>
  </si>
  <si>
    <t>7.利澤國中學童營養午餐經費</t>
  </si>
  <si>
    <t>10.村民慰問品(白米)</t>
  </si>
  <si>
    <t>11.利澤國小充實設備、學習活動經費</t>
  </si>
  <si>
    <t>12.利澤國中校園愛心志工、各項活動、充實設備及設施維護經費</t>
  </si>
  <si>
    <t>13.利澤國中西式划船</t>
  </si>
  <si>
    <t>14.補助利澤義消、義警、民防及防火宣導隊活動經費</t>
  </si>
  <si>
    <t>15.補助社區綠美化、各項活動及社區業務相關費用等</t>
  </si>
  <si>
    <t>26.公共設施之規劃、改善、興建工程</t>
  </si>
  <si>
    <t>27.成興村照明改善、增設及交通安全設施改善</t>
  </si>
  <si>
    <t>28.寶斗厝長青會所購置設備及整修經費</t>
  </si>
  <si>
    <t>29.老人活動中心購置設備及整修經費</t>
  </si>
  <si>
    <t>30.村內各路口監視器設施購置及汰舊換新</t>
  </si>
  <si>
    <t>31.村內其他設備設施設置及修繕</t>
  </si>
  <si>
    <t>32.成興村老人福利中心相關修繕經費</t>
  </si>
  <si>
    <t>33.成興村老人福利中心相關配備經費</t>
  </si>
  <si>
    <t>34.成興村老人福利中心休閒運動器材</t>
  </si>
  <si>
    <t>利澤村107年度焚化廠回饋金支用情形</t>
  </si>
  <si>
    <r>
      <t xml:space="preserve">107年第4季支用
</t>
    </r>
    <r>
      <rPr>
        <sz val="10"/>
        <rFont val="標楷體"/>
        <family val="4"/>
      </rPr>
      <t>（10-12月）</t>
    </r>
  </si>
  <si>
    <t>6.新設村內防盜監視系統</t>
  </si>
  <si>
    <t>7.村內各項設施、設備及器材修繕</t>
  </si>
  <si>
    <t>8.補助社區辦理長青食堂經費</t>
  </si>
  <si>
    <t>9.補助國中、小學童營養午餐費</t>
  </si>
  <si>
    <t>10.補助利澤國中、小校慶、慶典、及各項活動及修繕經費</t>
  </si>
  <si>
    <t>11.補助利澤國中西式划船訓練、比賽及各項活動經費</t>
  </si>
  <si>
    <t>16.辦理母親節慶祝活動經費</t>
  </si>
  <si>
    <t>20.補助防火宣導隊、義消五結分隊辦理各項活動經費</t>
  </si>
  <si>
    <t>21.補助社區購置會議桌椅設備、水電、郵電、各項設備維修及辦理中秋、重陽敬老活動</t>
  </si>
  <si>
    <t>22.辦理公共設施之興建</t>
  </si>
  <si>
    <t>24.補助利澤社區更新LED環保省電照明設備、社區油漆粉刷工程、購置卡拉OK音響設備、建置公佈欄經費</t>
  </si>
  <si>
    <t>季新村107年度焚化廠回饋金支用情形</t>
  </si>
  <si>
    <t>107年度提報金額</t>
  </si>
  <si>
    <t>7.補助社區長青食堂餐費</t>
  </si>
  <si>
    <t>8.補助社區及社團辦理提升生活品質及教育文化活動等經費</t>
  </si>
  <si>
    <t>9.補助利澤國中、小愛心媽媽經費</t>
  </si>
  <si>
    <t>10.補助利澤國中校慶及各項活動經費</t>
  </si>
  <si>
    <t>11.補助利澤國小校慶及各項活動經費</t>
  </si>
  <si>
    <t>12.補助義消等團體活動經費</t>
  </si>
  <si>
    <t>13.辦理村內綠美化暨環境清潔維護費</t>
  </si>
  <si>
    <t>14.補助利澤國中西式划船經費</t>
  </si>
  <si>
    <t>15.村內藝文、民俗、節慶、寺廟慶典、政令、研習及環保宣導、觀摩相關活動</t>
  </si>
  <si>
    <t>16.重陽敬老慰問活動</t>
  </si>
  <si>
    <t>17.村內關懷弱勢活動</t>
  </si>
  <si>
    <t>18.補助社區活動、節慶街景佈置經費暨集會所、活動中心管理維護經費</t>
  </si>
  <si>
    <t>19.補助社團辦理提升生活品質及教育文化各項設施、設備之興闢與購置</t>
  </si>
  <si>
    <t>20.補助社區辦理活動中心、集會所及各項設施、設備興闢與購置</t>
  </si>
  <si>
    <r>
      <t>21.辦理本村各項設施、設備興闢與購置</t>
    </r>
  </si>
  <si>
    <t>已完成</t>
  </si>
  <si>
    <t>18.補助社區環保志工、守望相助隊、早操會、媽媽教室及老友會活動經費</t>
  </si>
  <si>
    <t>23.補助利澤社區辦理下福集會所天花板更新及牆壁整修油漆工程</t>
  </si>
  <si>
    <t>107年第2季支用</t>
  </si>
  <si>
    <t>資本門</t>
  </si>
  <si>
    <t>本項刪除</t>
  </si>
  <si>
    <t>1.補助社區及團體等辦理環境保護、衛生或美化、提升生活品質、教育文化水準等有關之公共建築、設備（施）管理維護事項</t>
  </si>
  <si>
    <t>14.補助社區及機關團體等辦理環境保護、衛生或美化、提升生活品質、教育文化水準等有關之事項</t>
  </si>
  <si>
    <t>107年第3季支用</t>
  </si>
  <si>
    <t>已完成</t>
  </si>
  <si>
    <t>賸餘款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</si>
</sst>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[Red]#,##0"/>
    <numFmt numFmtId="182" formatCode="0.00_ "/>
    <numFmt numFmtId="183" formatCode="#,##0.00_ "/>
  </numFmts>
  <fonts count="5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3"/>
      <name val="新細明體"/>
      <family val="1"/>
    </font>
    <font>
      <sz val="12"/>
      <color indexed="14"/>
      <name val="新細明體"/>
      <family val="1"/>
    </font>
    <font>
      <sz val="10"/>
      <color indexed="14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sz val="8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新細明體"/>
      <family val="1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1" fontId="0" fillId="0" borderId="0" xfId="34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34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1" fontId="0" fillId="0" borderId="0" xfId="0" applyNumberFormat="1" applyAlignment="1">
      <alignment vertical="center"/>
    </xf>
    <xf numFmtId="41" fontId="0" fillId="0" borderId="0" xfId="34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34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34" applyFont="1" applyAlignment="1">
      <alignment vertical="center"/>
    </xf>
    <xf numFmtId="41" fontId="0" fillId="0" borderId="0" xfId="34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center" wrapText="1"/>
    </xf>
    <xf numFmtId="41" fontId="12" fillId="0" borderId="11" xfId="0" applyNumberFormat="1" applyFont="1" applyBorder="1" applyAlignment="1">
      <alignment vertical="center" wrapText="1"/>
    </xf>
    <xf numFmtId="41" fontId="12" fillId="0" borderId="10" xfId="0" applyNumberFormat="1" applyFont="1" applyBorder="1" applyAlignment="1">
      <alignment vertical="center" wrapText="1"/>
    </xf>
    <xf numFmtId="41" fontId="14" fillId="0" borderId="10" xfId="0" applyNumberFormat="1" applyFont="1" applyBorder="1" applyAlignment="1">
      <alignment vertical="center" wrapText="1"/>
    </xf>
    <xf numFmtId="41" fontId="12" fillId="0" borderId="10" xfId="34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1" fontId="14" fillId="0" borderId="10" xfId="34" applyFont="1" applyBorder="1" applyAlignment="1">
      <alignment vertical="center" wrapText="1"/>
    </xf>
    <xf numFmtId="41" fontId="15" fillId="0" borderId="10" xfId="34" applyFont="1" applyBorder="1" applyAlignment="1">
      <alignment vertical="center" wrapText="1"/>
    </xf>
    <xf numFmtId="41" fontId="11" fillId="0" borderId="10" xfId="34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1" fontId="16" fillId="0" borderId="10" xfId="0" applyNumberFormat="1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0" fontId="14" fillId="0" borderId="13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1" fontId="12" fillId="0" borderId="0" xfId="34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41" fontId="12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1" fontId="12" fillId="0" borderId="19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4" fillId="0" borderId="0" xfId="34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 wrapText="1"/>
    </xf>
    <xf numFmtId="41" fontId="12" fillId="0" borderId="10" xfId="34" applyFont="1" applyBorder="1" applyAlignment="1">
      <alignment vertical="center" wrapText="1"/>
    </xf>
    <xf numFmtId="41" fontId="14" fillId="0" borderId="10" xfId="34" applyFont="1" applyBorder="1" applyAlignment="1">
      <alignment vertical="center"/>
    </xf>
    <xf numFmtId="41" fontId="14" fillId="33" borderId="10" xfId="34" applyFont="1" applyFill="1" applyBorder="1" applyAlignment="1">
      <alignment vertical="center"/>
    </xf>
    <xf numFmtId="41" fontId="14" fillId="0" borderId="22" xfId="34" applyFont="1" applyBorder="1" applyAlignment="1">
      <alignment vertical="center"/>
    </xf>
    <xf numFmtId="41" fontId="14" fillId="0" borderId="10" xfId="0" applyNumberFormat="1" applyFont="1" applyFill="1" applyBorder="1" applyAlignment="1">
      <alignment vertical="center" wrapText="1"/>
    </xf>
    <xf numFmtId="41" fontId="12" fillId="0" borderId="0" xfId="0" applyNumberFormat="1" applyFont="1" applyAlignment="1">
      <alignment vertical="center"/>
    </xf>
    <xf numFmtId="41" fontId="12" fillId="0" borderId="0" xfId="34" applyNumberFormat="1" applyFont="1" applyAlignment="1">
      <alignment vertical="center"/>
    </xf>
    <xf numFmtId="41" fontId="14" fillId="0" borderId="23" xfId="34" applyNumberFormat="1" applyFont="1" applyBorder="1" applyAlignment="1">
      <alignment vertical="center"/>
    </xf>
    <xf numFmtId="41" fontId="12" fillId="0" borderId="23" xfId="0" applyNumberFormat="1" applyFont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1" fontId="13" fillId="0" borderId="10" xfId="0" applyNumberFormat="1" applyFont="1" applyBorder="1" applyAlignment="1">
      <alignment vertical="center" wrapText="1"/>
    </xf>
    <xf numFmtId="41" fontId="12" fillId="0" borderId="24" xfId="34" applyNumberFormat="1" applyFont="1" applyBorder="1" applyAlignment="1">
      <alignment vertical="center"/>
    </xf>
    <xf numFmtId="41" fontId="14" fillId="0" borderId="12" xfId="34" applyFont="1" applyBorder="1" applyAlignment="1">
      <alignment vertical="center"/>
    </xf>
    <xf numFmtId="41" fontId="14" fillId="0" borderId="10" xfId="34" applyFont="1" applyBorder="1" applyAlignment="1">
      <alignment vertical="center"/>
    </xf>
    <xf numFmtId="41" fontId="14" fillId="0" borderId="10" xfId="34" applyFont="1" applyFill="1" applyBorder="1" applyAlignment="1">
      <alignment vertical="center"/>
    </xf>
    <xf numFmtId="41" fontId="14" fillId="0" borderId="22" xfId="34" applyFont="1" applyFill="1" applyBorder="1" applyAlignment="1">
      <alignment vertical="center"/>
    </xf>
    <xf numFmtId="41" fontId="14" fillId="0" borderId="0" xfId="34" applyFont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41" fontId="15" fillId="0" borderId="10" xfId="0" applyNumberFormat="1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12" fillId="0" borderId="25" xfId="0" applyFont="1" applyBorder="1" applyAlignment="1">
      <alignment vertical="center"/>
    </xf>
    <xf numFmtId="41" fontId="12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41" fontId="12" fillId="0" borderId="28" xfId="0" applyNumberFormat="1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41" fontId="12" fillId="0" borderId="3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41" fontId="12" fillId="0" borderId="32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41" fontId="14" fillId="0" borderId="33" xfId="34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0" fontId="12" fillId="0" borderId="33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41" fontId="12" fillId="0" borderId="0" xfId="34" applyFont="1" applyBorder="1" applyAlignment="1">
      <alignment vertical="center"/>
    </xf>
    <xf numFmtId="41" fontId="17" fillId="0" borderId="10" xfId="34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right" vertical="center" wrapText="1"/>
    </xf>
    <xf numFmtId="41" fontId="12" fillId="0" borderId="35" xfId="34" applyFont="1" applyBorder="1" applyAlignment="1">
      <alignment vertical="center"/>
    </xf>
    <xf numFmtId="0" fontId="14" fillId="0" borderId="36" xfId="0" applyFont="1" applyFill="1" applyBorder="1" applyAlignment="1">
      <alignment horizontal="right" vertical="center" wrapText="1"/>
    </xf>
    <xf numFmtId="41" fontId="12" fillId="0" borderId="37" xfId="34" applyFont="1" applyBorder="1" applyAlignment="1">
      <alignment vertical="center"/>
    </xf>
    <xf numFmtId="0" fontId="14" fillId="0" borderId="38" xfId="0" applyFont="1" applyFill="1" applyBorder="1" applyAlignment="1">
      <alignment horizontal="right" vertical="center" wrapText="1"/>
    </xf>
    <xf numFmtId="41" fontId="12" fillId="0" borderId="39" xfId="34" applyFont="1" applyBorder="1" applyAlignment="1">
      <alignment vertical="center"/>
    </xf>
    <xf numFmtId="41" fontId="12" fillId="0" borderId="0" xfId="34" applyNumberFormat="1" applyFont="1" applyBorder="1" applyAlignment="1">
      <alignment vertical="center"/>
    </xf>
    <xf numFmtId="41" fontId="15" fillId="0" borderId="10" xfId="34" applyFont="1" applyBorder="1" applyAlignment="1">
      <alignment vertical="center"/>
    </xf>
    <xf numFmtId="41" fontId="14" fillId="0" borderId="22" xfId="34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1" fontId="14" fillId="0" borderId="40" xfId="34" applyFont="1" applyBorder="1" applyAlignment="1">
      <alignment vertical="center"/>
    </xf>
    <xf numFmtId="41" fontId="14" fillId="0" borderId="40" xfId="0" applyNumberFormat="1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I5" sqref="I5"/>
    </sheetView>
  </sheetViews>
  <sheetFormatPr defaultColWidth="9.00390625" defaultRowHeight="24.75" customHeight="1"/>
  <cols>
    <col min="1" max="1" width="24.875" style="0" customWidth="1"/>
    <col min="2" max="2" width="16.625" style="0" customWidth="1"/>
    <col min="3" max="3" width="12.125" style="17" customWidth="1"/>
    <col min="4" max="4" width="13.625" style="2" customWidth="1"/>
    <col min="5" max="5" width="11.50390625" style="0" customWidth="1"/>
    <col min="6" max="6" width="12.875" style="0" hidden="1" customWidth="1"/>
    <col min="7" max="7" width="12.50390625" style="0" hidden="1" customWidth="1"/>
    <col min="8" max="8" width="11.875" style="0" customWidth="1"/>
  </cols>
  <sheetData>
    <row r="1" spans="1:9" ht="24.75" customHeight="1">
      <c r="A1" s="107" t="s">
        <v>102</v>
      </c>
      <c r="B1" s="108"/>
      <c r="C1" s="108"/>
      <c r="D1" s="109"/>
      <c r="E1" s="109"/>
      <c r="F1" s="109"/>
      <c r="G1" s="109"/>
      <c r="H1" s="109"/>
      <c r="I1" s="110"/>
    </row>
    <row r="2" spans="1:9" s="1" customFormat="1" ht="61.5" customHeight="1">
      <c r="A2" s="26" t="s">
        <v>1</v>
      </c>
      <c r="B2" s="26" t="s">
        <v>2</v>
      </c>
      <c r="C2" s="27" t="s">
        <v>79</v>
      </c>
      <c r="D2" s="27" t="s">
        <v>80</v>
      </c>
      <c r="E2" s="27" t="s">
        <v>81</v>
      </c>
      <c r="F2" s="27" t="s">
        <v>103</v>
      </c>
      <c r="G2" s="27" t="s">
        <v>8</v>
      </c>
      <c r="H2" s="29" t="s">
        <v>4</v>
      </c>
      <c r="I2" s="26" t="s">
        <v>3</v>
      </c>
    </row>
    <row r="3" spans="1:9" s="1" customFormat="1" ht="30" customHeight="1">
      <c r="A3" s="111" t="s">
        <v>18</v>
      </c>
      <c r="B3" s="112"/>
      <c r="C3" s="112"/>
      <c r="D3" s="112"/>
      <c r="E3" s="112"/>
      <c r="F3" s="112"/>
      <c r="G3" s="112"/>
      <c r="H3" s="112"/>
      <c r="I3" s="113"/>
    </row>
    <row r="4" spans="1:9" s="1" customFormat="1" ht="27.75" customHeight="1">
      <c r="A4" s="20" t="s">
        <v>14</v>
      </c>
      <c r="B4" s="50">
        <v>558000</v>
      </c>
      <c r="C4" s="27">
        <v>0</v>
      </c>
      <c r="D4" s="27">
        <v>0</v>
      </c>
      <c r="E4" s="27">
        <v>0</v>
      </c>
      <c r="F4" s="28"/>
      <c r="G4" s="27">
        <v>0</v>
      </c>
      <c r="H4" s="23">
        <f aca="true" t="shared" si="0" ref="H4:H13">B4-SUM(C4:F4)</f>
        <v>558000</v>
      </c>
      <c r="I4" s="48" t="s">
        <v>83</v>
      </c>
    </row>
    <row r="5" spans="1:9" s="1" customFormat="1" ht="24" customHeight="1">
      <c r="A5" s="20" t="s">
        <v>15</v>
      </c>
      <c r="B5" s="50">
        <v>500000</v>
      </c>
      <c r="C5" s="27">
        <v>0</v>
      </c>
      <c r="D5" s="27">
        <v>0</v>
      </c>
      <c r="E5" s="27">
        <v>208000</v>
      </c>
      <c r="F5" s="28"/>
      <c r="G5" s="27">
        <v>0</v>
      </c>
      <c r="H5" s="23">
        <f t="shared" si="0"/>
        <v>292000</v>
      </c>
      <c r="I5" s="48" t="s">
        <v>142</v>
      </c>
    </row>
    <row r="6" spans="1:9" s="1" customFormat="1" ht="39" customHeight="1">
      <c r="A6" s="20" t="s">
        <v>32</v>
      </c>
      <c r="B6" s="50">
        <v>100000</v>
      </c>
      <c r="C6" s="27">
        <v>0</v>
      </c>
      <c r="D6" s="27">
        <v>4500</v>
      </c>
      <c r="E6" s="27">
        <v>4500</v>
      </c>
      <c r="F6" s="28"/>
      <c r="G6" s="27">
        <v>0</v>
      </c>
      <c r="H6" s="23">
        <f t="shared" si="0"/>
        <v>91000</v>
      </c>
      <c r="I6" s="48" t="s">
        <v>83</v>
      </c>
    </row>
    <row r="7" spans="1:9" s="1" customFormat="1" ht="36" customHeight="1">
      <c r="A7" s="20" t="s">
        <v>31</v>
      </c>
      <c r="B7" s="50">
        <v>250000</v>
      </c>
      <c r="C7" s="27">
        <v>0</v>
      </c>
      <c r="D7" s="27">
        <v>0</v>
      </c>
      <c r="E7" s="27">
        <v>0</v>
      </c>
      <c r="F7" s="28"/>
      <c r="G7" s="27">
        <v>0</v>
      </c>
      <c r="H7" s="23">
        <f>B7-SUM(C7:F7)</f>
        <v>250000</v>
      </c>
      <c r="I7" s="48" t="s">
        <v>83</v>
      </c>
    </row>
    <row r="8" spans="1:9" s="1" customFormat="1" ht="24" customHeight="1">
      <c r="A8" s="20" t="s">
        <v>33</v>
      </c>
      <c r="B8" s="50">
        <v>50000</v>
      </c>
      <c r="C8" s="27">
        <v>0</v>
      </c>
      <c r="D8" s="27">
        <v>0</v>
      </c>
      <c r="E8" s="27">
        <v>0</v>
      </c>
      <c r="F8" s="28"/>
      <c r="G8" s="27">
        <v>0</v>
      </c>
      <c r="H8" s="23">
        <f t="shared" si="0"/>
        <v>50000</v>
      </c>
      <c r="I8" s="48" t="s">
        <v>83</v>
      </c>
    </row>
    <row r="9" spans="1:9" s="1" customFormat="1" ht="24" customHeight="1">
      <c r="A9" s="20" t="s">
        <v>104</v>
      </c>
      <c r="B9" s="50">
        <v>350000</v>
      </c>
      <c r="C9" s="27">
        <v>0</v>
      </c>
      <c r="D9" s="27">
        <v>0</v>
      </c>
      <c r="E9" s="27">
        <v>0</v>
      </c>
      <c r="F9" s="28"/>
      <c r="G9" s="27"/>
      <c r="H9" s="23">
        <f t="shared" si="0"/>
        <v>350000</v>
      </c>
      <c r="I9" s="48" t="s">
        <v>83</v>
      </c>
    </row>
    <row r="10" spans="1:9" s="1" customFormat="1" ht="33" customHeight="1">
      <c r="A10" s="20" t="s">
        <v>105</v>
      </c>
      <c r="B10" s="50">
        <v>22000</v>
      </c>
      <c r="C10" s="27">
        <v>0</v>
      </c>
      <c r="D10" s="27">
        <v>1050</v>
      </c>
      <c r="E10" s="27">
        <v>0</v>
      </c>
      <c r="F10" s="28"/>
      <c r="G10" s="27">
        <v>0</v>
      </c>
      <c r="H10" s="23">
        <f>B10-SUM(C10:F10)</f>
        <v>20950</v>
      </c>
      <c r="I10" s="48" t="s">
        <v>83</v>
      </c>
    </row>
    <row r="11" spans="1:9" s="1" customFormat="1" ht="29.25" customHeight="1">
      <c r="A11" s="20" t="s">
        <v>106</v>
      </c>
      <c r="B11" s="50">
        <v>100000</v>
      </c>
      <c r="C11" s="27">
        <v>0</v>
      </c>
      <c r="D11" s="27">
        <v>0</v>
      </c>
      <c r="E11" s="27">
        <v>0</v>
      </c>
      <c r="F11" s="28"/>
      <c r="G11" s="27">
        <v>0</v>
      </c>
      <c r="H11" s="23">
        <f t="shared" si="0"/>
        <v>100000</v>
      </c>
      <c r="I11" s="48" t="s">
        <v>83</v>
      </c>
    </row>
    <row r="12" spans="1:9" s="1" customFormat="1" ht="30.75" customHeight="1">
      <c r="A12" s="20" t="s">
        <v>107</v>
      </c>
      <c r="B12" s="50">
        <v>250000</v>
      </c>
      <c r="C12" s="27">
        <v>0</v>
      </c>
      <c r="D12" s="27">
        <v>67000</v>
      </c>
      <c r="E12" s="27">
        <v>0</v>
      </c>
      <c r="F12" s="28"/>
      <c r="G12" s="27">
        <v>0</v>
      </c>
      <c r="H12" s="23">
        <f>B12-SUM(C12:F12)</f>
        <v>183000</v>
      </c>
      <c r="I12" s="48" t="s">
        <v>83</v>
      </c>
    </row>
    <row r="13" spans="1:9" s="1" customFormat="1" ht="38.25" customHeight="1">
      <c r="A13" s="20" t="s">
        <v>108</v>
      </c>
      <c r="B13" s="50">
        <v>60000</v>
      </c>
      <c r="C13" s="27">
        <v>0</v>
      </c>
      <c r="D13" s="27">
        <v>20000</v>
      </c>
      <c r="E13" s="27">
        <v>20000</v>
      </c>
      <c r="F13" s="28"/>
      <c r="G13" s="27">
        <v>0</v>
      </c>
      <c r="H13" s="23">
        <f t="shared" si="0"/>
        <v>20000</v>
      </c>
      <c r="I13" s="48" t="s">
        <v>83</v>
      </c>
    </row>
    <row r="14" spans="1:12" ht="43.5" customHeight="1">
      <c r="A14" s="20" t="s">
        <v>109</v>
      </c>
      <c r="B14" s="50">
        <v>40000</v>
      </c>
      <c r="C14" s="23">
        <v>0</v>
      </c>
      <c r="D14" s="23">
        <v>0</v>
      </c>
      <c r="E14" s="23">
        <v>40000</v>
      </c>
      <c r="F14" s="23"/>
      <c r="G14" s="23">
        <v>0</v>
      </c>
      <c r="H14" s="23">
        <f>B14-SUM(C14:F14)</f>
        <v>0</v>
      </c>
      <c r="I14" s="48" t="s">
        <v>141</v>
      </c>
      <c r="J14" s="9"/>
      <c r="K14" s="9"/>
      <c r="L14" s="9"/>
    </row>
    <row r="15" spans="1:12" ht="43.5" customHeight="1">
      <c r="A15" s="20" t="s">
        <v>54</v>
      </c>
      <c r="B15" s="50">
        <v>50000</v>
      </c>
      <c r="C15" s="23">
        <v>0</v>
      </c>
      <c r="D15" s="23">
        <v>0</v>
      </c>
      <c r="E15" s="23">
        <v>50000</v>
      </c>
      <c r="F15" s="23"/>
      <c r="G15" s="23">
        <v>0</v>
      </c>
      <c r="H15" s="23">
        <f>B15-SUM(C15:F15)</f>
        <v>0</v>
      </c>
      <c r="I15" s="48" t="s">
        <v>141</v>
      </c>
      <c r="J15" s="9"/>
      <c r="K15" s="9"/>
      <c r="L15" s="9"/>
    </row>
    <row r="16" spans="1:9" s="1" customFormat="1" ht="31.5" customHeight="1">
      <c r="A16" s="111" t="s">
        <v>9</v>
      </c>
      <c r="B16" s="112"/>
      <c r="C16" s="112"/>
      <c r="D16" s="112"/>
      <c r="E16" s="112"/>
      <c r="F16" s="112"/>
      <c r="G16" s="112"/>
      <c r="H16" s="112"/>
      <c r="I16" s="113"/>
    </row>
    <row r="17" spans="1:9" ht="54" customHeight="1">
      <c r="A17" s="20" t="s">
        <v>55</v>
      </c>
      <c r="B17" s="50">
        <v>120000</v>
      </c>
      <c r="C17" s="23">
        <v>0</v>
      </c>
      <c r="D17" s="23">
        <v>0</v>
      </c>
      <c r="E17" s="23">
        <v>77045</v>
      </c>
      <c r="F17" s="23"/>
      <c r="G17" s="23">
        <v>0</v>
      </c>
      <c r="H17" s="23">
        <f aca="true" t="shared" si="1" ref="H17:H22">B17-SUM(C17:F17)</f>
        <v>42955</v>
      </c>
      <c r="I17" s="48" t="s">
        <v>83</v>
      </c>
    </row>
    <row r="18" spans="1:9" ht="39" customHeight="1">
      <c r="A18" s="20" t="s">
        <v>56</v>
      </c>
      <c r="B18" s="50">
        <f>513898-20000-20000</f>
        <v>473898</v>
      </c>
      <c r="C18" s="23">
        <v>49900</v>
      </c>
      <c r="D18" s="23">
        <v>49300</v>
      </c>
      <c r="E18" s="23">
        <v>176823</v>
      </c>
      <c r="F18" s="23"/>
      <c r="G18" s="23">
        <v>0</v>
      </c>
      <c r="H18" s="23">
        <f t="shared" si="1"/>
        <v>197875</v>
      </c>
      <c r="I18" s="48" t="s">
        <v>83</v>
      </c>
    </row>
    <row r="19" spans="1:9" ht="37.5" customHeight="1">
      <c r="A19" s="20" t="s">
        <v>57</v>
      </c>
      <c r="B19" s="50">
        <f>50000+9590</f>
        <v>59590</v>
      </c>
      <c r="C19" s="23">
        <v>0</v>
      </c>
      <c r="D19" s="23">
        <v>0</v>
      </c>
      <c r="E19" s="23">
        <v>49000</v>
      </c>
      <c r="F19" s="23"/>
      <c r="G19" s="23">
        <v>0</v>
      </c>
      <c r="H19" s="23">
        <f t="shared" si="1"/>
        <v>10590</v>
      </c>
      <c r="I19" s="48" t="s">
        <v>83</v>
      </c>
    </row>
    <row r="20" spans="1:9" ht="35.25" customHeight="1">
      <c r="A20" s="20" t="s">
        <v>110</v>
      </c>
      <c r="B20" s="50">
        <f>50000-9590</f>
        <v>40410</v>
      </c>
      <c r="C20" s="23">
        <v>0</v>
      </c>
      <c r="D20" s="23">
        <v>40410</v>
      </c>
      <c r="E20" s="23">
        <v>0</v>
      </c>
      <c r="F20" s="23"/>
      <c r="G20" s="23">
        <v>0</v>
      </c>
      <c r="H20" s="23">
        <f t="shared" si="1"/>
        <v>0</v>
      </c>
      <c r="I20" s="48" t="s">
        <v>132</v>
      </c>
    </row>
    <row r="21" spans="1:9" ht="27.75" customHeight="1">
      <c r="A21" s="20" t="s">
        <v>58</v>
      </c>
      <c r="B21" s="50">
        <v>20000</v>
      </c>
      <c r="C21" s="23">
        <v>1800</v>
      </c>
      <c r="D21" s="23">
        <v>1183</v>
      </c>
      <c r="E21" s="23">
        <v>3347</v>
      </c>
      <c r="F21" s="23"/>
      <c r="G21" s="23">
        <v>0</v>
      </c>
      <c r="H21" s="23">
        <f t="shared" si="1"/>
        <v>13670</v>
      </c>
      <c r="I21" s="48" t="s">
        <v>83</v>
      </c>
    </row>
    <row r="22" spans="1:9" ht="42" customHeight="1">
      <c r="A22" s="20" t="s">
        <v>133</v>
      </c>
      <c r="B22" s="50">
        <v>110000</v>
      </c>
      <c r="C22" s="23">
        <v>0</v>
      </c>
      <c r="D22" s="23">
        <v>0</v>
      </c>
      <c r="E22" s="23">
        <v>40000</v>
      </c>
      <c r="F22" s="23"/>
      <c r="G22" s="23">
        <v>0</v>
      </c>
      <c r="H22" s="23">
        <f t="shared" si="1"/>
        <v>70000</v>
      </c>
      <c r="I22" s="48" t="s">
        <v>83</v>
      </c>
    </row>
    <row r="23" spans="1:9" ht="42" customHeight="1">
      <c r="A23" s="20" t="s">
        <v>59</v>
      </c>
      <c r="B23" s="50">
        <v>20000</v>
      </c>
      <c r="C23" s="23">
        <v>0</v>
      </c>
      <c r="D23" s="23">
        <v>9363</v>
      </c>
      <c r="E23" s="23">
        <v>0</v>
      </c>
      <c r="F23" s="23"/>
      <c r="G23" s="23">
        <v>0</v>
      </c>
      <c r="H23" s="23">
        <f>B23-SUM(C23:F23)</f>
        <v>10637</v>
      </c>
      <c r="I23" s="48" t="s">
        <v>83</v>
      </c>
    </row>
    <row r="24" spans="1:9" ht="42" customHeight="1">
      <c r="A24" s="20" t="s">
        <v>111</v>
      </c>
      <c r="B24" s="50">
        <v>60000</v>
      </c>
      <c r="C24" s="23">
        <v>0</v>
      </c>
      <c r="D24" s="23">
        <v>0</v>
      </c>
      <c r="E24" s="23">
        <v>60000</v>
      </c>
      <c r="F24" s="23"/>
      <c r="G24" s="23"/>
      <c r="H24" s="23">
        <f>B24-SUM(C24:F24)</f>
        <v>0</v>
      </c>
      <c r="I24" s="48" t="s">
        <v>132</v>
      </c>
    </row>
    <row r="25" spans="1:9" ht="48" customHeight="1">
      <c r="A25" s="20" t="s">
        <v>112</v>
      </c>
      <c r="B25" s="50">
        <v>800000</v>
      </c>
      <c r="C25" s="23">
        <v>0</v>
      </c>
      <c r="D25" s="23">
        <v>92000</v>
      </c>
      <c r="E25" s="23">
        <v>18209</v>
      </c>
      <c r="F25" s="23"/>
      <c r="G25" s="23"/>
      <c r="H25" s="23">
        <f>B25-SUM(C25:F25)</f>
        <v>689791</v>
      </c>
      <c r="I25" s="48" t="s">
        <v>83</v>
      </c>
    </row>
    <row r="26" spans="1:9" ht="25.5" customHeight="1">
      <c r="A26" s="111" t="s">
        <v>10</v>
      </c>
      <c r="B26" s="114"/>
      <c r="C26" s="114"/>
      <c r="D26" s="114"/>
      <c r="E26" s="114"/>
      <c r="F26" s="114"/>
      <c r="G26" s="114"/>
      <c r="H26" s="114"/>
      <c r="I26" s="115"/>
    </row>
    <row r="27" spans="1:9" ht="30" customHeight="1">
      <c r="A27" s="20" t="s">
        <v>113</v>
      </c>
      <c r="B27" s="50">
        <v>332000</v>
      </c>
      <c r="C27" s="23">
        <v>0</v>
      </c>
      <c r="D27" s="23">
        <v>95984</v>
      </c>
      <c r="E27" s="23">
        <v>0</v>
      </c>
      <c r="F27" s="23">
        <v>0</v>
      </c>
      <c r="G27" s="23">
        <v>0</v>
      </c>
      <c r="H27" s="23">
        <f>B27-SUM(C27:G27)</f>
        <v>236016</v>
      </c>
      <c r="I27" s="48" t="s">
        <v>83</v>
      </c>
    </row>
    <row r="28" spans="1:9" ht="43.5" customHeight="1">
      <c r="A28" s="20" t="s">
        <v>134</v>
      </c>
      <c r="B28" s="101">
        <v>250000</v>
      </c>
      <c r="C28" s="23">
        <v>0</v>
      </c>
      <c r="D28" s="23">
        <v>0</v>
      </c>
      <c r="E28" s="23">
        <v>0</v>
      </c>
      <c r="F28" s="23"/>
      <c r="G28" s="23"/>
      <c r="H28" s="23">
        <f>B28-SUM(C28:G28)</f>
        <v>250000</v>
      </c>
      <c r="I28" s="48" t="s">
        <v>83</v>
      </c>
    </row>
    <row r="29" spans="1:9" ht="69.75" customHeight="1">
      <c r="A29" s="20" t="s">
        <v>114</v>
      </c>
      <c r="B29" s="52">
        <v>800000</v>
      </c>
      <c r="C29" s="23">
        <v>0</v>
      </c>
      <c r="D29" s="23">
        <v>643840</v>
      </c>
      <c r="E29" s="23">
        <v>150000</v>
      </c>
      <c r="F29" s="23">
        <v>0</v>
      </c>
      <c r="G29" s="23">
        <v>0</v>
      </c>
      <c r="H29" s="23">
        <f>B29-SUM(C29:F29)</f>
        <v>6160</v>
      </c>
      <c r="I29" s="48" t="s">
        <v>142</v>
      </c>
    </row>
    <row r="30" spans="1:9" ht="34.5" customHeight="1">
      <c r="A30" s="26" t="s">
        <v>0</v>
      </c>
      <c r="B30" s="60">
        <f aca="true" t="shared" si="2" ref="B30:H30">SUM(B4:B29)</f>
        <v>5415898</v>
      </c>
      <c r="C30" s="60">
        <f t="shared" si="2"/>
        <v>51700</v>
      </c>
      <c r="D30" s="60">
        <f>SUM(D4:D29)</f>
        <v>1024630</v>
      </c>
      <c r="E30" s="60">
        <f t="shared" si="2"/>
        <v>896924</v>
      </c>
      <c r="F30" s="60">
        <f t="shared" si="2"/>
        <v>0</v>
      </c>
      <c r="G30" s="60">
        <f t="shared" si="2"/>
        <v>0</v>
      </c>
      <c r="H30" s="60">
        <f t="shared" si="2"/>
        <v>3442644</v>
      </c>
      <c r="I30" s="48"/>
    </row>
    <row r="31" spans="1:9" ht="24.75" customHeight="1">
      <c r="A31" s="93" t="s">
        <v>85</v>
      </c>
      <c r="B31" s="61">
        <f>B30</f>
        <v>5415898</v>
      </c>
      <c r="C31" s="54"/>
      <c r="D31" s="55"/>
      <c r="E31" s="55"/>
      <c r="F31" s="55"/>
      <c r="G31" s="55"/>
      <c r="H31" s="55"/>
      <c r="I31" s="37"/>
    </row>
    <row r="32" spans="1:9" ht="24.75" customHeight="1" hidden="1">
      <c r="A32" s="95" t="s">
        <v>63</v>
      </c>
      <c r="B32" s="56">
        <v>167373</v>
      </c>
      <c r="C32" s="54"/>
      <c r="D32" s="55"/>
      <c r="E32" s="55"/>
      <c r="F32" s="55"/>
      <c r="G32" s="55"/>
      <c r="H32" s="55"/>
      <c r="I32" s="37"/>
    </row>
    <row r="33" spans="1:9" ht="24.75" customHeight="1" hidden="1">
      <c r="A33" s="97" t="s">
        <v>65</v>
      </c>
      <c r="B33" s="57">
        <f>B31-B32</f>
        <v>5248525</v>
      </c>
      <c r="C33" s="54"/>
      <c r="D33" s="55"/>
      <c r="E33" s="55"/>
      <c r="F33" s="55"/>
      <c r="G33" s="55"/>
      <c r="H33" s="55"/>
      <c r="I33" s="37"/>
    </row>
    <row r="34" spans="1:9" ht="19.5" customHeight="1" thickBot="1">
      <c r="A34" s="37"/>
      <c r="B34" s="47"/>
      <c r="C34" s="46"/>
      <c r="D34" s="47"/>
      <c r="E34" s="47"/>
      <c r="F34" s="47"/>
      <c r="G34" s="47"/>
      <c r="H34" s="47"/>
      <c r="I34" s="37"/>
    </row>
    <row r="35" spans="1:9" ht="24.75" customHeight="1">
      <c r="A35" s="38" t="s">
        <v>84</v>
      </c>
      <c r="B35" s="39">
        <f>C30</f>
        <v>51700</v>
      </c>
      <c r="C35" s="46"/>
      <c r="D35" s="47"/>
      <c r="E35" s="47"/>
      <c r="F35" s="47"/>
      <c r="G35" s="47"/>
      <c r="H35" s="47"/>
      <c r="I35" s="37"/>
    </row>
    <row r="36" spans="1:9" ht="24.75" customHeight="1">
      <c r="A36" s="40" t="s">
        <v>135</v>
      </c>
      <c r="B36" s="41">
        <f>D30</f>
        <v>1024630</v>
      </c>
      <c r="C36" s="46"/>
      <c r="D36" s="47"/>
      <c r="E36" s="47"/>
      <c r="F36" s="47"/>
      <c r="G36" s="47"/>
      <c r="H36" s="47"/>
      <c r="I36" s="37"/>
    </row>
    <row r="37" spans="1:9" ht="24.75" customHeight="1">
      <c r="A37" s="40" t="s">
        <v>140</v>
      </c>
      <c r="B37" s="41">
        <f>E30</f>
        <v>896924</v>
      </c>
      <c r="C37" s="84"/>
      <c r="D37" s="85"/>
      <c r="E37" s="47"/>
      <c r="F37" s="47"/>
      <c r="G37" s="47"/>
      <c r="H37" s="47"/>
      <c r="I37" s="37"/>
    </row>
    <row r="38" spans="1:9" ht="24.75" customHeight="1" hidden="1" thickBot="1">
      <c r="A38" s="42" t="s">
        <v>60</v>
      </c>
      <c r="B38" s="43">
        <f>F30</f>
        <v>0</v>
      </c>
      <c r="C38" s="46"/>
      <c r="D38" s="47"/>
      <c r="E38" s="47"/>
      <c r="F38" s="47"/>
      <c r="G38" s="47"/>
      <c r="H38" s="47"/>
      <c r="I38" s="37"/>
    </row>
    <row r="39" spans="1:9" ht="32.25" customHeight="1" hidden="1">
      <c r="A39" s="69" t="s">
        <v>61</v>
      </c>
      <c r="B39" s="45">
        <f>SUM(B35:B38)</f>
        <v>1973254</v>
      </c>
      <c r="C39" s="35"/>
      <c r="D39" s="36"/>
      <c r="E39" s="36"/>
      <c r="F39" s="36"/>
      <c r="G39" s="36"/>
      <c r="H39" s="36"/>
      <c r="I39" s="37"/>
    </row>
    <row r="40" spans="1:9" ht="24.75" customHeight="1" hidden="1">
      <c r="A40" s="40" t="s">
        <v>8</v>
      </c>
      <c r="B40" s="41">
        <f>G30</f>
        <v>0</v>
      </c>
      <c r="C40" s="46"/>
      <c r="D40" s="47"/>
      <c r="E40" s="47"/>
      <c r="F40" s="47"/>
      <c r="G40" s="47"/>
      <c r="H40" s="47"/>
      <c r="I40" s="37"/>
    </row>
    <row r="41" spans="1:9" ht="24.75" customHeight="1" thickBot="1">
      <c r="A41" s="42" t="s">
        <v>0</v>
      </c>
      <c r="B41" s="43">
        <f>B39+B40</f>
        <v>1973254</v>
      </c>
      <c r="C41" s="86" t="s">
        <v>5</v>
      </c>
      <c r="D41" s="79">
        <f>B41/B31*100</f>
        <v>36.43447494764488</v>
      </c>
      <c r="E41" s="87" t="s">
        <v>6</v>
      </c>
      <c r="F41" s="47"/>
      <c r="G41" s="47"/>
      <c r="H41" s="47"/>
      <c r="I41" s="37"/>
    </row>
    <row r="42" spans="1:9" ht="24.75" customHeight="1" hidden="1">
      <c r="A42" s="35" t="s">
        <v>64</v>
      </c>
      <c r="B42" s="47"/>
      <c r="C42" s="46"/>
      <c r="D42" s="47"/>
      <c r="E42" s="47"/>
      <c r="F42" s="47"/>
      <c r="G42" s="47"/>
      <c r="H42" s="47"/>
      <c r="I42" s="37"/>
    </row>
    <row r="43" spans="2:8" ht="24.75" customHeight="1">
      <c r="B43" s="12"/>
      <c r="C43" s="18"/>
      <c r="D43" s="19"/>
      <c r="E43" s="19"/>
      <c r="F43" s="19"/>
      <c r="G43" s="19"/>
      <c r="H43" s="19"/>
    </row>
    <row r="44" spans="2:8" ht="24.75" customHeight="1">
      <c r="B44" s="12"/>
      <c r="C44" s="18"/>
      <c r="D44" s="19"/>
      <c r="E44" s="19"/>
      <c r="F44" s="19"/>
      <c r="G44" s="19"/>
      <c r="H44" s="19"/>
    </row>
    <row r="45" spans="2:8" ht="24.75" customHeight="1">
      <c r="B45" s="12"/>
      <c r="C45" s="18"/>
      <c r="D45" s="19"/>
      <c r="E45" s="19"/>
      <c r="F45" s="19"/>
      <c r="G45" s="19"/>
      <c r="H45" s="19"/>
    </row>
    <row r="46" spans="4:8" ht="24.75" customHeight="1">
      <c r="D46" s="8"/>
      <c r="E46" s="8"/>
      <c r="F46" s="8"/>
      <c r="G46" s="8"/>
      <c r="H46" s="8"/>
    </row>
    <row r="47" spans="4:8" ht="24.75" customHeight="1">
      <c r="D47" s="8"/>
      <c r="E47" s="8"/>
      <c r="F47" s="8"/>
      <c r="G47" s="8"/>
      <c r="H47" s="8"/>
    </row>
    <row r="48" spans="4:8" ht="24.75" customHeight="1">
      <c r="D48" s="8"/>
      <c r="E48" s="8"/>
      <c r="F48" s="8"/>
      <c r="G48" s="8"/>
      <c r="H48" s="8"/>
    </row>
    <row r="49" spans="4:8" ht="24.75" customHeight="1">
      <c r="D49" s="8"/>
      <c r="E49" s="8"/>
      <c r="F49" s="8"/>
      <c r="G49" s="8"/>
      <c r="H49" s="8"/>
    </row>
    <row r="50" spans="4:8" ht="24.75" customHeight="1">
      <c r="D50" s="8"/>
      <c r="E50" s="8"/>
      <c r="F50" s="8"/>
      <c r="G50" s="8"/>
      <c r="H50" s="8"/>
    </row>
    <row r="51" spans="4:8" ht="24.75" customHeight="1">
      <c r="D51" s="8"/>
      <c r="E51" s="8"/>
      <c r="F51" s="8"/>
      <c r="G51" s="8"/>
      <c r="H51" s="8"/>
    </row>
    <row r="52" spans="4:8" ht="24.75" customHeight="1">
      <c r="D52" s="8"/>
      <c r="E52" s="8"/>
      <c r="F52" s="8"/>
      <c r="G52" s="8"/>
      <c r="H52" s="8"/>
    </row>
    <row r="53" spans="4:8" ht="24.75" customHeight="1">
      <c r="D53" s="8"/>
      <c r="E53" s="8"/>
      <c r="F53" s="8"/>
      <c r="G53" s="8"/>
      <c r="H53" s="8"/>
    </row>
  </sheetData>
  <sheetProtection/>
  <mergeCells count="4">
    <mergeCell ref="A1:I1"/>
    <mergeCell ref="A3:I3"/>
    <mergeCell ref="A16:I16"/>
    <mergeCell ref="A26:I26"/>
  </mergeCells>
  <printOptions/>
  <pageMargins left="0.2755905511811024" right="0.15748031496062992" top="0.4724409448818898" bottom="0.6692913385826772" header="0.35433070866141736" footer="0.35433070866141736"/>
  <pageSetup horizontalDpi="600" verticalDpi="600" orientation="portrait" paperSize="9" r:id="rId1"/>
  <headerFooter alignWithMargins="0">
    <oddFooter>&amp;C利澤107年第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H52" sqref="H52"/>
    </sheetView>
  </sheetViews>
  <sheetFormatPr defaultColWidth="9.00390625" defaultRowHeight="24.75" customHeight="1"/>
  <cols>
    <col min="1" max="1" width="24.75390625" style="0" customWidth="1"/>
    <col min="2" max="2" width="16.50390625" style="0" customWidth="1"/>
    <col min="3" max="3" width="11.25390625" style="17" customWidth="1"/>
    <col min="4" max="4" width="12.375" style="2" customWidth="1"/>
    <col min="5" max="5" width="12.125" style="0" customWidth="1"/>
    <col min="6" max="7" width="12.125" style="0" hidden="1" customWidth="1"/>
    <col min="8" max="8" width="13.00390625" style="0" customWidth="1"/>
    <col min="9" max="9" width="8.75390625" style="0" customWidth="1"/>
  </cols>
  <sheetData>
    <row r="1" spans="1:9" ht="24.75" customHeight="1">
      <c r="A1" s="107" t="s">
        <v>78</v>
      </c>
      <c r="B1" s="108"/>
      <c r="C1" s="108"/>
      <c r="D1" s="109"/>
      <c r="E1" s="109"/>
      <c r="F1" s="109"/>
      <c r="G1" s="109"/>
      <c r="H1" s="109"/>
      <c r="I1" s="110"/>
    </row>
    <row r="2" spans="1:9" s="1" customFormat="1" ht="57.75" customHeight="1">
      <c r="A2" s="26" t="s">
        <v>1</v>
      </c>
      <c r="B2" s="26" t="s">
        <v>2</v>
      </c>
      <c r="C2" s="27" t="s">
        <v>79</v>
      </c>
      <c r="D2" s="27" t="s">
        <v>80</v>
      </c>
      <c r="E2" s="27" t="s">
        <v>81</v>
      </c>
      <c r="F2" s="49" t="s">
        <v>82</v>
      </c>
      <c r="G2" s="27" t="s">
        <v>8</v>
      </c>
      <c r="H2" s="29" t="s">
        <v>4</v>
      </c>
      <c r="I2" s="26" t="s">
        <v>3</v>
      </c>
    </row>
    <row r="3" spans="1:9" s="1" customFormat="1" ht="30" customHeight="1">
      <c r="A3" s="111" t="s">
        <v>18</v>
      </c>
      <c r="B3" s="116"/>
      <c r="C3" s="116"/>
      <c r="D3" s="116"/>
      <c r="E3" s="116"/>
      <c r="F3" s="116"/>
      <c r="G3" s="116"/>
      <c r="H3" s="116"/>
      <c r="I3" s="117"/>
    </row>
    <row r="4" spans="1:9" s="1" customFormat="1" ht="36" customHeight="1">
      <c r="A4" s="67" t="s">
        <v>11</v>
      </c>
      <c r="B4" s="62">
        <v>1500000</v>
      </c>
      <c r="C4" s="27">
        <v>0</v>
      </c>
      <c r="D4" s="27">
        <v>0</v>
      </c>
      <c r="E4" s="28">
        <v>624000</v>
      </c>
      <c r="F4" s="28">
        <v>0</v>
      </c>
      <c r="G4" s="27">
        <v>0</v>
      </c>
      <c r="H4" s="23">
        <f aca="true" t="shared" si="0" ref="H4:H11">B4-SUM(C4:F4)</f>
        <v>876000</v>
      </c>
      <c r="I4" s="48" t="s">
        <v>142</v>
      </c>
    </row>
    <row r="5" spans="1:9" s="1" customFormat="1" ht="35.25" customHeight="1">
      <c r="A5" s="20" t="s">
        <v>34</v>
      </c>
      <c r="B5" s="62">
        <v>170000</v>
      </c>
      <c r="C5" s="27">
        <v>0</v>
      </c>
      <c r="D5" s="27">
        <v>0</v>
      </c>
      <c r="E5" s="27">
        <v>0</v>
      </c>
      <c r="F5" s="28">
        <v>0</v>
      </c>
      <c r="G5" s="27">
        <v>0</v>
      </c>
      <c r="H5" s="23">
        <f t="shared" si="0"/>
        <v>170000</v>
      </c>
      <c r="I5" s="48" t="s">
        <v>83</v>
      </c>
    </row>
    <row r="6" spans="1:9" s="1" customFormat="1" ht="28.5" customHeight="1">
      <c r="A6" s="20" t="s">
        <v>16</v>
      </c>
      <c r="B6" s="62">
        <v>200000</v>
      </c>
      <c r="C6" s="27">
        <v>4000</v>
      </c>
      <c r="D6" s="27">
        <v>12000</v>
      </c>
      <c r="E6" s="27">
        <v>0</v>
      </c>
      <c r="F6" s="28"/>
      <c r="G6" s="27">
        <v>0</v>
      </c>
      <c r="H6" s="23">
        <f t="shared" si="0"/>
        <v>184000</v>
      </c>
      <c r="I6" s="48" t="s">
        <v>83</v>
      </c>
    </row>
    <row r="7" spans="1:9" s="1" customFormat="1" ht="33" customHeight="1">
      <c r="A7" s="20" t="s">
        <v>17</v>
      </c>
      <c r="B7" s="62">
        <v>200000</v>
      </c>
      <c r="C7" s="27">
        <v>25000</v>
      </c>
      <c r="D7" s="27">
        <v>25000</v>
      </c>
      <c r="E7" s="27">
        <v>15000</v>
      </c>
      <c r="F7" s="28"/>
      <c r="G7" s="27">
        <v>0</v>
      </c>
      <c r="H7" s="23">
        <f t="shared" si="0"/>
        <v>135000</v>
      </c>
      <c r="I7" s="48" t="s">
        <v>83</v>
      </c>
    </row>
    <row r="8" spans="1:9" s="1" customFormat="1" ht="29.25" customHeight="1">
      <c r="A8" s="20" t="s">
        <v>12</v>
      </c>
      <c r="B8" s="62">
        <v>1000000</v>
      </c>
      <c r="C8" s="27">
        <v>0</v>
      </c>
      <c r="D8" s="27">
        <v>0</v>
      </c>
      <c r="E8" s="27">
        <v>0</v>
      </c>
      <c r="F8" s="28"/>
      <c r="G8" s="27">
        <v>0</v>
      </c>
      <c r="H8" s="23">
        <f t="shared" si="0"/>
        <v>1000000</v>
      </c>
      <c r="I8" s="48" t="s">
        <v>83</v>
      </c>
    </row>
    <row r="9" spans="1:9" s="1" customFormat="1" ht="42" customHeight="1">
      <c r="A9" s="20" t="s">
        <v>13</v>
      </c>
      <c r="B9" s="63">
        <v>1071000</v>
      </c>
      <c r="C9" s="27">
        <v>0</v>
      </c>
      <c r="D9" s="27">
        <v>469057</v>
      </c>
      <c r="E9" s="27">
        <v>0</v>
      </c>
      <c r="F9" s="28"/>
      <c r="G9" s="27">
        <v>0</v>
      </c>
      <c r="H9" s="23">
        <f t="shared" si="0"/>
        <v>601943</v>
      </c>
      <c r="I9" s="48" t="s">
        <v>83</v>
      </c>
    </row>
    <row r="10" spans="1:9" s="1" customFormat="1" ht="42.75" customHeight="1">
      <c r="A10" s="20" t="s">
        <v>86</v>
      </c>
      <c r="B10" s="50">
        <v>798000</v>
      </c>
      <c r="C10" s="27">
        <v>0</v>
      </c>
      <c r="D10" s="27">
        <v>290480</v>
      </c>
      <c r="E10" s="27">
        <v>0</v>
      </c>
      <c r="F10" s="28"/>
      <c r="G10" s="27">
        <v>0</v>
      </c>
      <c r="H10" s="23">
        <f t="shared" si="0"/>
        <v>507520</v>
      </c>
      <c r="I10" s="48" t="s">
        <v>83</v>
      </c>
    </row>
    <row r="11" spans="1:9" s="1" customFormat="1" ht="31.5" customHeight="1">
      <c r="A11" s="20" t="s">
        <v>35</v>
      </c>
      <c r="B11" s="50">
        <v>500000</v>
      </c>
      <c r="C11" s="27">
        <v>22880</v>
      </c>
      <c r="D11" s="27">
        <v>28962</v>
      </c>
      <c r="E11" s="27">
        <v>14596</v>
      </c>
      <c r="F11" s="28"/>
      <c r="G11" s="27">
        <v>0</v>
      </c>
      <c r="H11" s="23">
        <f t="shared" si="0"/>
        <v>433562</v>
      </c>
      <c r="I11" s="48" t="s">
        <v>83</v>
      </c>
    </row>
    <row r="12" spans="1:9" s="1" customFormat="1" ht="44.25" customHeight="1">
      <c r="A12" s="20" t="s">
        <v>36</v>
      </c>
      <c r="B12" s="52">
        <v>3200000</v>
      </c>
      <c r="C12" s="27">
        <v>4000</v>
      </c>
      <c r="D12" s="27">
        <v>617530</v>
      </c>
      <c r="E12" s="27">
        <v>719280</v>
      </c>
      <c r="F12" s="28"/>
      <c r="G12" s="27">
        <v>0</v>
      </c>
      <c r="H12" s="23">
        <f>B12-SUM(C12:G12)</f>
        <v>1859190</v>
      </c>
      <c r="I12" s="48" t="s">
        <v>83</v>
      </c>
    </row>
    <row r="13" spans="1:9" s="1" customFormat="1" ht="44.25" customHeight="1">
      <c r="A13" s="20" t="s">
        <v>87</v>
      </c>
      <c r="B13" s="52">
        <v>700000</v>
      </c>
      <c r="C13" s="27">
        <v>0</v>
      </c>
      <c r="D13" s="27">
        <v>0</v>
      </c>
      <c r="E13" s="27">
        <v>618300</v>
      </c>
      <c r="F13" s="28"/>
      <c r="G13" s="27">
        <v>0</v>
      </c>
      <c r="H13" s="23">
        <f>B13-SUM(C13:G13)</f>
        <v>81700</v>
      </c>
      <c r="I13" s="48" t="s">
        <v>83</v>
      </c>
    </row>
    <row r="14" spans="1:9" s="1" customFormat="1" ht="31.5" customHeight="1">
      <c r="A14" s="111" t="s">
        <v>9</v>
      </c>
      <c r="B14" s="112"/>
      <c r="C14" s="112"/>
      <c r="D14" s="112"/>
      <c r="E14" s="112"/>
      <c r="F14" s="112"/>
      <c r="G14" s="112"/>
      <c r="H14" s="112"/>
      <c r="I14" s="113"/>
    </row>
    <row r="15" spans="1:9" ht="34.5" customHeight="1">
      <c r="A15" s="20" t="s">
        <v>88</v>
      </c>
      <c r="B15" s="63">
        <v>250000</v>
      </c>
      <c r="C15" s="23">
        <v>0</v>
      </c>
      <c r="D15" s="23">
        <v>48880</v>
      </c>
      <c r="E15" s="23">
        <v>91321</v>
      </c>
      <c r="F15" s="23"/>
      <c r="G15" s="23">
        <v>0</v>
      </c>
      <c r="H15" s="23">
        <f aca="true" t="shared" si="1" ref="H15:H37">B15-SUM(C15:F15)</f>
        <v>109799</v>
      </c>
      <c r="I15" s="48" t="s">
        <v>83</v>
      </c>
    </row>
    <row r="16" spans="1:9" s="8" customFormat="1" ht="42.75" customHeight="1">
      <c r="A16" s="68" t="s">
        <v>89</v>
      </c>
      <c r="B16" s="64">
        <v>150000</v>
      </c>
      <c r="C16" s="23">
        <v>0</v>
      </c>
      <c r="D16" s="23">
        <v>40000</v>
      </c>
      <c r="E16" s="23">
        <v>28600</v>
      </c>
      <c r="F16" s="23"/>
      <c r="G16" s="23">
        <v>0</v>
      </c>
      <c r="H16" s="23">
        <f t="shared" si="1"/>
        <v>81400</v>
      </c>
      <c r="I16" s="48" t="s">
        <v>83</v>
      </c>
    </row>
    <row r="17" spans="1:9" s="8" customFormat="1" ht="24.75" customHeight="1">
      <c r="A17" s="20" t="s">
        <v>90</v>
      </c>
      <c r="B17" s="50">
        <v>250000</v>
      </c>
      <c r="C17" s="23">
        <v>0</v>
      </c>
      <c r="D17" s="23">
        <v>0</v>
      </c>
      <c r="E17" s="23">
        <v>0</v>
      </c>
      <c r="F17" s="23"/>
      <c r="G17" s="23">
        <v>0</v>
      </c>
      <c r="H17" s="23">
        <f t="shared" si="1"/>
        <v>250000</v>
      </c>
      <c r="I17" s="48" t="s">
        <v>83</v>
      </c>
    </row>
    <row r="18" spans="1:9" s="8" customFormat="1" ht="37.5" customHeight="1">
      <c r="A18" s="20" t="s">
        <v>91</v>
      </c>
      <c r="B18" s="50">
        <v>110000</v>
      </c>
      <c r="C18" s="23">
        <v>0</v>
      </c>
      <c r="D18" s="23">
        <v>0</v>
      </c>
      <c r="E18" s="23">
        <v>70000</v>
      </c>
      <c r="F18" s="23"/>
      <c r="G18" s="23">
        <v>0</v>
      </c>
      <c r="H18" s="23">
        <f t="shared" si="1"/>
        <v>40000</v>
      </c>
      <c r="I18" s="48" t="s">
        <v>83</v>
      </c>
    </row>
    <row r="19" spans="1:9" s="8" customFormat="1" ht="35.25" customHeight="1">
      <c r="A19" s="20" t="s">
        <v>92</v>
      </c>
      <c r="B19" s="50">
        <f>1310000+500000</f>
        <v>1810000</v>
      </c>
      <c r="C19" s="23">
        <v>0</v>
      </c>
      <c r="D19" s="23">
        <v>258260</v>
      </c>
      <c r="E19" s="23">
        <v>295025</v>
      </c>
      <c r="F19" s="70"/>
      <c r="G19" s="23">
        <v>0</v>
      </c>
      <c r="H19" s="23">
        <f t="shared" si="1"/>
        <v>1256715</v>
      </c>
      <c r="I19" s="48" t="s">
        <v>83</v>
      </c>
    </row>
    <row r="20" spans="1:9" ht="36.75" customHeight="1">
      <c r="A20" s="20" t="s">
        <v>37</v>
      </c>
      <c r="B20" s="52">
        <v>100000</v>
      </c>
      <c r="C20" s="23">
        <v>0</v>
      </c>
      <c r="D20" s="23">
        <v>79090</v>
      </c>
      <c r="E20" s="23">
        <v>20910</v>
      </c>
      <c r="F20" s="23">
        <v>0</v>
      </c>
      <c r="G20" s="23">
        <v>0</v>
      </c>
      <c r="H20" s="23">
        <f t="shared" si="1"/>
        <v>0</v>
      </c>
      <c r="I20" s="48" t="s">
        <v>141</v>
      </c>
    </row>
    <row r="21" spans="1:9" ht="55.5" customHeight="1">
      <c r="A21" s="20" t="s">
        <v>68</v>
      </c>
      <c r="B21" s="50">
        <f>1806054-500000</f>
        <v>1306054</v>
      </c>
      <c r="C21" s="23">
        <v>63070</v>
      </c>
      <c r="D21" s="23">
        <v>150000</v>
      </c>
      <c r="E21" s="23">
        <v>366550</v>
      </c>
      <c r="F21" s="70"/>
      <c r="G21" s="23">
        <v>0</v>
      </c>
      <c r="H21" s="23">
        <f t="shared" si="1"/>
        <v>726434</v>
      </c>
      <c r="I21" s="48" t="s">
        <v>83</v>
      </c>
    </row>
    <row r="22" spans="1:18" ht="38.25" customHeight="1">
      <c r="A22" s="20" t="s">
        <v>38</v>
      </c>
      <c r="B22" s="50">
        <v>300000</v>
      </c>
      <c r="C22" s="23">
        <v>28000</v>
      </c>
      <c r="D22" s="23">
        <v>72000</v>
      </c>
      <c r="E22" s="23">
        <v>198525</v>
      </c>
      <c r="F22" s="23"/>
      <c r="G22" s="23">
        <v>0</v>
      </c>
      <c r="H22" s="23">
        <f t="shared" si="1"/>
        <v>1475</v>
      </c>
      <c r="I22" s="48" t="s">
        <v>83</v>
      </c>
      <c r="J22" s="3"/>
      <c r="K22" s="3"/>
      <c r="L22" s="7"/>
      <c r="M22" s="7"/>
      <c r="N22" s="7"/>
      <c r="O22" s="7"/>
      <c r="P22" s="7"/>
      <c r="Q22" s="7"/>
      <c r="R22" s="7"/>
    </row>
    <row r="23" spans="1:12" ht="37.5" customHeight="1">
      <c r="A23" s="20" t="s">
        <v>39</v>
      </c>
      <c r="B23" s="52">
        <v>150000</v>
      </c>
      <c r="C23" s="23">
        <v>0</v>
      </c>
      <c r="D23" s="23">
        <v>0</v>
      </c>
      <c r="E23" s="23">
        <v>41700</v>
      </c>
      <c r="F23" s="23"/>
      <c r="G23" s="23">
        <v>0</v>
      </c>
      <c r="H23" s="23">
        <f t="shared" si="1"/>
        <v>108300</v>
      </c>
      <c r="I23" s="48" t="s">
        <v>83</v>
      </c>
      <c r="J23" s="9"/>
      <c r="K23" s="9"/>
      <c r="L23" s="9"/>
    </row>
    <row r="24" spans="1:9" ht="33.75" customHeight="1">
      <c r="A24" s="20" t="s">
        <v>40</v>
      </c>
      <c r="B24" s="52">
        <v>550000</v>
      </c>
      <c r="C24" s="23">
        <v>0</v>
      </c>
      <c r="D24" s="23">
        <v>0</v>
      </c>
      <c r="E24" s="23">
        <v>227671</v>
      </c>
      <c r="F24" s="23"/>
      <c r="G24" s="23">
        <v>0</v>
      </c>
      <c r="H24" s="23">
        <f t="shared" si="1"/>
        <v>322329</v>
      </c>
      <c r="I24" s="48" t="s">
        <v>83</v>
      </c>
    </row>
    <row r="25" spans="1:9" s="10" customFormat="1" ht="27.75" customHeight="1">
      <c r="A25" s="20" t="s">
        <v>41</v>
      </c>
      <c r="B25" s="52">
        <v>100000</v>
      </c>
      <c r="C25" s="23">
        <v>9790</v>
      </c>
      <c r="D25" s="23">
        <v>1841</v>
      </c>
      <c r="E25" s="23">
        <v>8790</v>
      </c>
      <c r="F25" s="23"/>
      <c r="G25" s="23">
        <v>0</v>
      </c>
      <c r="H25" s="23">
        <f t="shared" si="1"/>
        <v>79579</v>
      </c>
      <c r="I25" s="48" t="s">
        <v>83</v>
      </c>
    </row>
    <row r="26" spans="1:9" ht="36" customHeight="1">
      <c r="A26" s="20" t="s">
        <v>42</v>
      </c>
      <c r="B26" s="52">
        <v>280000</v>
      </c>
      <c r="C26" s="23">
        <v>39581</v>
      </c>
      <c r="D26" s="23">
        <v>40663</v>
      </c>
      <c r="E26" s="23">
        <v>57222</v>
      </c>
      <c r="F26" s="23"/>
      <c r="G26" s="23">
        <v>0</v>
      </c>
      <c r="H26" s="23">
        <f>B26-SUM(C26:F26)</f>
        <v>142534</v>
      </c>
      <c r="I26" s="48" t="s">
        <v>83</v>
      </c>
    </row>
    <row r="27" spans="1:9" ht="45" customHeight="1">
      <c r="A27" s="20" t="s">
        <v>43</v>
      </c>
      <c r="B27" s="52">
        <v>600000</v>
      </c>
      <c r="C27" s="23">
        <v>7900</v>
      </c>
      <c r="D27" s="23">
        <v>131700</v>
      </c>
      <c r="E27" s="23">
        <v>142860</v>
      </c>
      <c r="F27" s="53"/>
      <c r="G27" s="23">
        <v>0</v>
      </c>
      <c r="H27" s="23">
        <f t="shared" si="1"/>
        <v>317540</v>
      </c>
      <c r="I27" s="48" t="s">
        <v>83</v>
      </c>
    </row>
    <row r="28" spans="1:9" ht="27.75" customHeight="1">
      <c r="A28" s="111" t="s">
        <v>136</v>
      </c>
      <c r="B28" s="114"/>
      <c r="C28" s="114"/>
      <c r="D28" s="114"/>
      <c r="E28" s="114"/>
      <c r="F28" s="114"/>
      <c r="G28" s="114"/>
      <c r="H28" s="114"/>
      <c r="I28" s="115"/>
    </row>
    <row r="29" spans="1:9" ht="26.25" customHeight="1">
      <c r="A29" s="20" t="s">
        <v>44</v>
      </c>
      <c r="B29" s="63">
        <v>50000</v>
      </c>
      <c r="C29" s="23">
        <v>0</v>
      </c>
      <c r="D29" s="23">
        <v>0</v>
      </c>
      <c r="E29" s="23">
        <v>0</v>
      </c>
      <c r="F29" s="53"/>
      <c r="G29" s="23">
        <v>0</v>
      </c>
      <c r="H29" s="23">
        <f>B29-SUM(C29:F29)</f>
        <v>50000</v>
      </c>
      <c r="I29" s="48" t="s">
        <v>83</v>
      </c>
    </row>
    <row r="30" spans="1:9" ht="29.25" customHeight="1">
      <c r="A30" s="68" t="s">
        <v>53</v>
      </c>
      <c r="B30" s="64">
        <v>250000</v>
      </c>
      <c r="C30" s="23">
        <v>0</v>
      </c>
      <c r="D30" s="23">
        <v>0</v>
      </c>
      <c r="E30" s="23">
        <v>91370</v>
      </c>
      <c r="F30" s="53"/>
      <c r="G30" s="23">
        <v>0</v>
      </c>
      <c r="H30" s="23">
        <f aca="true" t="shared" si="2" ref="H30:H36">B30-SUM(C30:G30)</f>
        <v>158630</v>
      </c>
      <c r="I30" s="48" t="s">
        <v>83</v>
      </c>
    </row>
    <row r="31" spans="1:9" ht="29.25" customHeight="1">
      <c r="A31" s="68" t="s">
        <v>93</v>
      </c>
      <c r="B31" s="65">
        <v>4800000</v>
      </c>
      <c r="C31" s="23">
        <v>0</v>
      </c>
      <c r="D31" s="23">
        <v>0</v>
      </c>
      <c r="E31" s="70">
        <v>4500000</v>
      </c>
      <c r="F31" s="53"/>
      <c r="G31" s="23"/>
      <c r="H31" s="23">
        <f t="shared" si="2"/>
        <v>300000</v>
      </c>
      <c r="I31" s="48" t="s">
        <v>83</v>
      </c>
    </row>
    <row r="32" spans="1:9" ht="39" customHeight="1">
      <c r="A32" s="20" t="s">
        <v>94</v>
      </c>
      <c r="B32" s="50">
        <v>100000</v>
      </c>
      <c r="C32" s="23">
        <v>14000</v>
      </c>
      <c r="D32" s="23">
        <v>6000</v>
      </c>
      <c r="E32" s="23">
        <v>0</v>
      </c>
      <c r="F32" s="53">
        <v>0</v>
      </c>
      <c r="G32" s="23">
        <v>0</v>
      </c>
      <c r="H32" s="23">
        <f>B32-SUM(C32:G32)</f>
        <v>80000</v>
      </c>
      <c r="I32" s="48" t="s">
        <v>83</v>
      </c>
    </row>
    <row r="33" spans="1:9" ht="29.25" customHeight="1">
      <c r="A33" s="68" t="s">
        <v>95</v>
      </c>
      <c r="B33" s="64">
        <v>580000</v>
      </c>
      <c r="C33" s="23">
        <v>0</v>
      </c>
      <c r="D33" s="23">
        <v>0</v>
      </c>
      <c r="E33" s="23">
        <v>0</v>
      </c>
      <c r="F33" s="53"/>
      <c r="G33" s="23">
        <v>0</v>
      </c>
      <c r="H33" s="23">
        <f t="shared" si="2"/>
        <v>580000</v>
      </c>
      <c r="I33" s="48" t="s">
        <v>83</v>
      </c>
    </row>
    <row r="34" spans="1:9" ht="29.25" customHeight="1">
      <c r="A34" s="68" t="s">
        <v>96</v>
      </c>
      <c r="B34" s="64">
        <v>950000</v>
      </c>
      <c r="C34" s="23">
        <v>0</v>
      </c>
      <c r="D34" s="23">
        <v>92400</v>
      </c>
      <c r="E34" s="23">
        <v>93500</v>
      </c>
      <c r="F34" s="53"/>
      <c r="G34" s="23"/>
      <c r="H34" s="23">
        <f t="shared" si="2"/>
        <v>764100</v>
      </c>
      <c r="I34" s="48" t="s">
        <v>83</v>
      </c>
    </row>
    <row r="35" spans="1:9" ht="39" customHeight="1">
      <c r="A35" s="20" t="s">
        <v>97</v>
      </c>
      <c r="B35" s="50">
        <v>800000</v>
      </c>
      <c r="C35" s="23">
        <v>0</v>
      </c>
      <c r="D35" s="23">
        <v>0</v>
      </c>
      <c r="E35" s="23">
        <v>42000</v>
      </c>
      <c r="F35" s="53"/>
      <c r="G35" s="23">
        <v>0</v>
      </c>
      <c r="H35" s="23">
        <f t="shared" si="2"/>
        <v>758000</v>
      </c>
      <c r="I35" s="48" t="s">
        <v>83</v>
      </c>
    </row>
    <row r="36" spans="1:9" ht="39" customHeight="1">
      <c r="A36" s="20" t="s">
        <v>98</v>
      </c>
      <c r="B36" s="50">
        <v>100000</v>
      </c>
      <c r="C36" s="23">
        <v>0</v>
      </c>
      <c r="D36" s="23">
        <v>0</v>
      </c>
      <c r="E36" s="23">
        <v>0</v>
      </c>
      <c r="F36" s="53">
        <v>0</v>
      </c>
      <c r="G36" s="23">
        <v>0</v>
      </c>
      <c r="H36" s="23">
        <f t="shared" si="2"/>
        <v>100000</v>
      </c>
      <c r="I36" s="48" t="s">
        <v>83</v>
      </c>
    </row>
    <row r="37" spans="1:9" ht="37.5" customHeight="1">
      <c r="A37" s="20" t="s">
        <v>99</v>
      </c>
      <c r="B37" s="52">
        <v>200000</v>
      </c>
      <c r="C37" s="23">
        <v>0</v>
      </c>
      <c r="D37" s="23">
        <v>0</v>
      </c>
      <c r="E37" s="23">
        <v>0</v>
      </c>
      <c r="F37" s="53"/>
      <c r="G37" s="23">
        <v>0</v>
      </c>
      <c r="H37" s="23">
        <f t="shared" si="1"/>
        <v>200000</v>
      </c>
      <c r="I37" s="48" t="s">
        <v>83</v>
      </c>
    </row>
    <row r="38" spans="1:9" ht="39" customHeight="1">
      <c r="A38" s="20" t="s">
        <v>100</v>
      </c>
      <c r="B38" s="52">
        <v>200000</v>
      </c>
      <c r="C38" s="23">
        <v>0</v>
      </c>
      <c r="D38" s="23">
        <v>94500</v>
      </c>
      <c r="E38" s="23">
        <v>0</v>
      </c>
      <c r="F38" s="53">
        <v>0</v>
      </c>
      <c r="G38" s="23">
        <v>0</v>
      </c>
      <c r="H38" s="23">
        <f>B38-SUM(C38:F38)</f>
        <v>105500</v>
      </c>
      <c r="I38" s="48" t="s">
        <v>83</v>
      </c>
    </row>
    <row r="39" spans="1:9" ht="37.5" customHeight="1">
      <c r="A39" s="20" t="s">
        <v>101</v>
      </c>
      <c r="B39" s="52">
        <v>900000</v>
      </c>
      <c r="C39" s="23">
        <v>0</v>
      </c>
      <c r="D39" s="23">
        <v>0</v>
      </c>
      <c r="E39" s="23">
        <v>900000</v>
      </c>
      <c r="F39" s="53">
        <v>0</v>
      </c>
      <c r="G39" s="23">
        <v>0</v>
      </c>
      <c r="H39" s="23">
        <f>B39-SUM(C39:G39)</f>
        <v>0</v>
      </c>
      <c r="I39" s="48" t="s">
        <v>141</v>
      </c>
    </row>
    <row r="40" spans="1:9" ht="24.75" customHeight="1">
      <c r="A40" s="26" t="s">
        <v>0</v>
      </c>
      <c r="B40" s="60">
        <f aca="true" t="shared" si="3" ref="B40:H40">SUM(B4:B39)</f>
        <v>24225054</v>
      </c>
      <c r="C40" s="60">
        <f t="shared" si="3"/>
        <v>218221</v>
      </c>
      <c r="D40" s="60">
        <f>SUM(D4:D39)</f>
        <v>2458363</v>
      </c>
      <c r="E40" s="60">
        <f t="shared" si="3"/>
        <v>9167220</v>
      </c>
      <c r="F40" s="60">
        <f t="shared" si="3"/>
        <v>0</v>
      </c>
      <c r="G40" s="60">
        <f t="shared" si="3"/>
        <v>0</v>
      </c>
      <c r="H40" s="60">
        <f t="shared" si="3"/>
        <v>12381250</v>
      </c>
      <c r="I40" s="48"/>
    </row>
    <row r="41" spans="1:9" ht="24.75" customHeight="1">
      <c r="A41" s="93" t="s">
        <v>85</v>
      </c>
      <c r="B41" s="94">
        <f>B40</f>
        <v>24225054</v>
      </c>
      <c r="C41" s="35"/>
      <c r="D41" s="36"/>
      <c r="E41" s="36"/>
      <c r="F41" s="36"/>
      <c r="G41" s="36"/>
      <c r="H41" s="36"/>
      <c r="I41" s="37"/>
    </row>
    <row r="42" spans="1:9" ht="24.75" customHeight="1" hidden="1">
      <c r="A42" s="95" t="s">
        <v>63</v>
      </c>
      <c r="B42" s="96">
        <v>892669</v>
      </c>
      <c r="C42" s="35"/>
      <c r="D42" s="36"/>
      <c r="E42" s="36"/>
      <c r="F42" s="36"/>
      <c r="G42" s="36"/>
      <c r="H42" s="36"/>
      <c r="I42" s="37"/>
    </row>
    <row r="43" spans="1:9" ht="31.5" customHeight="1" hidden="1">
      <c r="A43" s="97" t="s">
        <v>65</v>
      </c>
      <c r="B43" s="98">
        <f>B41-B42</f>
        <v>23332385</v>
      </c>
      <c r="C43" s="35"/>
      <c r="D43" s="36"/>
      <c r="E43" s="36"/>
      <c r="F43" s="36"/>
      <c r="G43" s="36"/>
      <c r="H43" s="36"/>
      <c r="I43" s="37"/>
    </row>
    <row r="44" spans="1:9" ht="24.75" customHeight="1">
      <c r="A44" s="92"/>
      <c r="B44" s="99"/>
      <c r="C44" s="54"/>
      <c r="D44" s="55"/>
      <c r="E44" s="55"/>
      <c r="F44" s="55"/>
      <c r="G44" s="55"/>
      <c r="H44" s="55"/>
      <c r="I44" s="37"/>
    </row>
    <row r="45" spans="1:9" ht="24.75" customHeight="1" thickBot="1">
      <c r="A45" s="37"/>
      <c r="B45" s="47"/>
      <c r="C45" s="46"/>
      <c r="D45" s="47"/>
      <c r="E45" s="47"/>
      <c r="F45" s="47"/>
      <c r="G45" s="47"/>
      <c r="H45" s="47"/>
      <c r="I45" s="37"/>
    </row>
    <row r="46" spans="1:9" ht="24.75" customHeight="1">
      <c r="A46" s="38" t="s">
        <v>84</v>
      </c>
      <c r="B46" s="39">
        <f>C40</f>
        <v>218221</v>
      </c>
      <c r="C46" s="46"/>
      <c r="D46" s="47"/>
      <c r="E46" s="47"/>
      <c r="F46" s="47"/>
      <c r="G46" s="47"/>
      <c r="H46" s="47"/>
      <c r="I46" s="37"/>
    </row>
    <row r="47" spans="1:9" ht="24.75" customHeight="1">
      <c r="A47" s="40" t="s">
        <v>135</v>
      </c>
      <c r="B47" s="41">
        <f>D40</f>
        <v>2458363</v>
      </c>
      <c r="C47" s="46"/>
      <c r="D47" s="47"/>
      <c r="E47" s="47"/>
      <c r="F47" s="47"/>
      <c r="G47" s="47"/>
      <c r="H47" s="47"/>
      <c r="I47" s="37"/>
    </row>
    <row r="48" spans="1:9" ht="24.75" customHeight="1">
      <c r="A48" s="40" t="s">
        <v>140</v>
      </c>
      <c r="B48" s="41">
        <f>E40</f>
        <v>9167220</v>
      </c>
      <c r="C48" s="84"/>
      <c r="D48" s="85"/>
      <c r="E48" s="47"/>
      <c r="F48" s="47"/>
      <c r="G48" s="47"/>
      <c r="H48" s="47"/>
      <c r="I48" s="37"/>
    </row>
    <row r="49" spans="1:9" ht="24.75" customHeight="1" hidden="1" thickBot="1">
      <c r="A49" s="42" t="s">
        <v>66</v>
      </c>
      <c r="B49" s="43">
        <f>F40</f>
        <v>0</v>
      </c>
      <c r="C49" s="84"/>
      <c r="D49" s="85"/>
      <c r="E49" s="47"/>
      <c r="F49" s="47"/>
      <c r="G49" s="47"/>
      <c r="H49" s="47"/>
      <c r="I49" s="37"/>
    </row>
    <row r="50" spans="1:9" ht="24.75" customHeight="1" hidden="1">
      <c r="A50" s="44" t="s">
        <v>67</v>
      </c>
      <c r="B50" s="45">
        <f>SUM(B46:B49)</f>
        <v>11843804</v>
      </c>
      <c r="C50" s="88"/>
      <c r="D50" s="89"/>
      <c r="E50" s="36"/>
      <c r="F50" s="36"/>
      <c r="G50" s="36"/>
      <c r="H50" s="36"/>
      <c r="I50" s="37"/>
    </row>
    <row r="51" spans="1:9" ht="24.75" customHeight="1" hidden="1">
      <c r="A51" s="40" t="s">
        <v>8</v>
      </c>
      <c r="B51" s="41">
        <f>G40</f>
        <v>0</v>
      </c>
      <c r="C51" s="84"/>
      <c r="D51" s="85"/>
      <c r="E51" s="47"/>
      <c r="F51" s="47"/>
      <c r="G51" s="47"/>
      <c r="H51" s="47"/>
      <c r="I51" s="37"/>
    </row>
    <row r="52" spans="1:9" ht="24.75" customHeight="1" thickBot="1">
      <c r="A52" s="42" t="s">
        <v>0</v>
      </c>
      <c r="B52" s="43">
        <f>B50+B51</f>
        <v>11843804</v>
      </c>
      <c r="C52" s="86" t="s">
        <v>5</v>
      </c>
      <c r="D52" s="79">
        <f>B52/B41*100</f>
        <v>48.89072280292957</v>
      </c>
      <c r="E52" s="37" t="s">
        <v>6</v>
      </c>
      <c r="F52" s="47"/>
      <c r="G52" s="47"/>
      <c r="H52" s="47"/>
      <c r="I52" s="37"/>
    </row>
    <row r="53" spans="1:9" ht="24.75" customHeight="1" hidden="1">
      <c r="A53" s="35" t="s">
        <v>64</v>
      </c>
      <c r="B53" s="47"/>
      <c r="C53" s="46"/>
      <c r="D53" s="47"/>
      <c r="E53" s="47"/>
      <c r="F53" s="47"/>
      <c r="G53" s="47"/>
      <c r="H53" s="47"/>
      <c r="I53" s="37"/>
    </row>
    <row r="54" spans="1:9" ht="24.75" customHeight="1">
      <c r="A54" s="37"/>
      <c r="B54" s="47"/>
      <c r="C54" s="46"/>
      <c r="D54" s="47"/>
      <c r="E54" s="47"/>
      <c r="F54" s="47"/>
      <c r="G54" s="47"/>
      <c r="H54" s="47"/>
      <c r="I54" s="37"/>
    </row>
    <row r="55" spans="1:9" ht="24.75" customHeight="1">
      <c r="A55" s="37"/>
      <c r="B55" s="47"/>
      <c r="C55" s="46"/>
      <c r="D55" s="47"/>
      <c r="E55" s="47"/>
      <c r="F55" s="47"/>
      <c r="G55" s="47"/>
      <c r="H55" s="47"/>
      <c r="I55" s="37"/>
    </row>
    <row r="56" spans="1:9" ht="24.75" customHeight="1">
      <c r="A56" s="37"/>
      <c r="B56" s="47"/>
      <c r="C56" s="46"/>
      <c r="D56" s="47"/>
      <c r="E56" s="47"/>
      <c r="F56" s="47"/>
      <c r="G56" s="47"/>
      <c r="H56" s="47"/>
      <c r="I56" s="37"/>
    </row>
    <row r="57" spans="1:9" ht="24.75" customHeight="1">
      <c r="A57" s="37"/>
      <c r="B57" s="37"/>
      <c r="C57" s="66"/>
      <c r="D57" s="37"/>
      <c r="E57" s="37"/>
      <c r="F57" s="37"/>
      <c r="G57" s="37"/>
      <c r="H57" s="37"/>
      <c r="I57" s="37"/>
    </row>
    <row r="58" spans="4:8" ht="24.75" customHeight="1">
      <c r="D58" s="8"/>
      <c r="E58" s="8"/>
      <c r="F58" s="8"/>
      <c r="G58" s="8"/>
      <c r="H58" s="8"/>
    </row>
    <row r="59" spans="4:8" ht="24.75" customHeight="1">
      <c r="D59" s="8"/>
      <c r="E59" s="8"/>
      <c r="F59" s="8"/>
      <c r="G59" s="8"/>
      <c r="H59" s="8"/>
    </row>
    <row r="60" spans="4:8" ht="24.75" customHeight="1">
      <c r="D60" s="8"/>
      <c r="E60" s="8"/>
      <c r="F60" s="8"/>
      <c r="G60" s="8"/>
      <c r="H60" s="8"/>
    </row>
    <row r="61" spans="4:8" ht="24.75" customHeight="1">
      <c r="D61" s="8"/>
      <c r="E61" s="8"/>
      <c r="F61" s="8"/>
      <c r="G61" s="8"/>
      <c r="H61" s="8"/>
    </row>
    <row r="62" spans="4:8" ht="24.75" customHeight="1">
      <c r="D62" s="8"/>
      <c r="E62" s="8"/>
      <c r="F62" s="8"/>
      <c r="G62" s="8"/>
      <c r="H62" s="8"/>
    </row>
    <row r="63" spans="4:8" ht="24.75" customHeight="1">
      <c r="D63" s="8"/>
      <c r="E63" s="8"/>
      <c r="F63" s="8"/>
      <c r="G63" s="8"/>
      <c r="H63" s="8"/>
    </row>
    <row r="64" spans="4:8" ht="24.75" customHeight="1">
      <c r="D64" s="8"/>
      <c r="E64" s="8"/>
      <c r="F64" s="8"/>
      <c r="G64" s="8"/>
      <c r="H64" s="8"/>
    </row>
  </sheetData>
  <sheetProtection/>
  <mergeCells count="4">
    <mergeCell ref="A1:I1"/>
    <mergeCell ref="A3:I3"/>
    <mergeCell ref="A14:I14"/>
    <mergeCell ref="A28:I28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r:id="rId1"/>
  <headerFooter alignWithMargins="0">
    <oddFooter>&amp;C成興107年第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9">
      <selection activeCell="E25" sqref="E25"/>
    </sheetView>
  </sheetViews>
  <sheetFormatPr defaultColWidth="9.00390625" defaultRowHeight="24.75" customHeight="1"/>
  <cols>
    <col min="1" max="1" width="21.00390625" style="0" customWidth="1"/>
    <col min="2" max="2" width="13.00390625" style="0" customWidth="1"/>
    <col min="3" max="3" width="13.625" style="4" customWidth="1"/>
    <col min="4" max="4" width="13.00390625" style="2" customWidth="1"/>
    <col min="5" max="5" width="12.875" style="0" customWidth="1"/>
    <col min="6" max="6" width="16.125" style="0" hidden="1" customWidth="1"/>
    <col min="7" max="7" width="12.00390625" style="0" hidden="1" customWidth="1"/>
    <col min="8" max="8" width="11.75390625" style="0" customWidth="1"/>
    <col min="9" max="9" width="9.00390625" style="0" customWidth="1"/>
  </cols>
  <sheetData>
    <row r="1" spans="1:9" ht="24.75" customHeight="1">
      <c r="A1" s="107" t="s">
        <v>115</v>
      </c>
      <c r="B1" s="108"/>
      <c r="C1" s="108"/>
      <c r="D1" s="109"/>
      <c r="E1" s="109"/>
      <c r="F1" s="109"/>
      <c r="G1" s="109"/>
      <c r="H1" s="109"/>
      <c r="I1" s="110"/>
    </row>
    <row r="2" spans="1:9" s="1" customFormat="1" ht="51" customHeight="1">
      <c r="A2" s="26" t="s">
        <v>1</v>
      </c>
      <c r="B2" s="26" t="s">
        <v>2</v>
      </c>
      <c r="C2" s="27" t="s">
        <v>79</v>
      </c>
      <c r="D2" s="27" t="s">
        <v>80</v>
      </c>
      <c r="E2" s="27" t="s">
        <v>81</v>
      </c>
      <c r="F2" s="28" t="s">
        <v>82</v>
      </c>
      <c r="G2" s="27" t="s">
        <v>8</v>
      </c>
      <c r="H2" s="29" t="s">
        <v>4</v>
      </c>
      <c r="I2" s="26" t="s">
        <v>3</v>
      </c>
    </row>
    <row r="3" spans="1:9" s="1" customFormat="1" ht="30" customHeight="1">
      <c r="A3" s="111" t="s">
        <v>18</v>
      </c>
      <c r="B3" s="112"/>
      <c r="C3" s="112"/>
      <c r="D3" s="112"/>
      <c r="E3" s="112"/>
      <c r="F3" s="112"/>
      <c r="G3" s="112"/>
      <c r="H3" s="112"/>
      <c r="I3" s="113"/>
    </row>
    <row r="4" spans="1:9" s="1" customFormat="1" ht="29.25" customHeight="1">
      <c r="A4" s="20" t="s">
        <v>19</v>
      </c>
      <c r="B4" s="50">
        <v>500000</v>
      </c>
      <c r="C4" s="27">
        <v>0</v>
      </c>
      <c r="D4" s="27">
        <v>0</v>
      </c>
      <c r="E4" s="27">
        <v>208000</v>
      </c>
      <c r="F4" s="28"/>
      <c r="G4" s="27">
        <v>0</v>
      </c>
      <c r="H4" s="23">
        <f aca="true" t="shared" si="0" ref="H4:H10">B4-SUM(C4:F4)</f>
        <v>292000</v>
      </c>
      <c r="I4" s="48" t="s">
        <v>142</v>
      </c>
    </row>
    <row r="5" spans="1:9" s="1" customFormat="1" ht="32.25" customHeight="1">
      <c r="A5" s="20" t="s">
        <v>20</v>
      </c>
      <c r="B5" s="50">
        <v>120000</v>
      </c>
      <c r="C5" s="27">
        <v>0</v>
      </c>
      <c r="D5" s="27">
        <v>52000</v>
      </c>
      <c r="E5" s="27">
        <v>0</v>
      </c>
      <c r="F5" s="28"/>
      <c r="G5" s="27">
        <v>0</v>
      </c>
      <c r="H5" s="23">
        <f t="shared" si="0"/>
        <v>68000</v>
      </c>
      <c r="I5" s="48" t="s">
        <v>83</v>
      </c>
    </row>
    <row r="6" spans="1:9" s="1" customFormat="1" ht="31.5" customHeight="1">
      <c r="A6" s="20" t="s">
        <v>21</v>
      </c>
      <c r="B6" s="50">
        <v>150000</v>
      </c>
      <c r="C6" s="27">
        <v>0</v>
      </c>
      <c r="D6" s="27">
        <v>69000</v>
      </c>
      <c r="E6" s="27">
        <v>0</v>
      </c>
      <c r="F6" s="28"/>
      <c r="G6" s="27">
        <v>0</v>
      </c>
      <c r="H6" s="23">
        <f t="shared" si="0"/>
        <v>81000</v>
      </c>
      <c r="I6" s="48" t="s">
        <v>83</v>
      </c>
    </row>
    <row r="7" spans="1:9" s="1" customFormat="1" ht="33" customHeight="1">
      <c r="A7" s="20" t="s">
        <v>22</v>
      </c>
      <c r="B7" s="50">
        <v>600000</v>
      </c>
      <c r="C7" s="27">
        <v>0</v>
      </c>
      <c r="D7" s="27">
        <v>3720</v>
      </c>
      <c r="E7" s="27">
        <v>0</v>
      </c>
      <c r="F7" s="28"/>
      <c r="G7" s="27">
        <v>0</v>
      </c>
      <c r="H7" s="23">
        <f t="shared" si="0"/>
        <v>596280</v>
      </c>
      <c r="I7" s="48" t="s">
        <v>83</v>
      </c>
    </row>
    <row r="8" spans="1:9" s="1" customFormat="1" ht="27" customHeight="1">
      <c r="A8" s="20" t="s">
        <v>23</v>
      </c>
      <c r="B8" s="50">
        <v>15000</v>
      </c>
      <c r="C8" s="27">
        <v>0</v>
      </c>
      <c r="D8" s="27">
        <v>0</v>
      </c>
      <c r="E8" s="27">
        <v>0</v>
      </c>
      <c r="F8" s="28"/>
      <c r="G8" s="27">
        <v>0</v>
      </c>
      <c r="H8" s="23">
        <f t="shared" si="0"/>
        <v>15000</v>
      </c>
      <c r="I8" s="48" t="s">
        <v>83</v>
      </c>
    </row>
    <row r="9" spans="1:9" s="1" customFormat="1" ht="29.25" customHeight="1">
      <c r="A9" s="20" t="s">
        <v>24</v>
      </c>
      <c r="B9" s="50">
        <v>200000</v>
      </c>
      <c r="C9" s="27">
        <v>19800</v>
      </c>
      <c r="D9" s="27">
        <v>0</v>
      </c>
      <c r="E9" s="27">
        <v>0</v>
      </c>
      <c r="F9" s="28"/>
      <c r="G9" s="27">
        <v>0</v>
      </c>
      <c r="H9" s="23">
        <f>B9-SUM(C9:F9)</f>
        <v>180200</v>
      </c>
      <c r="I9" s="48" t="s">
        <v>83</v>
      </c>
    </row>
    <row r="10" spans="1:9" s="1" customFormat="1" ht="33.75" customHeight="1">
      <c r="A10" s="20" t="s">
        <v>117</v>
      </c>
      <c r="B10" s="50">
        <v>500000</v>
      </c>
      <c r="C10" s="27">
        <v>0</v>
      </c>
      <c r="D10" s="27">
        <v>120000</v>
      </c>
      <c r="E10" s="27">
        <v>120000</v>
      </c>
      <c r="F10" s="28"/>
      <c r="G10" s="27">
        <v>0</v>
      </c>
      <c r="H10" s="23">
        <f t="shared" si="0"/>
        <v>260000</v>
      </c>
      <c r="I10" s="48" t="s">
        <v>83</v>
      </c>
    </row>
    <row r="11" spans="1:9" s="1" customFormat="1" ht="31.5" customHeight="1">
      <c r="A11" s="111" t="s">
        <v>9</v>
      </c>
      <c r="B11" s="112"/>
      <c r="C11" s="112"/>
      <c r="D11" s="112"/>
      <c r="E11" s="112"/>
      <c r="F11" s="112"/>
      <c r="G11" s="112"/>
      <c r="H11" s="112"/>
      <c r="I11" s="113"/>
    </row>
    <row r="12" spans="1:9" ht="48" customHeight="1">
      <c r="A12" s="20" t="s">
        <v>118</v>
      </c>
      <c r="B12" s="50">
        <f>312000+72000</f>
        <v>384000</v>
      </c>
      <c r="C12" s="23">
        <v>48550</v>
      </c>
      <c r="D12" s="23">
        <v>180000</v>
      </c>
      <c r="E12" s="23">
        <v>75351</v>
      </c>
      <c r="F12" s="23"/>
      <c r="G12" s="23">
        <v>0</v>
      </c>
      <c r="H12" s="23">
        <f>B12-SUM(C12:F12)</f>
        <v>80099</v>
      </c>
      <c r="I12" s="48" t="s">
        <v>83</v>
      </c>
    </row>
    <row r="13" spans="1:9" ht="28.5" customHeight="1">
      <c r="A13" s="20" t="s">
        <v>119</v>
      </c>
      <c r="B13" s="50">
        <v>20000</v>
      </c>
      <c r="C13" s="23">
        <v>0</v>
      </c>
      <c r="D13" s="23">
        <v>0</v>
      </c>
      <c r="E13" s="23">
        <v>0</v>
      </c>
      <c r="F13" s="23"/>
      <c r="G13" s="23">
        <v>0</v>
      </c>
      <c r="H13" s="23">
        <f aca="true" t="shared" si="1" ref="H13:H22">B13-SUM(C13:F13)</f>
        <v>20000</v>
      </c>
      <c r="I13" s="48" t="s">
        <v>83</v>
      </c>
    </row>
    <row r="14" spans="1:9" ht="31.5" customHeight="1">
      <c r="A14" s="58" t="s">
        <v>120</v>
      </c>
      <c r="B14" s="51">
        <v>30000</v>
      </c>
      <c r="C14" s="23">
        <v>0</v>
      </c>
      <c r="D14" s="23">
        <v>0</v>
      </c>
      <c r="E14" s="23">
        <v>0</v>
      </c>
      <c r="F14" s="23"/>
      <c r="G14" s="23">
        <v>0</v>
      </c>
      <c r="H14" s="23">
        <f t="shared" si="1"/>
        <v>30000</v>
      </c>
      <c r="I14" s="48" t="s">
        <v>83</v>
      </c>
    </row>
    <row r="15" spans="1:9" ht="33.75" customHeight="1">
      <c r="A15" s="20" t="s">
        <v>121</v>
      </c>
      <c r="B15" s="50">
        <v>30000</v>
      </c>
      <c r="C15" s="23">
        <v>0</v>
      </c>
      <c r="D15" s="23">
        <v>20000</v>
      </c>
      <c r="E15" s="23">
        <v>0</v>
      </c>
      <c r="F15" s="23"/>
      <c r="G15" s="23">
        <v>0</v>
      </c>
      <c r="H15" s="23">
        <f t="shared" si="1"/>
        <v>10000</v>
      </c>
      <c r="I15" s="48" t="s">
        <v>83</v>
      </c>
    </row>
    <row r="16" spans="1:9" ht="33.75" customHeight="1">
      <c r="A16" s="20" t="s">
        <v>122</v>
      </c>
      <c r="B16" s="50">
        <v>20000</v>
      </c>
      <c r="C16" s="23">
        <v>0</v>
      </c>
      <c r="D16" s="23">
        <v>0</v>
      </c>
      <c r="E16" s="23">
        <v>20000</v>
      </c>
      <c r="F16" s="23"/>
      <c r="G16" s="23">
        <v>0</v>
      </c>
      <c r="H16" s="23">
        <f t="shared" si="1"/>
        <v>0</v>
      </c>
      <c r="I16" s="48" t="s">
        <v>141</v>
      </c>
    </row>
    <row r="17" spans="1:9" ht="37.5" customHeight="1">
      <c r="A17" s="20" t="s">
        <v>123</v>
      </c>
      <c r="B17" s="50">
        <v>232000</v>
      </c>
      <c r="C17" s="23">
        <v>1600</v>
      </c>
      <c r="D17" s="23">
        <v>48650</v>
      </c>
      <c r="E17" s="23">
        <v>62810</v>
      </c>
      <c r="F17" s="23"/>
      <c r="G17" s="23">
        <v>0</v>
      </c>
      <c r="H17" s="23">
        <f t="shared" si="1"/>
        <v>118940</v>
      </c>
      <c r="I17" s="48" t="s">
        <v>83</v>
      </c>
    </row>
    <row r="18" spans="1:18" ht="30.75" customHeight="1">
      <c r="A18" s="20" t="s">
        <v>124</v>
      </c>
      <c r="B18" s="50">
        <v>50000</v>
      </c>
      <c r="C18" s="23">
        <v>0</v>
      </c>
      <c r="D18" s="23">
        <v>0</v>
      </c>
      <c r="E18" s="23">
        <v>0</v>
      </c>
      <c r="F18" s="23"/>
      <c r="G18" s="23">
        <v>0</v>
      </c>
      <c r="H18" s="23">
        <f>B18-SUM(C18:F18)</f>
        <v>50000</v>
      </c>
      <c r="I18" s="48" t="s">
        <v>83</v>
      </c>
      <c r="J18" s="3"/>
      <c r="K18" s="3"/>
      <c r="L18" s="7"/>
      <c r="M18" s="7"/>
      <c r="N18" s="7"/>
      <c r="O18" s="7"/>
      <c r="P18" s="7"/>
      <c r="Q18" s="7"/>
      <c r="R18" s="7"/>
    </row>
    <row r="19" spans="1:12" ht="58.5" customHeight="1">
      <c r="A19" s="20" t="s">
        <v>125</v>
      </c>
      <c r="B19" s="50">
        <v>211439</v>
      </c>
      <c r="C19" s="23">
        <v>90400</v>
      </c>
      <c r="D19" s="23">
        <v>14787</v>
      </c>
      <c r="E19" s="23">
        <v>92860</v>
      </c>
      <c r="F19" s="23"/>
      <c r="G19" s="23">
        <v>0</v>
      </c>
      <c r="H19" s="23">
        <f t="shared" si="1"/>
        <v>13392</v>
      </c>
      <c r="I19" s="48" t="s">
        <v>83</v>
      </c>
      <c r="J19" s="9"/>
      <c r="K19" s="9"/>
      <c r="L19" s="9"/>
    </row>
    <row r="20" spans="1:9" s="10" customFormat="1" ht="28.5" customHeight="1">
      <c r="A20" s="20" t="s">
        <v>126</v>
      </c>
      <c r="B20" s="50">
        <v>60000</v>
      </c>
      <c r="C20" s="23">
        <v>0</v>
      </c>
      <c r="D20" s="23">
        <v>0</v>
      </c>
      <c r="E20" s="23">
        <v>0</v>
      </c>
      <c r="F20" s="23"/>
      <c r="G20" s="23">
        <v>0</v>
      </c>
      <c r="H20" s="23">
        <f t="shared" si="1"/>
        <v>60000</v>
      </c>
      <c r="I20" s="48" t="s">
        <v>83</v>
      </c>
    </row>
    <row r="21" spans="1:9" ht="31.5" customHeight="1">
      <c r="A21" s="59" t="s">
        <v>127</v>
      </c>
      <c r="B21" s="50">
        <v>50000</v>
      </c>
      <c r="C21" s="23">
        <v>12675</v>
      </c>
      <c r="D21" s="23">
        <v>0</v>
      </c>
      <c r="E21" s="23">
        <v>12000</v>
      </c>
      <c r="F21" s="23"/>
      <c r="G21" s="23">
        <v>0</v>
      </c>
      <c r="H21" s="23">
        <f t="shared" si="1"/>
        <v>25325</v>
      </c>
      <c r="I21" s="48" t="s">
        <v>83</v>
      </c>
    </row>
    <row r="22" spans="1:11" ht="51" customHeight="1">
      <c r="A22" s="20" t="s">
        <v>128</v>
      </c>
      <c r="B22" s="50">
        <v>120000</v>
      </c>
      <c r="C22" s="23">
        <v>0</v>
      </c>
      <c r="D22" s="23">
        <v>71598</v>
      </c>
      <c r="E22" s="23">
        <v>24000</v>
      </c>
      <c r="F22" s="23"/>
      <c r="G22" s="23">
        <v>0</v>
      </c>
      <c r="H22" s="23">
        <f t="shared" si="1"/>
        <v>24402</v>
      </c>
      <c r="I22" s="48" t="s">
        <v>83</v>
      </c>
      <c r="J22" s="7"/>
      <c r="K22" s="11"/>
    </row>
    <row r="23" spans="1:11" ht="51" customHeight="1">
      <c r="A23" s="103"/>
      <c r="B23" s="104"/>
      <c r="C23" s="105"/>
      <c r="D23" s="105"/>
      <c r="E23" s="105"/>
      <c r="F23" s="105"/>
      <c r="G23" s="105"/>
      <c r="H23" s="105"/>
      <c r="I23" s="106"/>
      <c r="J23" s="7"/>
      <c r="K23" s="11"/>
    </row>
    <row r="24" spans="1:9" ht="25.5" customHeight="1">
      <c r="A24" s="111" t="s">
        <v>10</v>
      </c>
      <c r="B24" s="118"/>
      <c r="C24" s="118"/>
      <c r="D24" s="118"/>
      <c r="E24" s="118"/>
      <c r="F24" s="118"/>
      <c r="G24" s="118"/>
      <c r="H24" s="118"/>
      <c r="I24" s="119"/>
    </row>
    <row r="25" spans="1:9" ht="56.25" customHeight="1">
      <c r="A25" s="20" t="s">
        <v>129</v>
      </c>
      <c r="B25" s="52">
        <v>451000</v>
      </c>
      <c r="C25" s="50">
        <v>0</v>
      </c>
      <c r="D25" s="50">
        <v>47000</v>
      </c>
      <c r="E25" s="50">
        <v>197600</v>
      </c>
      <c r="F25" s="50"/>
      <c r="G25" s="50">
        <v>0</v>
      </c>
      <c r="H25" s="23">
        <f>B25-SUM(C25:F25)</f>
        <v>206400</v>
      </c>
      <c r="I25" s="48" t="s">
        <v>83</v>
      </c>
    </row>
    <row r="26" spans="1:9" ht="45.75" customHeight="1">
      <c r="A26" s="20" t="s">
        <v>130</v>
      </c>
      <c r="B26" s="52">
        <v>280000</v>
      </c>
      <c r="C26" s="50">
        <v>10700</v>
      </c>
      <c r="D26" s="50">
        <v>54000</v>
      </c>
      <c r="E26" s="50">
        <v>146300</v>
      </c>
      <c r="F26" s="50"/>
      <c r="G26" s="50">
        <v>0</v>
      </c>
      <c r="H26" s="23">
        <f>B26-SUM(C26:F26)</f>
        <v>69000</v>
      </c>
      <c r="I26" s="48" t="s">
        <v>83</v>
      </c>
    </row>
    <row r="27" spans="1:9" ht="40.5" customHeight="1">
      <c r="A27" s="20" t="s">
        <v>131</v>
      </c>
      <c r="B27" s="52">
        <v>158450</v>
      </c>
      <c r="C27" s="23">
        <v>0</v>
      </c>
      <c r="D27" s="23">
        <v>78750</v>
      </c>
      <c r="E27" s="23">
        <v>0</v>
      </c>
      <c r="F27" s="53"/>
      <c r="G27" s="23">
        <v>0</v>
      </c>
      <c r="H27" s="23">
        <f>B27-SUM(C27:G27)</f>
        <v>79700</v>
      </c>
      <c r="I27" s="48" t="s">
        <v>83</v>
      </c>
    </row>
    <row r="28" spans="1:9" ht="24.75" customHeight="1">
      <c r="A28" s="26" t="s">
        <v>0</v>
      </c>
      <c r="B28" s="60">
        <f>SUM(B4:B27)</f>
        <v>4181889</v>
      </c>
      <c r="C28" s="60">
        <f aca="true" t="shared" si="2" ref="C28:H28">SUM(C4:C27)</f>
        <v>183725</v>
      </c>
      <c r="D28" s="60">
        <f>SUM(D4:D27)</f>
        <v>759505</v>
      </c>
      <c r="E28" s="60">
        <f t="shared" si="2"/>
        <v>958921</v>
      </c>
      <c r="F28" s="60">
        <f t="shared" si="2"/>
        <v>0</v>
      </c>
      <c r="G28" s="60">
        <f t="shared" si="2"/>
        <v>0</v>
      </c>
      <c r="H28" s="60">
        <f t="shared" si="2"/>
        <v>2279738</v>
      </c>
      <c r="I28" s="48"/>
    </row>
    <row r="29" spans="1:9" ht="24.75" customHeight="1">
      <c r="A29" s="34" t="s">
        <v>116</v>
      </c>
      <c r="B29" s="61">
        <f>B28</f>
        <v>4181889</v>
      </c>
      <c r="C29" s="54"/>
      <c r="D29" s="55"/>
      <c r="E29" s="55"/>
      <c r="F29" s="55"/>
      <c r="G29" s="55"/>
      <c r="H29" s="55"/>
      <c r="I29" s="37"/>
    </row>
    <row r="30" spans="1:9" ht="24.75" customHeight="1" hidden="1">
      <c r="A30" s="95" t="s">
        <v>63</v>
      </c>
      <c r="B30" s="56">
        <v>167373</v>
      </c>
      <c r="C30" s="54"/>
      <c r="D30" s="55"/>
      <c r="E30" s="55"/>
      <c r="F30" s="55"/>
      <c r="G30" s="55"/>
      <c r="H30" s="55"/>
      <c r="I30" s="37"/>
    </row>
    <row r="31" spans="1:9" ht="30" customHeight="1" hidden="1">
      <c r="A31" s="97" t="s">
        <v>65</v>
      </c>
      <c r="B31" s="57">
        <f>B29-B30</f>
        <v>4014516</v>
      </c>
      <c r="C31" s="54"/>
      <c r="D31" s="55"/>
      <c r="E31" s="55"/>
      <c r="F31" s="55"/>
      <c r="G31" s="55"/>
      <c r="H31" s="55"/>
      <c r="I31" s="37"/>
    </row>
    <row r="32" spans="1:9" ht="24.75" customHeight="1" thickBot="1">
      <c r="A32" s="37"/>
      <c r="B32" s="47"/>
      <c r="C32" s="46"/>
      <c r="D32" s="47"/>
      <c r="E32" s="47"/>
      <c r="F32" s="47"/>
      <c r="G32" s="47"/>
      <c r="H32" s="54"/>
      <c r="I32" s="37"/>
    </row>
    <row r="33" spans="1:9" ht="24.75" customHeight="1">
      <c r="A33" s="38" t="s">
        <v>84</v>
      </c>
      <c r="B33" s="39">
        <f>C28</f>
        <v>183725</v>
      </c>
      <c r="C33" s="46"/>
      <c r="D33" s="47"/>
      <c r="E33" s="47"/>
      <c r="F33" s="47"/>
      <c r="G33" s="47"/>
      <c r="H33" s="47"/>
      <c r="I33" s="37"/>
    </row>
    <row r="34" spans="1:9" ht="24.75" customHeight="1">
      <c r="A34" s="40" t="s">
        <v>135</v>
      </c>
      <c r="B34" s="41">
        <f>D28</f>
        <v>759505</v>
      </c>
      <c r="C34" s="46"/>
      <c r="D34" s="47"/>
      <c r="E34" s="47"/>
      <c r="F34" s="47"/>
      <c r="G34" s="47"/>
      <c r="H34" s="47"/>
      <c r="I34" s="37"/>
    </row>
    <row r="35" spans="1:9" ht="24.75" customHeight="1">
      <c r="A35" s="40" t="s">
        <v>140</v>
      </c>
      <c r="B35" s="41">
        <f>E28</f>
        <v>958921</v>
      </c>
      <c r="C35" s="84"/>
      <c r="D35" s="85"/>
      <c r="E35" s="47"/>
      <c r="F35" s="47"/>
      <c r="G35" s="47"/>
      <c r="H35" s="47"/>
      <c r="I35" s="37"/>
    </row>
    <row r="36" spans="1:9" ht="24.75" customHeight="1" hidden="1" thickBot="1">
      <c r="A36" s="42" t="s">
        <v>62</v>
      </c>
      <c r="B36" s="43">
        <f>F28</f>
        <v>0</v>
      </c>
      <c r="C36" s="84"/>
      <c r="D36" s="85"/>
      <c r="E36" s="47"/>
      <c r="F36" s="47"/>
      <c r="G36" s="47"/>
      <c r="H36" s="47"/>
      <c r="I36" s="37"/>
    </row>
    <row r="37" spans="1:9" ht="24.75" customHeight="1" hidden="1">
      <c r="A37" s="44" t="s">
        <v>67</v>
      </c>
      <c r="B37" s="45">
        <f>SUM(B33:B36)</f>
        <v>1902151</v>
      </c>
      <c r="C37" s="84"/>
      <c r="D37" s="85"/>
      <c r="E37" s="47"/>
      <c r="F37" s="47"/>
      <c r="G37" s="47"/>
      <c r="H37" s="47"/>
      <c r="I37" s="37"/>
    </row>
    <row r="38" spans="1:9" ht="24.75" customHeight="1" hidden="1">
      <c r="A38" s="40" t="s">
        <v>8</v>
      </c>
      <c r="B38" s="41">
        <f>G28</f>
        <v>0</v>
      </c>
      <c r="C38" s="84"/>
      <c r="D38" s="85"/>
      <c r="E38" s="47"/>
      <c r="F38" s="47"/>
      <c r="G38" s="47"/>
      <c r="H38" s="47"/>
      <c r="I38" s="37"/>
    </row>
    <row r="39" spans="1:9" ht="24.75" customHeight="1" thickBot="1">
      <c r="A39" s="42" t="s">
        <v>0</v>
      </c>
      <c r="B39" s="43">
        <f>B37+B38</f>
        <v>1902151</v>
      </c>
      <c r="C39" s="86" t="s">
        <v>5</v>
      </c>
      <c r="D39" s="79">
        <f>B39/B29*100</f>
        <v>45.48544927902199</v>
      </c>
      <c r="E39" s="37" t="s">
        <v>6</v>
      </c>
      <c r="F39" s="47"/>
      <c r="G39" s="47"/>
      <c r="H39" s="47"/>
      <c r="I39" s="37"/>
    </row>
    <row r="40" spans="1:8" ht="24.75" customHeight="1" hidden="1">
      <c r="A40" s="35" t="s">
        <v>64</v>
      </c>
      <c r="B40" s="12"/>
      <c r="C40" s="15"/>
      <c r="D40" s="16"/>
      <c r="E40" s="16"/>
      <c r="F40" s="16"/>
      <c r="G40" s="16"/>
      <c r="H40" s="16"/>
    </row>
    <row r="41" spans="2:8" ht="24.75" customHeight="1">
      <c r="B41" s="12"/>
      <c r="C41" s="15"/>
      <c r="D41" s="16"/>
      <c r="E41" s="16"/>
      <c r="F41" s="16"/>
      <c r="G41" s="16"/>
      <c r="H41" s="16"/>
    </row>
    <row r="42" spans="2:8" ht="24.75" customHeight="1">
      <c r="B42" s="12"/>
      <c r="C42" s="15"/>
      <c r="D42" s="16"/>
      <c r="E42" s="16"/>
      <c r="F42" s="16"/>
      <c r="G42" s="16"/>
      <c r="H42" s="16"/>
    </row>
    <row r="43" spans="2:8" ht="24.75" customHeight="1">
      <c r="B43" s="12"/>
      <c r="C43" s="15"/>
      <c r="D43" s="16"/>
      <c r="E43" s="16"/>
      <c r="F43" s="16"/>
      <c r="G43" s="16"/>
      <c r="H43" s="16"/>
    </row>
    <row r="44" spans="3:8" ht="24.75" customHeight="1">
      <c r="C44" s="13"/>
      <c r="D44" s="14"/>
      <c r="E44" s="14"/>
      <c r="F44" s="14"/>
      <c r="G44" s="14"/>
      <c r="H44" s="14"/>
    </row>
    <row r="45" spans="3:8" ht="24.75" customHeight="1">
      <c r="C45" s="13"/>
      <c r="D45" s="14"/>
      <c r="E45" s="14"/>
      <c r="F45" s="14"/>
      <c r="G45" s="14"/>
      <c r="H45" s="14"/>
    </row>
    <row r="46" spans="3:8" ht="24.75" customHeight="1">
      <c r="C46" s="13"/>
      <c r="D46" s="14"/>
      <c r="E46" s="14"/>
      <c r="F46" s="14"/>
      <c r="G46" s="14"/>
      <c r="H46" s="14"/>
    </row>
    <row r="47" spans="3:8" ht="24.75" customHeight="1">
      <c r="C47" s="13"/>
      <c r="D47" s="14"/>
      <c r="E47" s="14"/>
      <c r="F47" s="14"/>
      <c r="G47" s="14"/>
      <c r="H47" s="14"/>
    </row>
    <row r="48" spans="3:8" ht="24.75" customHeight="1">
      <c r="C48" s="13"/>
      <c r="D48" s="14"/>
      <c r="E48" s="14"/>
      <c r="F48" s="14"/>
      <c r="G48" s="14"/>
      <c r="H48" s="14"/>
    </row>
    <row r="49" spans="3:8" ht="24.75" customHeight="1">
      <c r="C49" s="13"/>
      <c r="D49" s="14"/>
      <c r="E49" s="14"/>
      <c r="F49" s="14"/>
      <c r="G49" s="14"/>
      <c r="H49" s="14"/>
    </row>
    <row r="50" spans="3:8" ht="24.75" customHeight="1">
      <c r="C50" s="13"/>
      <c r="D50" s="14"/>
      <c r="E50" s="14"/>
      <c r="F50" s="14"/>
      <c r="G50" s="14"/>
      <c r="H50" s="14"/>
    </row>
    <row r="51" spans="3:8" ht="24.75" customHeight="1">
      <c r="C51" s="13"/>
      <c r="D51" s="14"/>
      <c r="E51" s="14"/>
      <c r="F51" s="14"/>
      <c r="G51" s="14"/>
      <c r="H51" s="14"/>
    </row>
  </sheetData>
  <sheetProtection/>
  <mergeCells count="4">
    <mergeCell ref="A1:I1"/>
    <mergeCell ref="A3:I3"/>
    <mergeCell ref="A11:I11"/>
    <mergeCell ref="A24:I24"/>
  </mergeCells>
  <printOptions/>
  <pageMargins left="0.5118110236220472" right="0.2362204724409449" top="0.4330708661417323" bottom="0.5905511811023623" header="0.31496062992125984" footer="0.31496062992125984"/>
  <pageSetup horizontalDpi="600" verticalDpi="600" orientation="portrait" paperSize="9" r:id="rId1"/>
  <headerFooter alignWithMargins="0">
    <oddFooter>&amp;C季新107年第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6">
      <selection activeCell="E9" sqref="E9"/>
    </sheetView>
  </sheetViews>
  <sheetFormatPr defaultColWidth="9.00390625" defaultRowHeight="24.75" customHeight="1"/>
  <cols>
    <col min="1" max="1" width="28.75390625" style="5" customWidth="1"/>
    <col min="2" max="2" width="11.50390625" style="5" customWidth="1"/>
    <col min="3" max="3" width="13.50390625" style="5" customWidth="1"/>
    <col min="4" max="4" width="13.125" style="6" customWidth="1"/>
    <col min="5" max="5" width="11.875" style="6" customWidth="1"/>
    <col min="6" max="6" width="12.125" style="6" hidden="1" customWidth="1"/>
    <col min="7" max="7" width="9.75390625" style="6" hidden="1" customWidth="1"/>
    <col min="8" max="8" width="11.875" style="6" customWidth="1"/>
    <col min="9" max="9" width="9.00390625" style="0" customWidth="1"/>
  </cols>
  <sheetData>
    <row r="1" spans="1:9" ht="24.75" customHeight="1">
      <c r="A1" s="107" t="s">
        <v>69</v>
      </c>
      <c r="B1" s="108"/>
      <c r="C1" s="108"/>
      <c r="D1" s="109"/>
      <c r="E1" s="109"/>
      <c r="F1" s="109"/>
      <c r="G1" s="109"/>
      <c r="H1" s="109"/>
      <c r="I1" s="110"/>
    </row>
    <row r="2" spans="1:9" s="1" customFormat="1" ht="59.25" customHeight="1">
      <c r="A2" s="25" t="s">
        <v>1</v>
      </c>
      <c r="B2" s="26" t="s">
        <v>2</v>
      </c>
      <c r="C2" s="27" t="s">
        <v>70</v>
      </c>
      <c r="D2" s="27" t="s">
        <v>71</v>
      </c>
      <c r="E2" s="27" t="s">
        <v>72</v>
      </c>
      <c r="F2" s="28" t="s">
        <v>73</v>
      </c>
      <c r="G2" s="27" t="s">
        <v>8</v>
      </c>
      <c r="H2" s="29" t="s">
        <v>4</v>
      </c>
      <c r="I2" s="26" t="s">
        <v>3</v>
      </c>
    </row>
    <row r="3" spans="1:9" s="1" customFormat="1" ht="29.25" customHeight="1" hidden="1">
      <c r="A3" s="111" t="s">
        <v>18</v>
      </c>
      <c r="B3" s="112"/>
      <c r="C3" s="112"/>
      <c r="D3" s="112"/>
      <c r="E3" s="112"/>
      <c r="F3" s="112"/>
      <c r="G3" s="112"/>
      <c r="H3" s="112"/>
      <c r="I3" s="113"/>
    </row>
    <row r="4" spans="1:9" s="1" customFormat="1" ht="26.25" customHeight="1">
      <c r="A4" s="111" t="s">
        <v>9</v>
      </c>
      <c r="B4" s="112"/>
      <c r="C4" s="112"/>
      <c r="D4" s="112"/>
      <c r="E4" s="112"/>
      <c r="F4" s="112"/>
      <c r="G4" s="112"/>
      <c r="H4" s="112"/>
      <c r="I4" s="113"/>
    </row>
    <row r="5" spans="1:9" s="1" customFormat="1" ht="61.5" customHeight="1">
      <c r="A5" s="20" t="s">
        <v>138</v>
      </c>
      <c r="B5" s="22">
        <f>500000-500000</f>
        <v>0</v>
      </c>
      <c r="C5" s="27">
        <v>0</v>
      </c>
      <c r="D5" s="27">
        <v>0</v>
      </c>
      <c r="E5" s="27">
        <v>0</v>
      </c>
      <c r="F5" s="28"/>
      <c r="G5" s="27">
        <v>0</v>
      </c>
      <c r="H5" s="100">
        <f>B5-SUM(C5:F5)</f>
        <v>0</v>
      </c>
      <c r="I5" s="48" t="s">
        <v>137</v>
      </c>
    </row>
    <row r="6" spans="1:9" s="1" customFormat="1" ht="27.75" customHeight="1">
      <c r="A6" s="20" t="s">
        <v>27</v>
      </c>
      <c r="B6" s="23">
        <v>500000</v>
      </c>
      <c r="C6" s="27">
        <v>0</v>
      </c>
      <c r="D6" s="27">
        <v>15000</v>
      </c>
      <c r="E6" s="27">
        <v>0</v>
      </c>
      <c r="F6" s="28"/>
      <c r="G6" s="27">
        <v>0</v>
      </c>
      <c r="H6" s="100">
        <f>B6-SUM(C6:F6)</f>
        <v>485000</v>
      </c>
      <c r="I6" s="48" t="s">
        <v>74</v>
      </c>
    </row>
    <row r="7" spans="1:9" s="1" customFormat="1" ht="27" customHeight="1">
      <c r="A7" s="20" t="s">
        <v>28</v>
      </c>
      <c r="B7" s="23">
        <v>120000</v>
      </c>
      <c r="C7" s="27">
        <v>28500</v>
      </c>
      <c r="D7" s="27">
        <v>28500</v>
      </c>
      <c r="E7" s="27">
        <v>0</v>
      </c>
      <c r="F7" s="28"/>
      <c r="G7" s="27">
        <v>0</v>
      </c>
      <c r="H7" s="100">
        <f>B7-SUM(C7:F7)</f>
        <v>63000</v>
      </c>
      <c r="I7" s="48" t="s">
        <v>74</v>
      </c>
    </row>
    <row r="8" spans="1:9" s="83" customFormat="1" ht="27" customHeight="1">
      <c r="A8" s="20" t="s">
        <v>45</v>
      </c>
      <c r="B8" s="22">
        <f>3000000+1500066</f>
        <v>4500066</v>
      </c>
      <c r="C8" s="27">
        <v>750000</v>
      </c>
      <c r="D8" s="27">
        <v>930000</v>
      </c>
      <c r="E8" s="28">
        <v>920000</v>
      </c>
      <c r="F8" s="28"/>
      <c r="G8" s="27">
        <v>0</v>
      </c>
      <c r="H8" s="100">
        <f>B8-SUM(C8:F8)</f>
        <v>1900066</v>
      </c>
      <c r="I8" s="48" t="s">
        <v>74</v>
      </c>
    </row>
    <row r="9" spans="1:9" s="1" customFormat="1" ht="25.5" customHeight="1">
      <c r="A9" s="20" t="s">
        <v>25</v>
      </c>
      <c r="B9" s="23">
        <v>500000</v>
      </c>
      <c r="C9" s="27">
        <v>0</v>
      </c>
      <c r="D9" s="27">
        <v>15000</v>
      </c>
      <c r="E9" s="27">
        <v>7500</v>
      </c>
      <c r="F9" s="28"/>
      <c r="G9" s="27">
        <v>0</v>
      </c>
      <c r="H9" s="100">
        <f>B9-SUM(C9:F9)</f>
        <v>477500</v>
      </c>
      <c r="I9" s="48" t="s">
        <v>74</v>
      </c>
    </row>
    <row r="10" spans="1:9" s="1" customFormat="1" ht="26.25" customHeight="1" hidden="1">
      <c r="A10" s="111" t="s">
        <v>9</v>
      </c>
      <c r="B10" s="112"/>
      <c r="C10" s="112"/>
      <c r="D10" s="112"/>
      <c r="E10" s="112"/>
      <c r="F10" s="112"/>
      <c r="G10" s="112"/>
      <c r="H10" s="112"/>
      <c r="I10" s="113"/>
    </row>
    <row r="11" spans="1:9" ht="49.5" customHeight="1">
      <c r="A11" s="20" t="s">
        <v>26</v>
      </c>
      <c r="B11" s="22">
        <v>3633058</v>
      </c>
      <c r="C11" s="22">
        <v>127560</v>
      </c>
      <c r="D11" s="24">
        <v>311217</v>
      </c>
      <c r="E11" s="24">
        <v>536774</v>
      </c>
      <c r="F11" s="24"/>
      <c r="G11" s="24">
        <v>0</v>
      </c>
      <c r="H11" s="24">
        <f>B11-SUM(C11:F11)</f>
        <v>2657507</v>
      </c>
      <c r="I11" s="48" t="s">
        <v>75</v>
      </c>
    </row>
    <row r="12" spans="1:9" ht="48.75" customHeight="1">
      <c r="A12" s="20" t="s">
        <v>29</v>
      </c>
      <c r="B12" s="21">
        <f>500000+2100000</f>
        <v>2600000</v>
      </c>
      <c r="C12" s="22">
        <v>0</v>
      </c>
      <c r="D12" s="24">
        <v>91201</v>
      </c>
      <c r="E12" s="24">
        <v>248000</v>
      </c>
      <c r="F12" s="24"/>
      <c r="G12" s="24">
        <v>0</v>
      </c>
      <c r="H12" s="24">
        <f>B12-SUM(C12:F12)</f>
        <v>2260799</v>
      </c>
      <c r="I12" s="48" t="s">
        <v>75</v>
      </c>
    </row>
    <row r="13" spans="1:9" s="71" customFormat="1" ht="49.5" customHeight="1">
      <c r="A13" s="20" t="s">
        <v>30</v>
      </c>
      <c r="B13" s="22">
        <f>2252905-1600000</f>
        <v>652905</v>
      </c>
      <c r="C13" s="22">
        <v>17455</v>
      </c>
      <c r="D13" s="24">
        <v>7800</v>
      </c>
      <c r="E13" s="24">
        <v>29640</v>
      </c>
      <c r="F13" s="24"/>
      <c r="G13" s="24">
        <v>0</v>
      </c>
      <c r="H13" s="24">
        <f>B13-SUM(C13:F13)</f>
        <v>598010</v>
      </c>
      <c r="I13" s="48" t="s">
        <v>75</v>
      </c>
    </row>
    <row r="14" spans="1:9" s="71" customFormat="1" ht="51" customHeight="1">
      <c r="A14" s="20" t="s">
        <v>46</v>
      </c>
      <c r="B14" s="22">
        <f>1500066-1500066</f>
        <v>0</v>
      </c>
      <c r="C14" s="22">
        <v>0</v>
      </c>
      <c r="D14" s="24">
        <v>0</v>
      </c>
      <c r="E14" s="24">
        <v>0</v>
      </c>
      <c r="F14" s="24">
        <v>0</v>
      </c>
      <c r="G14" s="24">
        <v>0</v>
      </c>
      <c r="H14" s="24">
        <f>B14-SUM(C14:F14)</f>
        <v>0</v>
      </c>
      <c r="I14" s="48" t="s">
        <v>137</v>
      </c>
    </row>
    <row r="15" spans="1:9" ht="22.5" customHeight="1">
      <c r="A15" s="111" t="s">
        <v>10</v>
      </c>
      <c r="B15" s="114"/>
      <c r="C15" s="114"/>
      <c r="D15" s="114"/>
      <c r="E15" s="114"/>
      <c r="F15" s="114"/>
      <c r="G15" s="114"/>
      <c r="H15" s="114"/>
      <c r="I15" s="115"/>
    </row>
    <row r="16" spans="1:9" ht="51.75" customHeight="1">
      <c r="A16" s="20" t="s">
        <v>47</v>
      </c>
      <c r="B16" s="22">
        <v>4773180</v>
      </c>
      <c r="C16" s="24">
        <v>135518</v>
      </c>
      <c r="D16" s="24">
        <v>104925</v>
      </c>
      <c r="E16" s="24">
        <v>249088</v>
      </c>
      <c r="F16" s="24"/>
      <c r="G16" s="24"/>
      <c r="H16" s="24">
        <f>B16-SUM(C16:G16)</f>
        <v>4283649</v>
      </c>
      <c r="I16" s="48" t="s">
        <v>7</v>
      </c>
    </row>
    <row r="17" spans="1:9" ht="26.25" customHeight="1">
      <c r="A17" s="82" t="s">
        <v>48</v>
      </c>
      <c r="B17" s="22">
        <v>5000000</v>
      </c>
      <c r="C17" s="24">
        <v>0</v>
      </c>
      <c r="D17" s="24">
        <v>11991</v>
      </c>
      <c r="E17" s="24">
        <v>191984</v>
      </c>
      <c r="F17" s="24"/>
      <c r="G17" s="90"/>
      <c r="H17" s="24">
        <f>B17-SUM(C17:G17)</f>
        <v>4796025</v>
      </c>
      <c r="I17" s="48" t="s">
        <v>7</v>
      </c>
    </row>
    <row r="18" spans="1:9" ht="21.75" customHeight="1">
      <c r="A18" s="20" t="s">
        <v>49</v>
      </c>
      <c r="B18" s="22">
        <f>500000-500000</f>
        <v>0</v>
      </c>
      <c r="C18" s="24">
        <v>0</v>
      </c>
      <c r="D18" s="24">
        <v>0</v>
      </c>
      <c r="E18" s="24"/>
      <c r="F18" s="24"/>
      <c r="G18" s="90"/>
      <c r="H18" s="24">
        <f>B18-SUM(C18:G18)</f>
        <v>0</v>
      </c>
      <c r="I18" s="102" t="s">
        <v>137</v>
      </c>
    </row>
    <row r="19" spans="1:9" ht="21.75" customHeight="1">
      <c r="A19" s="20" t="s">
        <v>50</v>
      </c>
      <c r="B19" s="22">
        <f>300000-300000</f>
        <v>0</v>
      </c>
      <c r="C19" s="24">
        <v>0</v>
      </c>
      <c r="D19" s="24">
        <v>0</v>
      </c>
      <c r="E19" s="24"/>
      <c r="F19" s="24"/>
      <c r="G19" s="24"/>
      <c r="H19" s="24">
        <f>B19-SUM(C19:G19)</f>
        <v>0</v>
      </c>
      <c r="I19" s="102" t="s">
        <v>137</v>
      </c>
    </row>
    <row r="20" spans="1:9" ht="48" customHeight="1">
      <c r="A20" s="20" t="s">
        <v>139</v>
      </c>
      <c r="B20" s="22">
        <v>800000</v>
      </c>
      <c r="C20" s="24">
        <v>0</v>
      </c>
      <c r="D20" s="24">
        <v>0</v>
      </c>
      <c r="E20" s="24">
        <v>0</v>
      </c>
      <c r="F20" s="24"/>
      <c r="G20" s="24"/>
      <c r="H20" s="24">
        <f>B20-SUM(C20:G20)</f>
        <v>800000</v>
      </c>
      <c r="I20" s="48" t="s">
        <v>7</v>
      </c>
    </row>
    <row r="21" spans="1:9" ht="22.5" customHeight="1">
      <c r="A21" s="31" t="s">
        <v>0</v>
      </c>
      <c r="B21" s="32">
        <f>SUM(B5:B20)</f>
        <v>23079209</v>
      </c>
      <c r="C21" s="33">
        <f aca="true" t="shared" si="0" ref="C21:H21">SUM(C5:C20)</f>
        <v>1059033</v>
      </c>
      <c r="D21" s="33">
        <f t="shared" si="0"/>
        <v>1515634</v>
      </c>
      <c r="E21" s="33">
        <f t="shared" si="0"/>
        <v>2182986</v>
      </c>
      <c r="F21" s="33">
        <f t="shared" si="0"/>
        <v>0</v>
      </c>
      <c r="G21" s="91">
        <f t="shared" si="0"/>
        <v>0</v>
      </c>
      <c r="H21" s="32">
        <f t="shared" si="0"/>
        <v>18321556</v>
      </c>
      <c r="I21" s="30"/>
    </row>
    <row r="22" spans="1:9" ht="24.75" customHeight="1">
      <c r="A22" s="93" t="s">
        <v>76</v>
      </c>
      <c r="B22" s="94">
        <f>B21</f>
        <v>23079209</v>
      </c>
      <c r="C22" s="35"/>
      <c r="D22" s="36"/>
      <c r="E22" s="36"/>
      <c r="F22" s="36"/>
      <c r="G22" s="36"/>
      <c r="H22" s="36"/>
      <c r="I22" s="37"/>
    </row>
    <row r="23" spans="1:9" ht="24.75" customHeight="1" hidden="1">
      <c r="A23" s="95" t="s">
        <v>63</v>
      </c>
      <c r="B23" s="96">
        <v>669499</v>
      </c>
      <c r="C23" s="35"/>
      <c r="D23" s="36"/>
      <c r="E23" s="36"/>
      <c r="F23" s="36"/>
      <c r="G23" s="36"/>
      <c r="H23" s="36"/>
      <c r="I23" s="37"/>
    </row>
    <row r="24" spans="1:9" ht="31.5" customHeight="1" hidden="1">
      <c r="A24" s="97" t="s">
        <v>65</v>
      </c>
      <c r="B24" s="98">
        <f>B22-B23</f>
        <v>22409710</v>
      </c>
      <c r="C24" s="35"/>
      <c r="D24" s="36"/>
      <c r="E24" s="36"/>
      <c r="F24" s="36"/>
      <c r="G24" s="36"/>
      <c r="H24" s="36"/>
      <c r="I24" s="37"/>
    </row>
    <row r="25" spans="1:9" ht="15.75" customHeight="1" thickBot="1">
      <c r="A25" s="35"/>
      <c r="B25" s="35"/>
      <c r="C25" s="35"/>
      <c r="D25" s="36"/>
      <c r="E25" s="36"/>
      <c r="F25" s="36"/>
      <c r="G25" s="36"/>
      <c r="H25" s="36"/>
      <c r="I25" s="37"/>
    </row>
    <row r="26" spans="1:9" ht="24.75" customHeight="1" thickTop="1">
      <c r="A26" s="72" t="s">
        <v>77</v>
      </c>
      <c r="B26" s="73">
        <f>C21</f>
        <v>1059033</v>
      </c>
      <c r="C26" s="35"/>
      <c r="D26" s="36"/>
      <c r="E26" s="36"/>
      <c r="F26" s="36"/>
      <c r="G26" s="36"/>
      <c r="H26" s="36"/>
      <c r="I26" s="37"/>
    </row>
    <row r="27" spans="1:9" ht="24.75" customHeight="1">
      <c r="A27" s="74" t="s">
        <v>135</v>
      </c>
      <c r="B27" s="75">
        <f>D21</f>
        <v>1515634</v>
      </c>
      <c r="C27" s="35"/>
      <c r="D27" s="36"/>
      <c r="E27" s="36"/>
      <c r="F27" s="36"/>
      <c r="G27" s="36"/>
      <c r="H27" s="36"/>
      <c r="I27" s="37"/>
    </row>
    <row r="28" spans="1:9" ht="24.75" customHeight="1">
      <c r="A28" s="74" t="s">
        <v>140</v>
      </c>
      <c r="B28" s="75">
        <f>E21</f>
        <v>2182986</v>
      </c>
      <c r="C28" s="35"/>
      <c r="D28" s="36"/>
      <c r="E28" s="36"/>
      <c r="F28" s="36"/>
      <c r="G28" s="36"/>
      <c r="H28" s="36"/>
      <c r="I28" s="37"/>
    </row>
    <row r="29" spans="1:9" ht="24.75" customHeight="1" hidden="1" thickBot="1">
      <c r="A29" s="76" t="s">
        <v>51</v>
      </c>
      <c r="B29" s="77">
        <f>F21</f>
        <v>0</v>
      </c>
      <c r="C29" s="35"/>
      <c r="D29" s="36"/>
      <c r="E29" s="36"/>
      <c r="F29" s="36"/>
      <c r="G29" s="36"/>
      <c r="H29" s="36"/>
      <c r="I29" s="37"/>
    </row>
    <row r="30" spans="1:9" ht="24.75" customHeight="1" hidden="1" thickTop="1">
      <c r="A30" s="80" t="s">
        <v>52</v>
      </c>
      <c r="B30" s="81">
        <f>SUM(B26:B29)</f>
        <v>4757653</v>
      </c>
      <c r="C30" s="35"/>
      <c r="D30" s="36"/>
      <c r="E30" s="36"/>
      <c r="F30" s="36"/>
      <c r="G30" s="36"/>
      <c r="H30" s="36"/>
      <c r="I30" s="37"/>
    </row>
    <row r="31" spans="1:9" ht="24.75" customHeight="1" hidden="1">
      <c r="A31" s="74" t="s">
        <v>8</v>
      </c>
      <c r="B31" s="75">
        <f>G21</f>
        <v>0</v>
      </c>
      <c r="C31" s="46"/>
      <c r="D31" s="47"/>
      <c r="E31" s="47"/>
      <c r="F31" s="47"/>
      <c r="G31" s="47"/>
      <c r="H31" s="47"/>
      <c r="I31" s="37"/>
    </row>
    <row r="32" spans="1:9" ht="20.25" customHeight="1" thickBot="1">
      <c r="A32" s="76" t="s">
        <v>0</v>
      </c>
      <c r="B32" s="77">
        <f>B30+B31</f>
        <v>4757653</v>
      </c>
      <c r="C32" s="78" t="s">
        <v>5</v>
      </c>
      <c r="D32" s="79">
        <f>B32/B22*100</f>
        <v>20.614454334201834</v>
      </c>
      <c r="E32" s="37" t="s">
        <v>6</v>
      </c>
      <c r="F32" s="36"/>
      <c r="G32" s="36"/>
      <c r="H32" s="36"/>
      <c r="I32" s="37"/>
    </row>
    <row r="33" ht="24.75" customHeight="1" hidden="1" thickTop="1">
      <c r="A33" s="35" t="s">
        <v>64</v>
      </c>
    </row>
    <row r="34" ht="24.75" customHeight="1" thickTop="1"/>
  </sheetData>
  <sheetProtection/>
  <mergeCells count="5">
    <mergeCell ref="A1:I1"/>
    <mergeCell ref="A3:I3"/>
    <mergeCell ref="A10:I10"/>
    <mergeCell ref="A15:I15"/>
    <mergeCell ref="A4:I4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portrait" paperSize="9" r:id="rId1"/>
  <headerFooter alignWithMargins="0">
    <oddFooter>&amp;C公所107年第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USER</cp:lastModifiedBy>
  <cp:lastPrinted>2018-10-08T08:29:58Z</cp:lastPrinted>
  <dcterms:created xsi:type="dcterms:W3CDTF">2006-10-07T03:07:29Z</dcterms:created>
  <dcterms:modified xsi:type="dcterms:W3CDTF">2018-10-18T07:51:25Z</dcterms:modified>
  <cp:category/>
  <cp:version/>
  <cp:contentType/>
  <cp:contentStatus/>
</cp:coreProperties>
</file>